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https://northeastern-my.sharepoint.com/personal/iqbal_sha_northeastern_edu/Documents/Financial Accounting/"/>
    </mc:Choice>
  </mc:AlternateContent>
  <xr:revisionPtr revIDLastSave="719" documentId="8_{3A81B072-41DB-0B45-9C2D-03010EF2B43C}" xr6:coauthVersionLast="47" xr6:coauthVersionMax="47" xr10:uidLastSave="{4EE36864-71CE-764A-8FCB-D29074D5540C}"/>
  <bookViews>
    <workbookView xWindow="0" yWindow="500" windowWidth="51200" windowHeight="28300" xr2:uid="{00000000-000D-0000-FFFF-FFFF00000000}"/>
  </bookViews>
  <sheets>
    <sheet name="Worksheet" sheetId="1" r:id="rId1"/>
  </sheets>
  <definedNames>
    <definedName name="_xlnm.Print_Area" localSheetId="0">Worksheet!$A$1:$K$92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 l="1"/>
  <c r="F16" i="1"/>
  <c r="E70" i="1"/>
  <c r="D70" i="1"/>
  <c r="G80" i="1" s="1"/>
  <c r="B70" i="1"/>
  <c r="F80" i="1" s="1"/>
  <c r="C69" i="1"/>
  <c r="C66" i="1"/>
  <c r="B66" i="1"/>
  <c r="F85" i="1" s="1"/>
  <c r="C61" i="1"/>
  <c r="B61" i="1"/>
  <c r="C60" i="1"/>
  <c r="B60" i="1"/>
  <c r="C59" i="1"/>
  <c r="B59" i="1"/>
  <c r="F84" i="1" s="1"/>
  <c r="C57" i="1"/>
  <c r="B57" i="1"/>
  <c r="F79" i="1" s="1"/>
  <c r="C54" i="1"/>
  <c r="C70" i="1" s="1"/>
  <c r="G87" i="1"/>
  <c r="G86" i="1"/>
  <c r="F86" i="1"/>
  <c r="G85" i="1"/>
  <c r="G84" i="1"/>
  <c r="G83" i="1"/>
  <c r="G82" i="1"/>
  <c r="F82" i="1"/>
  <c r="G81" i="1"/>
  <c r="G79" i="1"/>
  <c r="G78" i="1"/>
  <c r="G17" i="1"/>
  <c r="H17" i="1"/>
  <c r="C23" i="1"/>
  <c r="C41" i="1"/>
  <c r="C43" i="1" s="1"/>
  <c r="B40" i="1"/>
  <c r="C24" i="1" s="1"/>
  <c r="H16" i="1"/>
  <c r="G16" i="1"/>
  <c r="E41" i="1"/>
  <c r="E43" i="1" s="1"/>
  <c r="E40" i="1"/>
  <c r="D41" i="1"/>
  <c r="D43" i="1" s="1"/>
  <c r="D40" i="1"/>
  <c r="C40" i="1"/>
  <c r="F76" i="1"/>
  <c r="B52" i="1"/>
  <c r="F77" i="1"/>
  <c r="G77" i="1" s="1"/>
  <c r="D52" i="1"/>
  <c r="G76" i="1" s="1"/>
  <c r="B53" i="1"/>
  <c r="D53" i="1" s="1"/>
  <c r="F15" i="1"/>
  <c r="G15" i="1" s="1"/>
  <c r="H15" i="1" s="1"/>
  <c r="B33" i="1"/>
  <c r="C33" i="1" s="1"/>
  <c r="D33" i="1" s="1"/>
  <c r="E33" i="1" s="1"/>
  <c r="F88" i="1" l="1"/>
  <c r="G88" i="1"/>
  <c r="F83" i="1"/>
  <c r="C55" i="1"/>
  <c r="F81" i="1"/>
  <c r="B41" i="1"/>
  <c r="C27" i="1"/>
  <c r="C28" i="1" s="1"/>
  <c r="B43" i="1"/>
  <c r="C26" i="1" s="1"/>
  <c r="C53" i="1"/>
  <c r="E53" i="1" s="1"/>
  <c r="B55" i="1" l="1"/>
  <c r="B69" i="1"/>
  <c r="C25" i="1"/>
  <c r="F87" i="1" l="1"/>
  <c r="F78" i="1"/>
</calcChain>
</file>

<file path=xl/sharedStrings.xml><?xml version="1.0" encoding="utf-8"?>
<sst xmlns="http://schemas.openxmlformats.org/spreadsheetml/2006/main" count="118" uniqueCount="98">
  <si>
    <t>Company Name:</t>
  </si>
  <si>
    <t>Coca-Cola Company</t>
  </si>
  <si>
    <t>Year of Annual Report/10K:</t>
  </si>
  <si>
    <t>Class Start Time:</t>
  </si>
  <si>
    <t>TABLE A:</t>
  </si>
  <si>
    <t>(1)</t>
  </si>
  <si>
    <t>(2)</t>
  </si>
  <si>
    <t>(3)</t>
  </si>
  <si>
    <t>(4)</t>
  </si>
  <si>
    <t>(5)</t>
  </si>
  <si>
    <t>Ratio:</t>
  </si>
  <si>
    <t>How is the Ratio Calculated?</t>
  </si>
  <si>
    <t>Additional Calculation Details?</t>
  </si>
  <si>
    <t>Gross Margin Percentage</t>
  </si>
  <si>
    <t>Gross Profit / Net Sales</t>
  </si>
  <si>
    <t>(Net Sales - COGS) / Net Sales</t>
  </si>
  <si>
    <t>Net Income Growth Rate</t>
  </si>
  <si>
    <r>
      <t>(Net Inc - Net Inc</t>
    </r>
    <r>
      <rPr>
        <i/>
        <vertAlign val="subscript"/>
        <sz val="11"/>
        <color theme="1"/>
        <rFont val="Calibri (Body)"/>
      </rPr>
      <t>n-1</t>
    </r>
    <r>
      <rPr>
        <i/>
        <sz val="11"/>
        <color theme="1"/>
        <rFont val="Calibri"/>
        <family val="2"/>
        <scheme val="minor"/>
      </rPr>
      <t>) / Net Inc</t>
    </r>
    <r>
      <rPr>
        <i/>
        <vertAlign val="subscript"/>
        <sz val="11"/>
        <color theme="1"/>
        <rFont val="Calibri (Body)"/>
      </rPr>
      <t>n-1</t>
    </r>
  </si>
  <si>
    <t xml:space="preserve">TABLE B: </t>
  </si>
  <si>
    <t>a) Depreciation Method</t>
  </si>
  <si>
    <t>Straight-line depreciation</t>
  </si>
  <si>
    <t xml:space="preserve">b) Inventory Valuation Method </t>
  </si>
  <si>
    <t>c) Asset breakdown</t>
  </si>
  <si>
    <t>Current assets (%)</t>
  </si>
  <si>
    <t>Non-current assets</t>
  </si>
  <si>
    <t>d) Liabilitites breakdown</t>
  </si>
  <si>
    <t>Current liabilities</t>
  </si>
  <si>
    <t>Non-current liabilities</t>
  </si>
  <si>
    <t>e) Capital Structure</t>
  </si>
  <si>
    <t>Debt (Liabilities)</t>
  </si>
  <si>
    <t>Equity</t>
  </si>
  <si>
    <t>f) Auditor</t>
  </si>
  <si>
    <t>Ernst &amp; Young LLP</t>
  </si>
  <si>
    <t>TABLE C: (Rounded to $000's)</t>
  </si>
  <si>
    <t>Item</t>
  </si>
  <si>
    <t>Net Income</t>
  </si>
  <si>
    <t>Net Sales</t>
  </si>
  <si>
    <t>Gross Profit</t>
  </si>
  <si>
    <t>COGS</t>
  </si>
  <si>
    <t>Total Assets</t>
  </si>
  <si>
    <t>Current Assets</t>
  </si>
  <si>
    <t>Non-Current Assets</t>
  </si>
  <si>
    <t>Total Liabilities</t>
  </si>
  <si>
    <t>Current Liabilities</t>
  </si>
  <si>
    <t>Non-Current Liabilities</t>
  </si>
  <si>
    <r>
      <rPr>
        <b/>
        <i/>
        <sz val="11"/>
        <color theme="1"/>
        <rFont val="Calibri"/>
        <family val="2"/>
        <scheme val="minor"/>
      </rPr>
      <t xml:space="preserve">Table D: </t>
    </r>
    <r>
      <rPr>
        <sz val="11"/>
        <color theme="1"/>
        <rFont val="Calibri"/>
        <family val="2"/>
        <scheme val="minor"/>
      </rPr>
      <t xml:space="preserve"> </t>
    </r>
  </si>
  <si>
    <t>Name of competitor company:</t>
  </si>
  <si>
    <t>Pepsi Company</t>
  </si>
  <si>
    <t>Briefly explain why this company is a competitor:</t>
  </si>
  <si>
    <t xml:space="preserve">Pepsi and Coca-Cola offer cola beverages as their flagship products. Both companies hold strong brand identities and loyal customers. </t>
  </si>
  <si>
    <t>TABLE E:</t>
  </si>
  <si>
    <t>Stockholders' Equity</t>
  </si>
  <si>
    <t>Interest Expense</t>
  </si>
  <si>
    <t># Shares Outstanding</t>
  </si>
  <si>
    <t>Cash</t>
  </si>
  <si>
    <t>Short Term Investments</t>
  </si>
  <si>
    <t>Net Accounts Receivable</t>
  </si>
  <si>
    <t>Net Credit Sales*</t>
  </si>
  <si>
    <t>Inventory</t>
  </si>
  <si>
    <t>Income Tax Expense</t>
  </si>
  <si>
    <t>Earnings per Share**</t>
  </si>
  <si>
    <t>Market Price of common stock***</t>
  </si>
  <si>
    <t>TABLE F:</t>
  </si>
  <si>
    <t xml:space="preserve">Return on Equity </t>
  </si>
  <si>
    <t>Net Income / Average Total Equity</t>
  </si>
  <si>
    <t xml:space="preserve">Average Total Equity = (Total Equity 2024 + Total Equity 2023) / 2 </t>
  </si>
  <si>
    <t xml:space="preserve">Return on Assets </t>
  </si>
  <si>
    <t>Net Income - Preferred Dividends / # Shares Outstanding</t>
  </si>
  <si>
    <t>Profit Margin</t>
  </si>
  <si>
    <t>Net Income / Net Sales</t>
  </si>
  <si>
    <t>Current Ratio</t>
  </si>
  <si>
    <t>Current Assets / Current Liabilities</t>
  </si>
  <si>
    <t>Quick Ratio</t>
  </si>
  <si>
    <t>(Current Assets - Inventory) / Current Liabilities</t>
  </si>
  <si>
    <t>Receivable Turnover</t>
  </si>
  <si>
    <t>Net Credit Sales / Net Accounts Receivable</t>
  </si>
  <si>
    <t>Used Net Sales instead of Net Credit Sales</t>
  </si>
  <si>
    <t>Inventory Turnover</t>
  </si>
  <si>
    <t>Times interest earned</t>
  </si>
  <si>
    <t>(Net Income + Interest Expense + Income Tax Expense) / Interest Expense</t>
  </si>
  <si>
    <t>Debt to Equity ratio</t>
  </si>
  <si>
    <t>Total Liabilities / Stockholder's Equity</t>
  </si>
  <si>
    <t>Stockholders Equity = Total Assets - Total Liabilities</t>
  </si>
  <si>
    <t>Price/Earnings (P/E) ratio</t>
  </si>
  <si>
    <t>Market Price per Share / Earnings per Share</t>
  </si>
  <si>
    <t xml:space="preserve">Average Total Assets = (Total Assets 2024 + Total Assets 2023) / 2 </t>
  </si>
  <si>
    <t>Assets / Average Total Assets</t>
  </si>
  <si>
    <t>N/A</t>
  </si>
  <si>
    <t>Earnings per Share ***</t>
  </si>
  <si>
    <t>First-in, First-out / Avg. Cost</t>
  </si>
  <si>
    <t>COGS / Inventory</t>
  </si>
  <si>
    <t>year</t>
  </si>
  <si>
    <t>gross margin</t>
  </si>
  <si>
    <t>Notes:</t>
  </si>
  <si>
    <t>Coca Cola and PepsiCo differ on their inventory valuation methods, through PepsiCo explicitly states that the differences between LIFO and FIFO are not material to their financial statements. This means that for comparison purposes, the inventory valuations under LIFO for PepsiCo do not significantly impact their financial results. Although Coca-Cola uses both Average Cost and FIFO methods for their inventory valuations, these methods are relatively similar in terms of their impact on financial results. Therefore, we have determined that adjustments will not be necessary for the purpose of this comparison.</t>
  </si>
  <si>
    <t>Net Credit Sales were not reported by both Coca-Cola or Pepsi.</t>
  </si>
  <si>
    <t>Author:</t>
  </si>
  <si>
    <t>Shaan Iqbal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</si>
</sst>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i/>
      <vertAlign val="subscript"/>
      <sz val="11"/>
      <color theme="1"/>
      <name val="Calibri (Body)"/>
    </font>
    <font>
      <i/>
      <sz val="11"/>
      <name val="Calibri"/>
      <family val="2"/>
      <scheme val="minor"/>
    </font>
    <font>
      <sz val="11"/>
      <name val="Calibri"/>
      <family val="2"/>
      <scheme val="minor"/>
    </font>
    <font>
      <sz val="11"/>
      <color theme="1"/>
      <name val="Calibri"/>
      <family val="2"/>
      <scheme val="minor"/>
    </font>
    <font>
      <sz val="11"/>
      <color rgb="FF00B0F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9" fontId="7" fillId="0" borderId="0" applyFont="0" applyFill="0" applyBorder="0" applyAlignment="0" applyProtection="0"/>
    <xf numFmtId="44" fontId="7" fillId="0" borderId="0" applyFont="0" applyFill="0" applyBorder="0" applyAlignment="0" applyProtection="0"/>
  </cellStyleXfs>
  <cellXfs count="75">
    <xf numFmtId="0" fontId="0" fillId="0" borderId="0" xfId="0"/>
    <xf numFmtId="0" fontId="1" fillId="0" borderId="0" xfId="0" applyFont="1"/>
    <xf numFmtId="0" fontId="0" fillId="0" borderId="0" xfId="0" applyAlignment="1">
      <alignment horizontal="right" indent="1"/>
    </xf>
    <xf numFmtId="0" fontId="1" fillId="0" borderId="0" xfId="0" quotePrefix="1" applyFont="1" applyAlignment="1">
      <alignment horizontal="center"/>
    </xf>
    <xf numFmtId="0" fontId="1" fillId="0" borderId="1" xfId="0" applyFont="1" applyBorder="1"/>
    <xf numFmtId="0" fontId="0" fillId="0" borderId="1" xfId="0" applyBorder="1"/>
    <xf numFmtId="0" fontId="0" fillId="0" borderId="0" xfId="0" applyAlignment="1">
      <alignment vertical="center"/>
    </xf>
    <xf numFmtId="0" fontId="1" fillId="0" borderId="2" xfId="0" applyFont="1" applyBorder="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center"/>
    </xf>
    <xf numFmtId="0" fontId="2" fillId="0" borderId="0" xfId="0" quotePrefix="1" applyFont="1" applyAlignment="1">
      <alignment horizontal="center"/>
    </xf>
    <xf numFmtId="0" fontId="2" fillId="0" borderId="0" xfId="0" applyFont="1" applyAlignment="1">
      <alignment horizontal="center"/>
    </xf>
    <xf numFmtId="2" fontId="0" fillId="0" borderId="0" xfId="0" applyNumberFormat="1" applyAlignment="1">
      <alignment horizontal="center"/>
    </xf>
    <xf numFmtId="0" fontId="0" fillId="0" borderId="0" xfId="0" applyAlignment="1">
      <alignment horizontal="left"/>
    </xf>
    <xf numFmtId="0" fontId="0" fillId="0" borderId="2" xfId="0" applyBorder="1" applyAlignment="1">
      <alignment horizontal="left"/>
    </xf>
    <xf numFmtId="0" fontId="1" fillId="0" borderId="1" xfId="0" applyFont="1" applyBorder="1" applyAlignment="1">
      <alignment horizontal="center"/>
    </xf>
    <xf numFmtId="0" fontId="9" fillId="0" borderId="0" xfId="0" applyFont="1"/>
    <xf numFmtId="0" fontId="1" fillId="2" borderId="0" xfId="0" applyFont="1" applyFill="1"/>
    <xf numFmtId="0" fontId="0" fillId="2" borderId="0" xfId="0" applyFill="1"/>
    <xf numFmtId="0" fontId="9" fillId="0" borderId="0" xfId="0" applyFont="1" applyAlignment="1">
      <alignment horizontal="center"/>
    </xf>
    <xf numFmtId="0" fontId="1" fillId="0" borderId="0" xfId="0" applyFont="1" applyAlignment="1">
      <alignment horizontal="right" indent="1"/>
    </xf>
    <xf numFmtId="3" fontId="0" fillId="3" borderId="1" xfId="0" applyNumberFormat="1" applyFill="1" applyBorder="1" applyAlignment="1">
      <alignment horizontal="center"/>
    </xf>
    <xf numFmtId="0" fontId="6" fillId="3" borderId="1" xfId="0" applyFont="1" applyFill="1" applyBorder="1" applyAlignment="1">
      <alignment horizontal="center"/>
    </xf>
    <xf numFmtId="0" fontId="0" fillId="3" borderId="1" xfId="0" applyFill="1" applyBorder="1" applyAlignment="1">
      <alignment horizontal="center"/>
    </xf>
    <xf numFmtId="2" fontId="0" fillId="3" borderId="1" xfId="0" applyNumberFormat="1" applyFill="1" applyBorder="1" applyAlignment="1">
      <alignment horizontal="center"/>
    </xf>
    <xf numFmtId="0" fontId="0" fillId="3" borderId="1" xfId="0" applyFill="1" applyBorder="1"/>
    <xf numFmtId="3" fontId="8" fillId="3" borderId="1" xfId="0" applyNumberFormat="1" applyFont="1" applyFill="1" applyBorder="1"/>
    <xf numFmtId="3" fontId="0" fillId="3" borderId="1" xfId="0" applyNumberFormat="1" applyFill="1" applyBorder="1"/>
    <xf numFmtId="3" fontId="0" fillId="3" borderId="2" xfId="0" applyNumberFormat="1" applyFill="1" applyBorder="1"/>
    <xf numFmtId="3" fontId="9" fillId="3" borderId="1" xfId="0" applyNumberFormat="1" applyFont="1" applyFill="1" applyBorder="1" applyAlignment="1">
      <alignment horizontal="center"/>
    </xf>
    <xf numFmtId="17" fontId="0" fillId="3" borderId="4" xfId="0" applyNumberFormat="1" applyFill="1" applyBorder="1" applyAlignment="1">
      <alignment horizontal="left" vertical="center"/>
    </xf>
    <xf numFmtId="3" fontId="6" fillId="3" borderId="1" xfId="0" applyNumberFormat="1" applyFont="1" applyFill="1" applyBorder="1" applyAlignment="1">
      <alignment horizontal="center"/>
    </xf>
    <xf numFmtId="10" fontId="0" fillId="0" borderId="0" xfId="1" applyNumberFormat="1" applyFont="1"/>
    <xf numFmtId="0" fontId="1" fillId="0" borderId="0" xfId="0" applyFont="1" applyAlignment="1">
      <alignment horizontal="center" vertical="center"/>
    </xf>
    <xf numFmtId="3" fontId="0" fillId="0" borderId="0" xfId="0" applyNumberFormat="1"/>
    <xf numFmtId="0" fontId="0" fillId="0" borderId="0" xfId="0" applyAlignment="1">
      <alignment horizontal="right"/>
    </xf>
    <xf numFmtId="2" fontId="0" fillId="3" borderId="1" xfId="0" applyNumberFormat="1" applyFill="1" applyBorder="1" applyAlignment="1">
      <alignment horizontal="center" vertical="center"/>
    </xf>
    <xf numFmtId="2" fontId="0" fillId="3" borderId="1" xfId="1" applyNumberFormat="1" applyFont="1" applyFill="1" applyBorder="1" applyAlignment="1">
      <alignment horizontal="center" vertical="center"/>
    </xf>
    <xf numFmtId="2" fontId="0" fillId="3" borderId="1" xfId="2" applyNumberFormat="1" applyFont="1" applyFill="1" applyBorder="1" applyAlignment="1">
      <alignment horizontal="center" vertical="center"/>
    </xf>
    <xf numFmtId="9" fontId="0" fillId="0" borderId="0" xfId="0" applyNumberFormat="1"/>
    <xf numFmtId="9" fontId="9" fillId="0" borderId="0" xfId="0" applyNumberFormat="1" applyFont="1"/>
    <xf numFmtId="0" fontId="2" fillId="3" borderId="1" xfId="0" quotePrefix="1"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1" xfId="0" quotePrefix="1" applyFont="1" applyFill="1" applyBorder="1" applyAlignment="1">
      <alignment horizontal="center" vertical="center" wrapText="1"/>
    </xf>
    <xf numFmtId="0" fontId="2" fillId="3" borderId="2" xfId="0" quotePrefix="1" applyFont="1" applyFill="1" applyBorder="1" applyAlignment="1">
      <alignment horizontal="center"/>
    </xf>
    <xf numFmtId="0" fontId="2" fillId="3" borderId="3" xfId="0" quotePrefix="1" applyFont="1" applyFill="1" applyBorder="1" applyAlignment="1">
      <alignment horizontal="center"/>
    </xf>
    <xf numFmtId="0" fontId="5" fillId="3" borderId="1" xfId="0" quotePrefix="1" applyFont="1" applyFill="1" applyBorder="1" applyAlignment="1">
      <alignment horizontal="center" vertical="center"/>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5" fillId="3" borderId="2" xfId="0" quotePrefix="1" applyFont="1" applyFill="1" applyBorder="1" applyAlignment="1">
      <alignment horizontal="center" vertical="center"/>
    </xf>
    <xf numFmtId="0" fontId="5" fillId="3" borderId="3" xfId="0" quotePrefix="1" applyFont="1" applyFill="1" applyBorder="1" applyAlignment="1">
      <alignment horizontal="center" vertical="center"/>
    </xf>
    <xf numFmtId="0" fontId="0" fillId="0" borderId="2"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1" xfId="0" applyFont="1" applyBorder="1" applyAlignment="1">
      <alignment horizontal="left"/>
    </xf>
    <xf numFmtId="0" fontId="0" fillId="0" borderId="0" xfId="0" applyAlignment="1">
      <alignment wrapText="1"/>
    </xf>
    <xf numFmtId="0" fontId="6" fillId="3" borderId="1" xfId="0" applyFont="1" applyFill="1" applyBorder="1" applyAlignment="1">
      <alignment vertical="center"/>
    </xf>
    <xf numFmtId="0" fontId="0" fillId="3" borderId="1" xfId="0" applyFill="1" applyBorder="1" applyAlignment="1">
      <alignment horizontal="left" vertical="center"/>
    </xf>
    <xf numFmtId="0" fontId="1" fillId="2" borderId="1" xfId="0" applyFont="1" applyFill="1" applyBorder="1"/>
    <xf numFmtId="0" fontId="1" fillId="0" borderId="1" xfId="0" quotePrefix="1" applyFont="1" applyBorder="1" applyAlignment="1">
      <alignment horizontal="center"/>
    </xf>
    <xf numFmtId="0" fontId="1" fillId="0" borderId="1" xfId="0" quotePrefix="1" applyFont="1" applyBorder="1" applyAlignment="1">
      <alignment horizontal="center"/>
    </xf>
    <xf numFmtId="0" fontId="2" fillId="0" borderId="1" xfId="0" quotePrefix="1" applyFont="1" applyBorder="1" applyAlignment="1">
      <alignment horizontal="center"/>
    </xf>
    <xf numFmtId="0" fontId="2" fillId="0" borderId="1" xfId="0" applyFont="1" applyBorder="1" applyAlignment="1">
      <alignment horizontal="center"/>
    </xf>
    <xf numFmtId="10" fontId="0" fillId="0" borderId="6" xfId="1" applyNumberFormat="1" applyFont="1" applyBorder="1"/>
    <xf numFmtId="10" fontId="0" fillId="0" borderId="5" xfId="1" applyNumberFormat="1" applyFont="1" applyBorder="1"/>
    <xf numFmtId="10" fontId="0" fillId="0" borderId="4" xfId="1" applyNumberFormat="1" applyFont="1" applyBorder="1"/>
    <xf numFmtId="0" fontId="0" fillId="0" borderId="6" xfId="0" applyBorder="1" applyAlignment="1">
      <alignment horizontal="center"/>
    </xf>
    <xf numFmtId="0" fontId="0" fillId="0" borderId="1" xfId="0" applyBorder="1" applyAlignment="1">
      <alignment horizontal="left"/>
    </xf>
    <xf numFmtId="0" fontId="0" fillId="0" borderId="1" xfId="0" applyBorder="1" applyAlignment="1">
      <alignment horizontal="left" vertical="center" wrapText="1"/>
    </xf>
  </cellXfs>
  <cellStyles count="3">
    <cellStyle name="Currency" xfId="2" builtinId="4"/>
    <cellStyle name="Normal" xfId="0" builtinId="0"/>
    <cellStyle name="Percent" xfId="1" builtinId="5"/>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Margin Trend (2022-2024)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Worksheet!$G$23:$G$25</c:f>
              <c:numCache>
                <c:formatCode>General</c:formatCode>
                <c:ptCount val="3"/>
                <c:pt idx="0">
                  <c:v>2022</c:v>
                </c:pt>
                <c:pt idx="1">
                  <c:v>2023</c:v>
                </c:pt>
                <c:pt idx="2">
                  <c:v>2024</c:v>
                </c:pt>
              </c:numCache>
            </c:numRef>
          </c:cat>
          <c:val>
            <c:numRef>
              <c:f>Worksheet!$H$23:$H$25</c:f>
              <c:numCache>
                <c:formatCode>General</c:formatCode>
                <c:ptCount val="3"/>
                <c:pt idx="0">
                  <c:v>0.57999999999999996</c:v>
                </c:pt>
                <c:pt idx="1">
                  <c:v>0.6</c:v>
                </c:pt>
                <c:pt idx="2">
                  <c:v>0.61</c:v>
                </c:pt>
              </c:numCache>
            </c:numRef>
          </c:val>
          <c:extLst>
            <c:ext xmlns:c16="http://schemas.microsoft.com/office/drawing/2014/chart" uri="{C3380CC4-5D6E-409C-BE32-E72D297353CC}">
              <c16:uniqueId val="{00000000-9E04-F54C-AB1F-7D05345F4466}"/>
            </c:ext>
          </c:extLst>
        </c:ser>
        <c:dLbls>
          <c:showLegendKey val="0"/>
          <c:showVal val="0"/>
          <c:showCatName val="0"/>
          <c:showSerName val="0"/>
          <c:showPercent val="0"/>
          <c:showBubbleSize val="0"/>
        </c:dLbls>
        <c:gapWidth val="219"/>
        <c:overlap val="-27"/>
        <c:axId val="1543460351"/>
        <c:axId val="1543394495"/>
      </c:barChart>
      <c:catAx>
        <c:axId val="1543460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394495"/>
        <c:crosses val="autoZero"/>
        <c:auto val="1"/>
        <c:lblAlgn val="ctr"/>
        <c:lblOffset val="100"/>
        <c:noMultiLvlLbl val="0"/>
      </c:catAx>
      <c:valAx>
        <c:axId val="1543394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460351"/>
        <c:crosses val="autoZero"/>
        <c:crossBetween val="between"/>
        <c:majorUnit val="0.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Income Trend (2021-2024)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Worksheet!$G$29:$G$32</c:f>
              <c:numCache>
                <c:formatCode>General</c:formatCode>
                <c:ptCount val="4"/>
                <c:pt idx="0">
                  <c:v>2021</c:v>
                </c:pt>
                <c:pt idx="1">
                  <c:v>2022</c:v>
                </c:pt>
                <c:pt idx="2">
                  <c:v>2023</c:v>
                </c:pt>
                <c:pt idx="3">
                  <c:v>2024</c:v>
                </c:pt>
              </c:numCache>
            </c:numRef>
          </c:cat>
          <c:val>
            <c:numRef>
              <c:f>Worksheet!$H$29:$H$32</c:f>
              <c:numCache>
                <c:formatCode>General</c:formatCode>
                <c:ptCount val="4"/>
                <c:pt idx="0">
                  <c:v>9804</c:v>
                </c:pt>
                <c:pt idx="1">
                  <c:v>9571</c:v>
                </c:pt>
                <c:pt idx="2">
                  <c:v>10703</c:v>
                </c:pt>
                <c:pt idx="3">
                  <c:v>10649</c:v>
                </c:pt>
              </c:numCache>
            </c:numRef>
          </c:val>
          <c:extLst>
            <c:ext xmlns:c16="http://schemas.microsoft.com/office/drawing/2014/chart" uri="{C3380CC4-5D6E-409C-BE32-E72D297353CC}">
              <c16:uniqueId val="{00000000-AE1D-4A4D-8659-3C4ECBC0C7F3}"/>
            </c:ext>
          </c:extLst>
        </c:ser>
        <c:dLbls>
          <c:showLegendKey val="0"/>
          <c:showVal val="0"/>
          <c:showCatName val="0"/>
          <c:showSerName val="0"/>
          <c:showPercent val="0"/>
          <c:showBubbleSize val="0"/>
        </c:dLbls>
        <c:gapWidth val="219"/>
        <c:overlap val="-27"/>
        <c:axId val="442587903"/>
        <c:axId val="1698019072"/>
      </c:barChart>
      <c:catAx>
        <c:axId val="442587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019072"/>
        <c:crosses val="autoZero"/>
        <c:auto val="1"/>
        <c:lblAlgn val="ctr"/>
        <c:lblOffset val="100"/>
        <c:noMultiLvlLbl val="0"/>
      </c:catAx>
      <c:valAx>
        <c:axId val="169801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Income (In</a:t>
                </a:r>
                <a:r>
                  <a:rPr lang="en-US" baseline="0"/>
                  <a:t> Millions)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87903"/>
        <c:crosses val="autoZero"/>
        <c:crossBetween val="between"/>
        <c:majorUnit val="4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406400</xdr:colOff>
      <xdr:row>34</xdr:row>
      <xdr:rowOff>122767</xdr:rowOff>
    </xdr:from>
    <xdr:to>
      <xdr:col>11</xdr:col>
      <xdr:colOff>1193800</xdr:colOff>
      <xdr:row>49</xdr:row>
      <xdr:rowOff>114300</xdr:rowOff>
    </xdr:to>
    <xdr:graphicFrame macro="">
      <xdr:nvGraphicFramePr>
        <xdr:cNvPr id="2" name="Chart 1">
          <a:extLst>
            <a:ext uri="{FF2B5EF4-FFF2-40B4-BE49-F238E27FC236}">
              <a16:creationId xmlns:a16="http://schemas.microsoft.com/office/drawing/2014/main" id="{53CC0752-7B8A-FB4C-FAC3-93C361F27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1210734</xdr:colOff>
      <xdr:row>34</xdr:row>
      <xdr:rowOff>156632</xdr:rowOff>
    </xdr:from>
    <xdr:to>
      <xdr:col>10</xdr:col>
      <xdr:colOff>110067</xdr:colOff>
      <xdr:row>49</xdr:row>
      <xdr:rowOff>148165</xdr:rowOff>
    </xdr:to>
    <xdr:graphicFrame macro="">
      <xdr:nvGraphicFramePr>
        <xdr:cNvPr id="3" name="Chart 2">
          <a:extLst>
            <a:ext uri="{FF2B5EF4-FFF2-40B4-BE49-F238E27FC236}">
              <a16:creationId xmlns:a16="http://schemas.microsoft.com/office/drawing/2014/main" id="{FDCE6419-B4FC-3543-0EAF-05F02FDA00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zoomScale="150" zoomScaleNormal="150" zoomScaleSheetLayoutView="80" workbookViewId="0">
      <selection activeCell="G53" sqref="G53"/>
    </sheetView>
  </sheetViews>
  <sheetFormatPr baseColWidth="10" defaultColWidth="8.83203125" defaultRowHeight="15" x14ac:dyDescent="0.2"/>
  <cols>
    <col min="1" max="1" width="46.33203125" customWidth="1"/>
    <col min="2" max="2" width="21.5" customWidth="1"/>
    <col min="3" max="3" width="23.83203125" bestFit="1" customWidth="1"/>
    <col min="4" max="4" width="21.5" customWidth="1"/>
    <col min="5" max="5" width="24" customWidth="1"/>
    <col min="6" max="6" width="21.5" customWidth="1"/>
    <col min="7" max="7" width="25.1640625" customWidth="1"/>
    <col min="8" max="8" width="21.5" customWidth="1"/>
    <col min="9" max="9" width="2.5" customWidth="1"/>
    <col min="10" max="10" width="3.5" customWidth="1"/>
    <col min="11" max="11" width="49.6640625" customWidth="1"/>
    <col min="12" max="12" width="21.5" bestFit="1" customWidth="1"/>
    <col min="13" max="16" width="16.5" customWidth="1"/>
  </cols>
  <sheetData>
    <row r="1" spans="1:10" x14ac:dyDescent="0.2">
      <c r="F1" s="17"/>
    </row>
    <row r="2" spans="1:10" x14ac:dyDescent="0.2">
      <c r="F2" s="17"/>
    </row>
    <row r="3" spans="1:10" x14ac:dyDescent="0.2">
      <c r="F3" s="17"/>
    </row>
    <row r="4" spans="1:10" x14ac:dyDescent="0.2">
      <c r="F4" s="17"/>
    </row>
    <row r="6" spans="1:10" ht="17.5" customHeight="1" x14ac:dyDescent="0.2">
      <c r="A6" s="21" t="s">
        <v>0</v>
      </c>
      <c r="B6" s="62" t="s">
        <v>1</v>
      </c>
    </row>
    <row r="7" spans="1:10" ht="17.5" customHeight="1" x14ac:dyDescent="0.2">
      <c r="A7" s="21" t="s">
        <v>96</v>
      </c>
      <c r="B7" s="62" t="s">
        <v>97</v>
      </c>
    </row>
    <row r="8" spans="1:10" ht="17.5" customHeight="1" x14ac:dyDescent="0.2">
      <c r="A8" s="21" t="s">
        <v>2</v>
      </c>
      <c r="B8" s="63">
        <v>2024</v>
      </c>
    </row>
    <row r="9" spans="1:10" ht="17.5" customHeight="1" x14ac:dyDescent="0.2">
      <c r="A9" s="21" t="s">
        <v>3</v>
      </c>
      <c r="B9" s="31">
        <v>45658</v>
      </c>
      <c r="C9" s="6"/>
    </row>
    <row r="10" spans="1:10" ht="17.5" customHeight="1" x14ac:dyDescent="0.2">
      <c r="A10" s="2"/>
      <c r="B10" s="10"/>
      <c r="C10" s="6"/>
    </row>
    <row r="12" spans="1:10" s="17" customFormat="1" x14ac:dyDescent="0.2">
      <c r="A12"/>
      <c r="B12"/>
      <c r="C12"/>
      <c r="D12"/>
      <c r="E12"/>
      <c r="F12"/>
    </row>
    <row r="14" spans="1:10" x14ac:dyDescent="0.2">
      <c r="A14" s="64" t="s">
        <v>4</v>
      </c>
      <c r="B14" s="65" t="s">
        <v>5</v>
      </c>
      <c r="C14" s="65"/>
      <c r="D14" s="65" t="s">
        <v>6</v>
      </c>
      <c r="E14" s="65"/>
      <c r="F14" s="66" t="s">
        <v>7</v>
      </c>
      <c r="G14" s="66" t="s">
        <v>8</v>
      </c>
      <c r="H14" s="66" t="s">
        <v>9</v>
      </c>
      <c r="I14" s="3"/>
      <c r="J14" s="3"/>
    </row>
    <row r="15" spans="1:10" ht="14.5" customHeight="1" x14ac:dyDescent="0.2">
      <c r="A15" s="4" t="s">
        <v>10</v>
      </c>
      <c r="B15" s="51" t="s">
        <v>11</v>
      </c>
      <c r="C15" s="51"/>
      <c r="D15" s="51" t="s">
        <v>12</v>
      </c>
      <c r="E15" s="51"/>
      <c r="F15" s="16">
        <f>IF($B$8="","Current Year",B8)</f>
        <v>2024</v>
      </c>
      <c r="G15" s="16">
        <f>IF($B$8="","Year (-1)",F15-1)</f>
        <v>2023</v>
      </c>
      <c r="H15" s="16">
        <f>IF($B$8="","Year (-2)",G15-1)</f>
        <v>2022</v>
      </c>
      <c r="I15" s="8"/>
      <c r="J15" s="8"/>
    </row>
    <row r="16" spans="1:10" ht="14.5" customHeight="1" x14ac:dyDescent="0.2">
      <c r="A16" s="5" t="s">
        <v>13</v>
      </c>
      <c r="B16" s="67" t="s">
        <v>14</v>
      </c>
      <c r="C16" s="67"/>
      <c r="D16" s="68" t="s">
        <v>15</v>
      </c>
      <c r="E16" s="68"/>
      <c r="F16" s="25">
        <f>(B35-B37)/B35</f>
        <v>0.61063300822336963</v>
      </c>
      <c r="G16" s="25">
        <f>(C35-C37)/C35</f>
        <v>0.5952266468505486</v>
      </c>
      <c r="H16" s="25">
        <f>(D35-D37)/D35</f>
        <v>0.58143428518277374</v>
      </c>
      <c r="I16" s="9"/>
      <c r="J16" s="9"/>
    </row>
    <row r="17" spans="1:14" ht="17" customHeight="1" x14ac:dyDescent="0.25">
      <c r="A17" s="5" t="s">
        <v>16</v>
      </c>
      <c r="B17" s="67" t="s">
        <v>17</v>
      </c>
      <c r="C17" s="67"/>
      <c r="D17" s="68"/>
      <c r="E17" s="68"/>
      <c r="F17" s="25">
        <f>(B34-C34)/C34</f>
        <v>-5.0453143978323838E-3</v>
      </c>
      <c r="G17" s="25">
        <f>(C34-D34)/D34</f>
        <v>0.11827395256504022</v>
      </c>
      <c r="H17" s="25">
        <f>(D34-E34)/E34</f>
        <v>-2.3765809873521011E-2</v>
      </c>
      <c r="I17" s="9"/>
      <c r="J17" s="9"/>
      <c r="N17" s="40"/>
    </row>
    <row r="18" spans="1:14" ht="17" customHeight="1" x14ac:dyDescent="0.2">
      <c r="B18" s="11"/>
      <c r="C18" s="11"/>
      <c r="D18" s="12"/>
      <c r="E18" s="12"/>
      <c r="F18" s="13"/>
      <c r="G18" s="13"/>
      <c r="H18" s="13"/>
      <c r="I18" s="9"/>
      <c r="J18" s="9"/>
      <c r="L18" s="17"/>
      <c r="N18" s="40"/>
    </row>
    <row r="19" spans="1:14" s="17" customFormat="1" x14ac:dyDescent="0.2">
      <c r="A19"/>
      <c r="B19"/>
      <c r="C19"/>
      <c r="D19"/>
      <c r="E19"/>
      <c r="F19"/>
      <c r="G19"/>
      <c r="N19" s="41"/>
    </row>
    <row r="20" spans="1:14" ht="14.5" customHeight="1" x14ac:dyDescent="0.2">
      <c r="A20" s="18" t="s">
        <v>18</v>
      </c>
      <c r="D20" s="34"/>
    </row>
    <row r="21" spans="1:14" ht="14.5" customHeight="1" x14ac:dyDescent="0.2">
      <c r="A21" s="56" t="s">
        <v>19</v>
      </c>
      <c r="B21" s="57"/>
      <c r="C21" s="26" t="s">
        <v>20</v>
      </c>
      <c r="J21" s="8"/>
      <c r="K21" s="5" t="s">
        <v>93</v>
      </c>
    </row>
    <row r="22" spans="1:14" ht="14.5" customHeight="1" x14ac:dyDescent="0.2">
      <c r="A22" s="58" t="s">
        <v>21</v>
      </c>
      <c r="B22" s="59"/>
      <c r="C22" s="26" t="s">
        <v>89</v>
      </c>
      <c r="G22" t="s">
        <v>91</v>
      </c>
      <c r="H22" t="s">
        <v>92</v>
      </c>
      <c r="K22" s="74" t="s">
        <v>94</v>
      </c>
    </row>
    <row r="23" spans="1:14" ht="14.5" customHeight="1" x14ac:dyDescent="0.2">
      <c r="A23" s="5" t="s">
        <v>22</v>
      </c>
      <c r="B23" s="5" t="s">
        <v>23</v>
      </c>
      <c r="C23" s="69">
        <f>B39/B38</f>
        <v>0.25855055743965627</v>
      </c>
      <c r="D23" s="33"/>
      <c r="G23">
        <v>2022</v>
      </c>
      <c r="H23">
        <v>0.57999999999999996</v>
      </c>
      <c r="K23" s="74"/>
    </row>
    <row r="24" spans="1:14" ht="14.5" customHeight="1" x14ac:dyDescent="0.2">
      <c r="A24" s="5"/>
      <c r="B24" s="5" t="s">
        <v>24</v>
      </c>
      <c r="C24" s="70">
        <f>B40/B38</f>
        <v>0.74144944256034373</v>
      </c>
      <c r="D24" s="33"/>
      <c r="G24">
        <v>2023</v>
      </c>
      <c r="H24">
        <v>0.6</v>
      </c>
      <c r="K24" s="74"/>
    </row>
    <row r="25" spans="1:14" ht="14.5" customHeight="1" x14ac:dyDescent="0.2">
      <c r="A25" s="5" t="s">
        <v>25</v>
      </c>
      <c r="B25" s="5" t="s">
        <v>26</v>
      </c>
      <c r="C25" s="70">
        <f>B42/B41</f>
        <v>0.3515986186152732</v>
      </c>
      <c r="D25" s="33"/>
      <c r="G25">
        <v>2024</v>
      </c>
      <c r="H25">
        <v>0.61</v>
      </c>
      <c r="K25" s="74"/>
    </row>
    <row r="26" spans="1:14" ht="14.5" customHeight="1" x14ac:dyDescent="0.2">
      <c r="A26" s="5"/>
      <c r="B26" s="5" t="s">
        <v>27</v>
      </c>
      <c r="C26" s="70">
        <f>B43/B41</f>
        <v>0.6484013813847268</v>
      </c>
      <c r="D26" s="33"/>
      <c r="K26" s="74"/>
    </row>
    <row r="27" spans="1:14" ht="14.5" customHeight="1" x14ac:dyDescent="0.2">
      <c r="A27" s="5" t="s">
        <v>28</v>
      </c>
      <c r="B27" s="5" t="s">
        <v>29</v>
      </c>
      <c r="C27" s="70">
        <f>B41/B38</f>
        <v>0.71419904723070349</v>
      </c>
      <c r="D27" s="33"/>
      <c r="K27" s="74"/>
    </row>
    <row r="28" spans="1:14" ht="14.5" customHeight="1" x14ac:dyDescent="0.2">
      <c r="A28" s="5"/>
      <c r="B28" s="5" t="s">
        <v>30</v>
      </c>
      <c r="C28" s="71">
        <f>1-C27</f>
        <v>0.28580095276929651</v>
      </c>
      <c r="D28" s="33"/>
      <c r="G28" t="s">
        <v>91</v>
      </c>
      <c r="H28" t="s">
        <v>35</v>
      </c>
      <c r="K28" s="74"/>
    </row>
    <row r="29" spans="1:14" ht="14.5" customHeight="1" x14ac:dyDescent="0.2">
      <c r="A29" s="58" t="s">
        <v>31</v>
      </c>
      <c r="B29" s="59"/>
      <c r="C29" s="26" t="s">
        <v>32</v>
      </c>
      <c r="G29">
        <v>2021</v>
      </c>
      <c r="H29">
        <v>9804</v>
      </c>
      <c r="K29" s="74"/>
    </row>
    <row r="30" spans="1:14" ht="14.5" customHeight="1" x14ac:dyDescent="0.2">
      <c r="A30" s="14"/>
      <c r="B30" s="14"/>
      <c r="G30">
        <v>2022</v>
      </c>
      <c r="H30">
        <v>9571</v>
      </c>
      <c r="K30" s="74"/>
    </row>
    <row r="31" spans="1:14" s="17" customFormat="1" x14ac:dyDescent="0.2">
      <c r="A31"/>
      <c r="B31"/>
      <c r="C31"/>
      <c r="D31"/>
      <c r="G31">
        <v>2023</v>
      </c>
      <c r="H31">
        <v>10703</v>
      </c>
      <c r="K31" s="74"/>
    </row>
    <row r="32" spans="1:14" ht="14.5" customHeight="1" x14ac:dyDescent="0.2">
      <c r="A32" s="18" t="s">
        <v>33</v>
      </c>
      <c r="B32" s="1"/>
      <c r="G32">
        <v>2024</v>
      </c>
      <c r="H32">
        <v>10649</v>
      </c>
      <c r="K32" s="74"/>
    </row>
    <row r="33" spans="1:11" ht="14.5" customHeight="1" x14ac:dyDescent="0.2">
      <c r="A33" s="4" t="s">
        <v>34</v>
      </c>
      <c r="B33" s="16">
        <f>IF($B$8="","Current Year",B8)</f>
        <v>2024</v>
      </c>
      <c r="C33" s="16">
        <f>IF($B$8="","Year (-1)",B33-1)</f>
        <v>2023</v>
      </c>
      <c r="D33" s="7">
        <f>IF($B$8="","Year (-2)",C33-1)</f>
        <v>2022</v>
      </c>
      <c r="E33" s="16">
        <f>IF($B$8="","Year (-3)",D33-1)</f>
        <v>2021</v>
      </c>
      <c r="K33" s="74"/>
    </row>
    <row r="34" spans="1:11" ht="14.5" customHeight="1" x14ac:dyDescent="0.2">
      <c r="A34" s="5" t="s">
        <v>35</v>
      </c>
      <c r="B34" s="27">
        <v>10649</v>
      </c>
      <c r="C34" s="29">
        <v>10703</v>
      </c>
      <c r="D34" s="28">
        <v>9571</v>
      </c>
      <c r="E34" s="28">
        <v>9804</v>
      </c>
    </row>
    <row r="35" spans="1:11" ht="14.5" customHeight="1" x14ac:dyDescent="0.2">
      <c r="A35" s="5" t="s">
        <v>36</v>
      </c>
      <c r="B35" s="27">
        <v>47061</v>
      </c>
      <c r="C35" s="29">
        <v>45754</v>
      </c>
      <c r="D35" s="28">
        <v>43004</v>
      </c>
      <c r="E35" s="28">
        <v>38655</v>
      </c>
      <c r="K35" s="61"/>
    </row>
    <row r="36" spans="1:11" ht="14.5" customHeight="1" x14ac:dyDescent="0.2">
      <c r="A36" s="5" t="s">
        <v>37</v>
      </c>
      <c r="B36" s="28">
        <v>28737</v>
      </c>
      <c r="C36" s="29">
        <v>27234</v>
      </c>
      <c r="D36" s="28">
        <v>25004</v>
      </c>
      <c r="E36" s="28">
        <v>23298</v>
      </c>
    </row>
    <row r="37" spans="1:11" ht="14.5" customHeight="1" x14ac:dyDescent="0.2">
      <c r="A37" s="5" t="s">
        <v>38</v>
      </c>
      <c r="B37" s="28">
        <v>18324</v>
      </c>
      <c r="C37" s="29">
        <v>18520</v>
      </c>
      <c r="D37" s="28">
        <v>18000</v>
      </c>
      <c r="E37" s="28">
        <v>15357</v>
      </c>
    </row>
    <row r="38" spans="1:11" ht="14.5" customHeight="1" x14ac:dyDescent="0.2">
      <c r="A38" s="5" t="s">
        <v>39</v>
      </c>
      <c r="B38" s="28">
        <v>100549</v>
      </c>
      <c r="C38" s="29">
        <v>97703</v>
      </c>
      <c r="D38" s="28">
        <v>92763</v>
      </c>
      <c r="E38" s="28">
        <v>94354</v>
      </c>
    </row>
    <row r="39" spans="1:11" ht="14.5" customHeight="1" x14ac:dyDescent="0.2">
      <c r="A39" s="5" t="s">
        <v>40</v>
      </c>
      <c r="B39" s="27">
        <v>25997</v>
      </c>
      <c r="C39" s="29">
        <v>26732</v>
      </c>
      <c r="D39" s="28">
        <v>22591</v>
      </c>
      <c r="E39" s="28">
        <v>22545</v>
      </c>
    </row>
    <row r="40" spans="1:11" ht="14.5" customHeight="1" x14ac:dyDescent="0.2">
      <c r="A40" s="5" t="s">
        <v>41</v>
      </c>
      <c r="B40" s="29">
        <f>B38-B39</f>
        <v>74552</v>
      </c>
      <c r="C40" s="29">
        <f>C38-C39</f>
        <v>70971</v>
      </c>
      <c r="D40" s="29">
        <f>D38-D39</f>
        <v>70172</v>
      </c>
      <c r="E40" s="28">
        <f>E38-E39</f>
        <v>71809</v>
      </c>
    </row>
    <row r="41" spans="1:11" ht="14.5" customHeight="1" x14ac:dyDescent="0.2">
      <c r="A41" s="5" t="s">
        <v>42</v>
      </c>
      <c r="B41" s="29">
        <f>B38-B36</f>
        <v>71812</v>
      </c>
      <c r="C41" s="29">
        <f>C38-C36</f>
        <v>70469</v>
      </c>
      <c r="D41" s="26">
        <f xml:space="preserve"> 92763-25826</f>
        <v>66937</v>
      </c>
      <c r="E41" s="26">
        <f>94353-24860</f>
        <v>69493</v>
      </c>
    </row>
    <row r="42" spans="1:11" ht="14.5" customHeight="1" x14ac:dyDescent="0.2">
      <c r="A42" s="5" t="s">
        <v>43</v>
      </c>
      <c r="B42" s="27">
        <v>25249</v>
      </c>
      <c r="C42" s="29">
        <v>23571</v>
      </c>
      <c r="D42" s="28">
        <v>19724</v>
      </c>
      <c r="E42" s="28">
        <v>19950</v>
      </c>
    </row>
    <row r="43" spans="1:11" ht="14.5" customHeight="1" x14ac:dyDescent="0.2">
      <c r="A43" s="5" t="s">
        <v>44</v>
      </c>
      <c r="B43" s="29">
        <f>B41-B42</f>
        <v>46563</v>
      </c>
      <c r="C43" s="29">
        <f>C41-C42</f>
        <v>46898</v>
      </c>
      <c r="D43" s="29">
        <f>D41-D42</f>
        <v>47213</v>
      </c>
      <c r="E43" s="28">
        <f>E41-E42</f>
        <v>49543</v>
      </c>
    </row>
    <row r="44" spans="1:11" ht="14.5" customHeight="1" x14ac:dyDescent="0.2"/>
    <row r="46" spans="1:11" x14ac:dyDescent="0.2">
      <c r="A46" s="19" t="s">
        <v>45</v>
      </c>
    </row>
    <row r="47" spans="1:11" x14ac:dyDescent="0.2">
      <c r="A47" t="s">
        <v>46</v>
      </c>
      <c r="B47" s="72" t="s">
        <v>47</v>
      </c>
      <c r="C47" s="72"/>
      <c r="D47" s="72"/>
    </row>
    <row r="48" spans="1:11" x14ac:dyDescent="0.2">
      <c r="A48" t="s">
        <v>48</v>
      </c>
      <c r="B48" s="73" t="s">
        <v>49</v>
      </c>
      <c r="C48" s="73"/>
      <c r="D48" s="73"/>
      <c r="E48" s="73"/>
      <c r="F48" s="73"/>
    </row>
    <row r="49" spans="1:11" x14ac:dyDescent="0.2">
      <c r="B49" s="9"/>
      <c r="C49" s="9"/>
      <c r="D49" s="9"/>
      <c r="E49" s="9"/>
      <c r="F49" s="9"/>
      <c r="G49" s="9"/>
      <c r="H49" s="9"/>
      <c r="I49" s="9"/>
    </row>
    <row r="50" spans="1:11" s="17" customFormat="1" x14ac:dyDescent="0.2">
      <c r="A50"/>
      <c r="B50"/>
      <c r="C50"/>
      <c r="D50"/>
      <c r="E50" s="20"/>
      <c r="F50" s="20"/>
      <c r="G50" s="20"/>
      <c r="H50" s="20"/>
      <c r="I50" s="20"/>
    </row>
    <row r="51" spans="1:11" s="17" customFormat="1" x14ac:dyDescent="0.2">
      <c r="A51"/>
      <c r="B51"/>
      <c r="C51"/>
      <c r="D51"/>
      <c r="E51" s="20"/>
      <c r="F51" s="20"/>
      <c r="G51" s="20"/>
      <c r="H51" s="20"/>
      <c r="I51" s="20"/>
    </row>
    <row r="52" spans="1:11" x14ac:dyDescent="0.2">
      <c r="B52" s="51" t="str">
        <f>IF(B6="","Your company",B6)</f>
        <v>Coca-Cola Company</v>
      </c>
      <c r="C52" s="51"/>
      <c r="D52" s="52" t="str">
        <f>IF(B47="","Company competitor",B47)</f>
        <v>Pepsi Company</v>
      </c>
      <c r="E52" s="53"/>
    </row>
    <row r="53" spans="1:11" x14ac:dyDescent="0.2">
      <c r="A53" s="64" t="s">
        <v>50</v>
      </c>
      <c r="B53" s="16">
        <f>IF(B8="","Current Year",B8)</f>
        <v>2024</v>
      </c>
      <c r="C53" s="16" t="str">
        <f>IF(B8="","Year (-1) if required",B53-1&amp;" (if required)")</f>
        <v>2023 (if required)</v>
      </c>
      <c r="D53" s="16">
        <f>B53</f>
        <v>2024</v>
      </c>
      <c r="E53" s="16" t="str">
        <f>C53</f>
        <v>2023 (if required)</v>
      </c>
      <c r="K53" s="60" t="s">
        <v>93</v>
      </c>
    </row>
    <row r="54" spans="1:11" x14ac:dyDescent="0.2">
      <c r="A54" s="15" t="s">
        <v>35</v>
      </c>
      <c r="B54" s="30">
        <v>10649</v>
      </c>
      <c r="C54" s="30">
        <f>C34</f>
        <v>10703</v>
      </c>
      <c r="D54" s="32">
        <v>9626</v>
      </c>
      <c r="E54" s="22">
        <v>9155</v>
      </c>
      <c r="K54" s="5" t="s">
        <v>95</v>
      </c>
    </row>
    <row r="55" spans="1:11" x14ac:dyDescent="0.2">
      <c r="A55" s="15" t="s">
        <v>51</v>
      </c>
      <c r="B55" s="22">
        <f>B38-B41</f>
        <v>28737</v>
      </c>
      <c r="C55" s="22">
        <f>C38-C41</f>
        <v>27234</v>
      </c>
      <c r="D55" s="32">
        <v>18041</v>
      </c>
      <c r="E55" s="22">
        <v>18503</v>
      </c>
    </row>
    <row r="56" spans="1:11" x14ac:dyDescent="0.2">
      <c r="A56" s="15" t="s">
        <v>52</v>
      </c>
      <c r="B56" s="22">
        <v>1656</v>
      </c>
      <c r="C56" s="22">
        <v>1527</v>
      </c>
      <c r="D56" s="23">
        <v>919</v>
      </c>
      <c r="E56" s="24">
        <v>819</v>
      </c>
      <c r="F56" s="36"/>
    </row>
    <row r="57" spans="1:11" x14ac:dyDescent="0.2">
      <c r="A57" s="15" t="s">
        <v>39</v>
      </c>
      <c r="B57" s="30">
        <f>B38</f>
        <v>100549</v>
      </c>
      <c r="C57" s="30">
        <f>C38</f>
        <v>97703</v>
      </c>
      <c r="D57" s="32">
        <v>99467</v>
      </c>
      <c r="E57" s="22">
        <v>100495</v>
      </c>
      <c r="F57" s="35"/>
      <c r="G57" s="35"/>
    </row>
    <row r="58" spans="1:11" x14ac:dyDescent="0.2">
      <c r="A58" s="15" t="s">
        <v>53</v>
      </c>
      <c r="B58" s="22">
        <v>4309</v>
      </c>
      <c r="C58" s="22">
        <v>4323</v>
      </c>
      <c r="D58" s="32">
        <v>1376</v>
      </c>
      <c r="E58" s="22">
        <v>1380</v>
      </c>
    </row>
    <row r="59" spans="1:11" x14ac:dyDescent="0.2">
      <c r="A59" s="15" t="s">
        <v>36</v>
      </c>
      <c r="B59" s="30">
        <f>B35</f>
        <v>47061</v>
      </c>
      <c r="C59" s="30">
        <f>C35</f>
        <v>45754</v>
      </c>
      <c r="D59" s="32">
        <v>91854</v>
      </c>
      <c r="E59" s="22">
        <v>91471</v>
      </c>
    </row>
    <row r="60" spans="1:11" x14ac:dyDescent="0.2">
      <c r="A60" s="15" t="s">
        <v>40</v>
      </c>
      <c r="B60" s="30">
        <f>B39</f>
        <v>25997</v>
      </c>
      <c r="C60" s="30">
        <f>C39</f>
        <v>26732</v>
      </c>
      <c r="D60" s="32">
        <v>25826</v>
      </c>
      <c r="E60" s="22">
        <v>26950</v>
      </c>
    </row>
    <row r="61" spans="1:11" x14ac:dyDescent="0.2">
      <c r="A61" s="15" t="s">
        <v>43</v>
      </c>
      <c r="B61" s="30">
        <f>B42</f>
        <v>25249</v>
      </c>
      <c r="C61" s="30">
        <f>C42</f>
        <v>23571</v>
      </c>
      <c r="D61" s="32">
        <v>31536</v>
      </c>
      <c r="E61" s="22">
        <v>31647</v>
      </c>
    </row>
    <row r="62" spans="1:11" x14ac:dyDescent="0.2">
      <c r="A62" s="15" t="s">
        <v>54</v>
      </c>
      <c r="B62" s="22">
        <v>10828</v>
      </c>
      <c r="C62" s="22">
        <v>9366</v>
      </c>
      <c r="D62" s="32">
        <v>8505</v>
      </c>
      <c r="E62" s="22">
        <v>9711</v>
      </c>
    </row>
    <row r="63" spans="1:11" x14ac:dyDescent="0.2">
      <c r="A63" s="15" t="s">
        <v>55</v>
      </c>
      <c r="B63" s="22">
        <v>2020</v>
      </c>
      <c r="C63" s="22">
        <v>2977</v>
      </c>
      <c r="D63" s="23">
        <v>761</v>
      </c>
      <c r="E63" s="24">
        <v>292</v>
      </c>
    </row>
    <row r="64" spans="1:11" x14ac:dyDescent="0.2">
      <c r="A64" s="15" t="s">
        <v>56</v>
      </c>
      <c r="B64" s="22">
        <v>3569</v>
      </c>
      <c r="C64" s="22">
        <v>3410</v>
      </c>
      <c r="D64" s="32">
        <v>10333</v>
      </c>
      <c r="E64" s="22">
        <v>10815</v>
      </c>
    </row>
    <row r="65" spans="1:7" x14ac:dyDescent="0.2">
      <c r="A65" s="15" t="s">
        <v>57</v>
      </c>
      <c r="B65" s="22" t="s">
        <v>87</v>
      </c>
      <c r="C65" s="22" t="s">
        <v>87</v>
      </c>
      <c r="D65" s="22" t="s">
        <v>87</v>
      </c>
      <c r="E65" s="22" t="s">
        <v>87</v>
      </c>
    </row>
    <row r="66" spans="1:7" x14ac:dyDescent="0.2">
      <c r="A66" s="15" t="s">
        <v>38</v>
      </c>
      <c r="B66" s="30">
        <f>B37</f>
        <v>18324</v>
      </c>
      <c r="C66" s="30">
        <f>C37</f>
        <v>18520</v>
      </c>
      <c r="D66" s="32">
        <v>41744</v>
      </c>
      <c r="E66" s="22">
        <v>41881</v>
      </c>
    </row>
    <row r="67" spans="1:7" x14ac:dyDescent="0.2">
      <c r="A67" s="15" t="s">
        <v>58</v>
      </c>
      <c r="B67" s="30">
        <v>4728</v>
      </c>
      <c r="C67" s="22">
        <v>4424</v>
      </c>
      <c r="D67" s="32">
        <v>5306</v>
      </c>
      <c r="E67" s="22">
        <v>5334</v>
      </c>
    </row>
    <row r="68" spans="1:7" x14ac:dyDescent="0.2">
      <c r="A68" s="15" t="s">
        <v>59</v>
      </c>
      <c r="B68" s="22">
        <v>2437</v>
      </c>
      <c r="C68" s="22">
        <v>2249</v>
      </c>
      <c r="D68" s="32">
        <v>2320</v>
      </c>
      <c r="E68" s="22">
        <v>2262</v>
      </c>
    </row>
    <row r="69" spans="1:7" x14ac:dyDescent="0.2">
      <c r="A69" s="15" t="s">
        <v>42</v>
      </c>
      <c r="B69" s="30">
        <f>B41</f>
        <v>71812</v>
      </c>
      <c r="C69" s="30">
        <f>C41</f>
        <v>70469</v>
      </c>
      <c r="D69" s="32">
        <v>81296</v>
      </c>
      <c r="E69" s="22">
        <v>81858</v>
      </c>
    </row>
    <row r="70" spans="1:7" x14ac:dyDescent="0.2">
      <c r="A70" s="15" t="s">
        <v>60</v>
      </c>
      <c r="B70" s="39">
        <f>B54/B58</f>
        <v>2.4713390577860292</v>
      </c>
      <c r="C70" s="39">
        <f>C54/C58</f>
        <v>2.4758269720101782</v>
      </c>
      <c r="D70" s="39">
        <f>D54/D58</f>
        <v>6.995639534883721</v>
      </c>
      <c r="E70" s="39">
        <f>E54/4323</f>
        <v>2.1177423085820033</v>
      </c>
    </row>
    <row r="71" spans="1:7" x14ac:dyDescent="0.2">
      <c r="A71" s="15" t="s">
        <v>61</v>
      </c>
      <c r="B71" s="24">
        <v>62.26</v>
      </c>
      <c r="C71" s="24">
        <v>58.93</v>
      </c>
      <c r="D71" s="23">
        <v>152.06</v>
      </c>
      <c r="E71" s="24">
        <v>169.84</v>
      </c>
    </row>
    <row r="74" spans="1:7" s="17" customFormat="1" x14ac:dyDescent="0.2">
      <c r="A74"/>
      <c r="B74"/>
      <c r="C74"/>
      <c r="D74"/>
      <c r="E74"/>
      <c r="F74"/>
      <c r="G74"/>
    </row>
    <row r="75" spans="1:7" x14ac:dyDescent="0.2">
      <c r="B75" s="65" t="s">
        <v>5</v>
      </c>
      <c r="C75" s="65"/>
      <c r="D75" s="65" t="s">
        <v>6</v>
      </c>
      <c r="E75" s="65"/>
      <c r="F75" s="66" t="s">
        <v>7</v>
      </c>
      <c r="G75" s="66" t="s">
        <v>8</v>
      </c>
    </row>
    <row r="76" spans="1:7" x14ac:dyDescent="0.2">
      <c r="A76" s="64" t="s">
        <v>62</v>
      </c>
      <c r="B76" s="65"/>
      <c r="C76" s="65"/>
      <c r="D76" s="65"/>
      <c r="E76" s="65"/>
      <c r="F76" s="66" t="str">
        <f>IF(B6="","Your company",B6)</f>
        <v>Coca-Cola Company</v>
      </c>
      <c r="G76" s="66" t="str">
        <f>IF(D52="","Company competitor",D52)</f>
        <v>Pepsi Company</v>
      </c>
    </row>
    <row r="77" spans="1:7" x14ac:dyDescent="0.2">
      <c r="A77" s="4" t="s">
        <v>10</v>
      </c>
      <c r="B77" s="51" t="s">
        <v>11</v>
      </c>
      <c r="C77" s="51"/>
      <c r="D77" s="52" t="s">
        <v>12</v>
      </c>
      <c r="E77" s="53"/>
      <c r="F77" s="16" t="str">
        <f>IF(B75="","Current Year",B75)</f>
        <v>(1)</v>
      </c>
      <c r="G77" s="16" t="str">
        <f>F77</f>
        <v>(1)</v>
      </c>
    </row>
    <row r="78" spans="1:7" ht="32" customHeight="1" x14ac:dyDescent="0.2">
      <c r="A78" s="5" t="s">
        <v>63</v>
      </c>
      <c r="B78" s="54" t="s">
        <v>64</v>
      </c>
      <c r="C78" s="55"/>
      <c r="D78" s="49" t="s">
        <v>65</v>
      </c>
      <c r="E78" s="50"/>
      <c r="F78" s="38">
        <f>B54/(((B57-B69) + (C57-C69))/2)</f>
        <v>0.38051848278572831</v>
      </c>
      <c r="G78" s="38">
        <f>D54/(((D57-D69) + (E57-E69))/2)</f>
        <v>0.5230384698978483</v>
      </c>
    </row>
    <row r="79" spans="1:7" ht="31" customHeight="1" x14ac:dyDescent="0.2">
      <c r="A79" s="5" t="s">
        <v>66</v>
      </c>
      <c r="B79" s="48" t="s">
        <v>86</v>
      </c>
      <c r="C79" s="48"/>
      <c r="D79" s="49" t="s">
        <v>85</v>
      </c>
      <c r="E79" s="50"/>
      <c r="F79" s="38">
        <f>B54/((B57+C57)/2)</f>
        <v>0.10742892883804452</v>
      </c>
      <c r="G79" s="38">
        <f>D54/((D57+E57)/2)</f>
        <v>9.6278292875646376E-2</v>
      </c>
    </row>
    <row r="80" spans="1:7" x14ac:dyDescent="0.2">
      <c r="A80" s="5" t="s">
        <v>88</v>
      </c>
      <c r="B80" s="42" t="s">
        <v>67</v>
      </c>
      <c r="C80" s="42"/>
      <c r="D80" s="43"/>
      <c r="E80" s="44"/>
      <c r="F80" s="37">
        <f>B70</f>
        <v>2.4713390577860292</v>
      </c>
      <c r="G80" s="37">
        <f>D70</f>
        <v>6.995639534883721</v>
      </c>
    </row>
    <row r="81" spans="1:7" x14ac:dyDescent="0.2">
      <c r="A81" s="5" t="s">
        <v>68</v>
      </c>
      <c r="B81" s="42" t="s">
        <v>69</v>
      </c>
      <c r="C81" s="42"/>
      <c r="D81" s="43"/>
      <c r="E81" s="44"/>
      <c r="F81" s="38">
        <f>B54/B59</f>
        <v>0.22628078451371625</v>
      </c>
      <c r="G81" s="38">
        <f>D54/D59</f>
        <v>0.10479674265682497</v>
      </c>
    </row>
    <row r="82" spans="1:7" x14ac:dyDescent="0.2">
      <c r="A82" s="5" t="s">
        <v>70</v>
      </c>
      <c r="B82" s="42" t="s">
        <v>71</v>
      </c>
      <c r="C82" s="42"/>
      <c r="D82" s="43"/>
      <c r="E82" s="44"/>
      <c r="F82" s="38">
        <f>B60/B61</f>
        <v>1.0296249356410154</v>
      </c>
      <c r="G82" s="37">
        <f>D60/D61</f>
        <v>0.81893708777270424</v>
      </c>
    </row>
    <row r="83" spans="1:7" x14ac:dyDescent="0.2">
      <c r="A83" s="5" t="s">
        <v>72</v>
      </c>
      <c r="B83" s="42" t="s">
        <v>73</v>
      </c>
      <c r="C83" s="42"/>
      <c r="D83" s="46"/>
      <c r="E83" s="47"/>
      <c r="F83" s="38">
        <f>(B60-B67)/B61</f>
        <v>0.84236999485128128</v>
      </c>
      <c r="G83" s="38">
        <f>(D60-D67)/D61</f>
        <v>0.65068493150684936</v>
      </c>
    </row>
    <row r="84" spans="1:7" x14ac:dyDescent="0.2">
      <c r="A84" s="5" t="s">
        <v>74</v>
      </c>
      <c r="B84" s="42" t="s">
        <v>75</v>
      </c>
      <c r="C84" s="42"/>
      <c r="D84" s="43" t="s">
        <v>76</v>
      </c>
      <c r="E84" s="44"/>
      <c r="F84" s="38">
        <f>B59/B64</f>
        <v>13.186046511627907</v>
      </c>
      <c r="G84" s="37">
        <f>D59/D64</f>
        <v>8.88938352850092</v>
      </c>
    </row>
    <row r="85" spans="1:7" x14ac:dyDescent="0.2">
      <c r="A85" s="5" t="s">
        <v>77</v>
      </c>
      <c r="B85" s="42" t="s">
        <v>90</v>
      </c>
      <c r="C85" s="42"/>
      <c r="D85" s="43"/>
      <c r="E85" s="44"/>
      <c r="F85" s="37">
        <f>B66/B67</f>
        <v>3.8756345177664975</v>
      </c>
      <c r="G85" s="37">
        <f>D66/D67</f>
        <v>7.8673200150772713</v>
      </c>
    </row>
    <row r="86" spans="1:7" ht="32" customHeight="1" x14ac:dyDescent="0.2">
      <c r="A86" s="5" t="s">
        <v>78</v>
      </c>
      <c r="B86" s="45" t="s">
        <v>79</v>
      </c>
      <c r="C86" s="45"/>
      <c r="D86" s="46"/>
      <c r="E86" s="47"/>
      <c r="F86" s="37">
        <f>(B54+B56+B68)/B56</f>
        <v>8.9021739130434785</v>
      </c>
      <c r="G86" s="37">
        <f>(D54+D56+D68)/D56</f>
        <v>13.998911860718172</v>
      </c>
    </row>
    <row r="87" spans="1:7" x14ac:dyDescent="0.2">
      <c r="A87" s="5" t="s">
        <v>80</v>
      </c>
      <c r="B87" s="42" t="s">
        <v>81</v>
      </c>
      <c r="C87" s="42"/>
      <c r="D87" s="43" t="s">
        <v>82</v>
      </c>
      <c r="E87" s="44"/>
      <c r="F87" s="37">
        <f>(B69/(B57-B69))</f>
        <v>2.4989386505202353</v>
      </c>
      <c r="G87" s="37">
        <f>D69/(D57-D69)</f>
        <v>4.4739419954873147</v>
      </c>
    </row>
    <row r="88" spans="1:7" x14ac:dyDescent="0.2">
      <c r="A88" s="5" t="s">
        <v>83</v>
      </c>
      <c r="B88" s="42" t="s">
        <v>84</v>
      </c>
      <c r="C88" s="42"/>
      <c r="D88" s="43"/>
      <c r="E88" s="44"/>
      <c r="F88" s="37">
        <f>B71/B70</f>
        <v>25.192819983097003</v>
      </c>
      <c r="G88" s="37">
        <f>D71/D70</f>
        <v>21.7363972574278</v>
      </c>
    </row>
  </sheetData>
  <protectedRanges>
    <protectedRange sqref="C29:C30 B38:B39 J22 K32:K44 F33:F44 D34:E34 B34:C37 G16:K16 B42 D17:K18 K22:K30" name="Range1"/>
    <protectedRange sqref="K78:K88 K54:K71" name="Range1_1"/>
    <protectedRange sqref="B78:E88" name="Range1_1_1"/>
    <protectedRange sqref="B6:C10" name="Range1_2"/>
    <protectedRange sqref="B54:C54" name="Range1_3"/>
    <protectedRange sqref="C55 C64 E55 E57:E58 E64 E67:E68 D54:D64 C57:C61 D71 B55:B69 B71 C66:D69 C65:E65" name="Range1_1_2"/>
  </protectedRanges>
  <mergeCells count="44">
    <mergeCell ref="A29:B29"/>
    <mergeCell ref="B75:C75"/>
    <mergeCell ref="D75:E75"/>
    <mergeCell ref="B47:D47"/>
    <mergeCell ref="B52:C52"/>
    <mergeCell ref="D52:E52"/>
    <mergeCell ref="K22:K33"/>
    <mergeCell ref="B48:F48"/>
    <mergeCell ref="D14:E14"/>
    <mergeCell ref="B14:C14"/>
    <mergeCell ref="A21:B21"/>
    <mergeCell ref="A22:B22"/>
    <mergeCell ref="B15:C15"/>
    <mergeCell ref="D15:E15"/>
    <mergeCell ref="B16:C16"/>
    <mergeCell ref="D16:E16"/>
    <mergeCell ref="B17:C17"/>
    <mergeCell ref="D17:E17"/>
    <mergeCell ref="B76:C76"/>
    <mergeCell ref="D76:E76"/>
    <mergeCell ref="B77:C77"/>
    <mergeCell ref="D77:E77"/>
    <mergeCell ref="B78:C78"/>
    <mergeCell ref="D78:E78"/>
    <mergeCell ref="B79:C79"/>
    <mergeCell ref="D79:E79"/>
    <mergeCell ref="B80:C80"/>
    <mergeCell ref="B81:C81"/>
    <mergeCell ref="D80:E80"/>
    <mergeCell ref="D81:E81"/>
    <mergeCell ref="B82:C82"/>
    <mergeCell ref="D82:E82"/>
    <mergeCell ref="B83:C83"/>
    <mergeCell ref="D83:E83"/>
    <mergeCell ref="B84:C84"/>
    <mergeCell ref="D84:E84"/>
    <mergeCell ref="B88:C88"/>
    <mergeCell ref="D88:E88"/>
    <mergeCell ref="B85:C85"/>
    <mergeCell ref="D85:E85"/>
    <mergeCell ref="B86:C86"/>
    <mergeCell ref="D86:E86"/>
    <mergeCell ref="B87:C87"/>
    <mergeCell ref="D87:E87"/>
  </mergeCells>
  <pageMargins left="0.7" right="0.7" top="0.75" bottom="0.75" header="0.3" footer="0.3"/>
  <pageSetup scale="45" fitToHeight="2" orientation="landscape" r:id="rId1"/>
  <rowBreaks count="1" manualBreakCount="1">
    <brk id="44" max="11"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Worksheet</vt:lpstr>
      <vt:lpstr>Worksheet!Print_Area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Devon Erickson</dc:creator>
  <cp:keywords/>
  <dc:description/>
  <cp:lastModifiedBy>Shaan Iqbal</cp:lastModifiedBy>
  <cp:revision/>
  <dcterms:created xsi:type="dcterms:W3CDTF">2015-02-20T18:22:47Z</dcterms:created>
  <dcterms:modified xsi:type="dcterms:W3CDTF">2025-09-14T22:27:18Z</dcterms:modified>
  <cp:category/>
  <cp:contentStatus/>
</cp:coreProperties>
</file>