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siqueira/Desktop/Excel assigment/"/>
    </mc:Choice>
  </mc:AlternateContent>
  <xr:revisionPtr revIDLastSave="0" documentId="13_ncr:1_{CA419192-C03C-604D-8863-636718B1E85D}" xr6:coauthVersionLast="47" xr6:coauthVersionMax="47" xr10:uidLastSave="{00000000-0000-0000-0000-000000000000}"/>
  <bookViews>
    <workbookView xWindow="800" yWindow="2920" windowWidth="30740" windowHeight="17640" activeTab="5" xr2:uid="{00000000-000D-0000-FFFF-FFFF00000000}"/>
  </bookViews>
  <sheets>
    <sheet name="Crowdfunding" sheetId="1" r:id="rId1"/>
    <sheet name="Pivot&amp; chart" sheetId="2" r:id="rId2"/>
    <sheet name="Pivot &amp; chart 2" sheetId="3" r:id="rId3"/>
    <sheet name="Pivot &amp; chart 3" sheetId="4" r:id="rId4"/>
    <sheet name="Table &amp; chart" sheetId="5" r:id="rId5"/>
    <sheet name="Statistical analysis" sheetId="8" r:id="rId6"/>
  </sheets>
  <definedNames>
    <definedName name="_xlnm._FilterDatabase" localSheetId="0" hidden="1">Crowdfunding!$G$1:$G$1001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8" l="1"/>
  <c r="O6" i="8"/>
  <c r="O5" i="8"/>
  <c r="O4" i="8"/>
  <c r="O3" i="8"/>
  <c r="O2" i="8"/>
  <c r="E7" i="8"/>
  <c r="E6" i="8"/>
  <c r="E5" i="8"/>
  <c r="E4" i="8"/>
  <c r="E3" i="8"/>
  <c r="E2" i="8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3" i="5"/>
  <c r="C3" i="5"/>
  <c r="D4" i="5"/>
  <c r="C4" i="5"/>
  <c r="B4" i="5"/>
  <c r="B3" i="5"/>
  <c r="B2" i="5"/>
  <c r="D13" i="5"/>
  <c r="C13" i="5"/>
  <c r="B13" i="5"/>
  <c r="D2" i="5"/>
  <c r="C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E2" i="5" l="1"/>
  <c r="E4" i="5"/>
  <c r="H4" i="5" s="1"/>
  <c r="E3" i="5"/>
  <c r="H3" i="5" s="1"/>
  <c r="E12" i="5"/>
  <c r="G12" i="5" s="1"/>
  <c r="H12" i="5"/>
  <c r="F12" i="5"/>
  <c r="E11" i="5"/>
  <c r="G11" i="5" s="1"/>
  <c r="H11" i="5"/>
  <c r="E10" i="5"/>
  <c r="H10" i="5" s="1"/>
  <c r="E9" i="5"/>
  <c r="H9" i="5" s="1"/>
  <c r="G9" i="5"/>
  <c r="E8" i="5"/>
  <c r="G8" i="5" s="1"/>
  <c r="H8" i="5"/>
  <c r="F8" i="5"/>
  <c r="E7" i="5"/>
  <c r="H7" i="5" s="1"/>
  <c r="E6" i="5"/>
  <c r="H6" i="5" s="1"/>
  <c r="E5" i="5"/>
  <c r="H5" i="5"/>
  <c r="G5" i="5"/>
  <c r="F5" i="5"/>
  <c r="E13" i="5"/>
  <c r="H2" i="5"/>
  <c r="G2" i="5"/>
  <c r="F2" i="5"/>
  <c r="G7" i="5" l="1"/>
  <c r="F11" i="5"/>
  <c r="H13" i="5"/>
  <c r="F13" i="5"/>
  <c r="F6" i="5"/>
  <c r="G4" i="5"/>
  <c r="F4" i="5"/>
  <c r="F3" i="5"/>
  <c r="G13" i="5"/>
  <c r="G6" i="5"/>
  <c r="G3" i="5"/>
  <c r="F10" i="5"/>
  <c r="G10" i="5"/>
  <c r="F9" i="5"/>
  <c r="F7" i="5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<sst xmlns="http://schemas.openxmlformats.org/spreadsheetml/2006/main" count="9068" uniqueCount="2114">
  <si>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</si>
  <si>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</si>
  <si>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</si>
  <si>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</si>
  <si>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</si>
  <si>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</si>
  <si>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</si>
  <si>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</si>
  <si>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</si>
  <si>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</si>
  <si>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</si>
  <si>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</si>
  <si>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</si>
  <si>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</si>
  <si>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</si>
  <si>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</si>
  <si>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</si>
  <si>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</si>
  <si>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</si>
  <si>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</si>
  <si>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</si>
  <si>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</si>
  <si>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</si>
  <si>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</si>
  <si>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</si>
  <si>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</si>
  <si>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</si>
  <si>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</si>
  <si>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</si>
  <si>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</si>
  <si>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</si>
  <si>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</si>
  <si>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</si>
  <si>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</si>
  <si>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</si>
  <si>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</si>
  <si>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</si>
  <si>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</si>
  <si>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</si>
  <si>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</si>
  <si>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</si>
  <si>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</si>
  <si>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</si>
  <si>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</si>
  <si>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</si>
  <si>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</si>
  <si>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</si>
  <si>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</si>
  <si>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</si>
  <si>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</si>
  <si>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</si>
  <si>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</si>
  <si>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</si>
  <si>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</si>
  <si>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</si>
  <si>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</si>
  <si>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</si>
  <si>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</si>
  <si>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</si>
  <si>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</si>
  <si>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</si>
  <si>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</si>
  <si>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</si>
  <si>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</si>
  <si>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</si>
  <si>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</si>
  <si>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</si>
  <si>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</si>
  <si>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</si>
  <si>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</si>
  <si>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</si>
  <si>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</si>
  <si>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</si>
  <si>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</si>
  <si>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</si>
  <si>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</si>
  <si>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</si>
  <si>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</si>
  <si>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</si>
  <si>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</si>
  <si>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</si>
  <si>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</si>
  <si>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</si>
  <si>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</si>
  <si>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</si>
  <si>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</si>
  <si>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</si>
  <si>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</si>
  <si>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</si>
  <si>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</si>
  <si>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</si>
  <si>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</si>
  <si>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</si>
  <si>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</si>
  <si>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</si>
  <si>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</si>
  <si>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</si>
  <si>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</si>
  <si>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</si>
  <si>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</si>
  <si>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</si>
  <si>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</si>
  <si>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</si>
  <si>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</si>
  <si>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</si>
  <si>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</si>
  <si>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</si>
  <si>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</si>
  <si>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</si>
  <si>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</si>
  <si>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</si>
  <si>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</si>
  <si>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</si>
  <si>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</si>
  <si>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</si>
  <si>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</si>
  <si>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</si>
  <si>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</si>
  <si>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</si>
  <si>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</si>
  <si>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</si>
  <si>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</si>
  <si>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</si>
  <si>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</si>
  <si>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</si>
  <si>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</si>
  <si>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</si>
  <si>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</si>
  <si>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</si>
  <si>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</si>
  <si>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</si>
  <si>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</si>
  <si>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</si>
  <si>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</si>
  <si>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</si>
  <si>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</si>
  <si>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</si>
  <si>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</si>
  <si>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</si>
  <si>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</si>
  <si>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</si>
  <si>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</si>
  <si>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</si>
  <si>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</si>
  <si>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</si>
  <si>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</si>
  <si>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</si>
  <si>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</si>
  <si>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</si>
  <si>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</si>
  <si>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</si>
  <si>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</si>
  <si>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</si>
  <si>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</si>
  <si>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</si>
  <si>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</si>
  <si>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</si>
  <si>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</si>
  <si>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</si>
  <si>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</si>
  <si>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</si>
  <si>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</si>
  <si>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</si>
  <si>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</si>
  <si>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</si>
  <si>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</si>
  <si>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</si>
  <si>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</si>
  <si>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</si>
  <si>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</si>
  <si>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</si>
  <si>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</si>
  <si>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</si>
  <si>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</si>
  <si>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</si>
  <si>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</si>
  <si>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</si>
  <si>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</si>
  <si>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</si>
  <si>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</si>
  <si>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</si>
  <si>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</si>
  <si>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</si>
  <si>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</si>
  <si>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</si>
  <si>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</si>
  <si>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</si>
  <si>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</si>
  <si>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</si>
  <si>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</si>
  <si>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</si>
  <si>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</si>
  <si>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</si>
  <si>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</si>
  <si>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</si>
  <si>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</si>
  <si>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</si>
  <si>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</si>
  <si>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</si>
  <si>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</si>
  <si>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</si>
  <si>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</si>
  <si>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</si>
  <si>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</si>
  <si>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</si>
  <si>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</si>
  <si>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</si>
  <si>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</si>
  <si>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</si>
  <si>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</si>
  <si>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</si>
  <si>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</si>
  <si>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</si>
  <si>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</si>
  <si>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</si>
  <si>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</si>
  <si>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</si>
  <si>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</si>
  <si>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</si>
  <si>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</si>
  <si>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</si>
  <si>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</si>
  <si>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</si>
  <si>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</si>
  <si>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</si>
  <si>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</si>
  <si>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</si>
  <si>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</si>
  <si>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</si>
  <si>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</si>
  <si>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</si>
  <si>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</si>
  <si>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</si>
  <si>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</si>
  <si>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</si>
  <si>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</si>
  <si>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</si>
  <si>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</si>
  <si>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</si>
  <si>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</si>
  <si>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</si>
  <si>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</si>
  <si>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</si>
  <si>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</si>
  <si>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</si>
  <si>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</si>
  <si>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</si>
  <si>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</si>
  <si>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</si>
  <si>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</si>
  <si>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</si>
  <si>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</si>
  <si>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</si>
  <si>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</si>
  <si>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</si>
  <si>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</si>
  <si>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</si>
  <si>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</si>
  <si>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</si>
  <si>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</si>
  <si>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</si>
  <si>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</si>
  <si>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</si>
  <si>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</si>
  <si>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</si>
  <si>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</si>
  <si>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</si>
  <si>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</si>
  <si>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</si>
  <si>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</si>
  <si>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</si>
  <si>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</si>
  <si>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</si>
  <si>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</si>
  <si>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</si>
  <si>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</si>
  <si>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</si>
  <si>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</si>
  <si>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</si>
  <si>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</si>
  <si>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</si>
  <si>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</si>
  <si>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</si>
  <si>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</si>
  <si>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</si>
  <si>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</si>
  <si>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</si>
  <si>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</si>
  <si>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</si>
  <si>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</si>
  <si>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</si>
  <si>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</si>
  <si>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</si>
  <si>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</si>
  <si>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</si>
  <si>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</si>
  <si>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</si>
  <si>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</si>
  <si>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</si>
  <si>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</si>
  <si>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</si>
  <si>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</si>
  <si>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</si>
  <si>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</si>
  <si>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</si>
  <si>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</si>
  <si>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</si>
  <si>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</si>
  <si>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</si>
  <si>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</si>
  <si>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</si>
  <si>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</si>
  <si>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</si>
  <si>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</si>
  <si>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</si>
  <si>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</si>
  <si>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</si>
  <si>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</si>
  <si>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</si>
  <si>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</si>
  <si>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</si>
  <si>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</si>
  <si>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</si>
  <si>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</si>
  <si>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</si>
  <si>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</si>
  <si>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</si>
  <si>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</si>
  <si>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</si>
  <si>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</si>
  <si>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</si>
  <si>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</si>
  <si>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</si>
  <si>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</si>
  <si>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</si>
  <si>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</si>
  <si>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</si>
  <si>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</si>
  <si>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</si>
  <si>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</si>
  <si>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</si>
  <si>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</si>
  <si>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</si>
  <si>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</si>
  <si>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</si>
  <si>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</si>
  <si>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</si>
  <si>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</si>
  <si>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</si>
  <si>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</si>
  <si>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</si>
  <si>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</si>
  <si>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</si>
  <si>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</si>
  <si>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</si>
  <si>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</si>
  <si>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</si>
  <si>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</si>
  <si>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</si>
  <si>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</si>
  <si>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</si>
  <si>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</si>
  <si>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</si>
  <si>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</si>
  <si>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</si>
  <si>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</si>
  <si>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</si>
  <si>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</si>
  <si>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</si>
  <si>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</si>
  <si>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</si>
  <si>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</si>
  <si>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</si>
  <si>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</si>
  <si>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</si>
  <si>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</si>
  <si>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</si>
  <si>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</si>
  <si>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</si>
  <si>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</si>
  <si>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</si>
  <si>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</si>
  <si>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</si>
  <si>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</si>
  <si>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</si>
  <si>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</si>
  <si>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</si>
  <si>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</si>
  <si>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</si>
  <si>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</si>
  <si>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</si>
  <si>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</si>
  <si>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</si>
  <si>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</si>
  <si>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</si>
  <si>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</si>
  <si>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</si>
  <si>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</si>
  <si>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</si>
  <si>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</si>
  <si>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</si>
  <si>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</si>
  <si>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</si>
  <si>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</si>
  <si>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</si>
  <si>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</si>
  <si>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</si>
  <si>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</si>
  <si>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</si>
  <si>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</si>
  <si>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</si>
  <si>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</si>
  <si>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</si>
  <si>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</si>
  <si>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</si>
  <si>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</si>
  <si>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</si>
  <si>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</si>
  <si>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</si>
  <si>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</si>
  <si>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</si>
  <si>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</si>
  <si>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</si>
  <si>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</si>
  <si>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</si>
  <si>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</si>
  <si>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</si>
  <si>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</si>
  <si>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</si>
  <si>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</si>
  <si>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</si>
  <si>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</si>
  <si>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</si>
  <si>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</si>
  <si>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</si>
  <si>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</si>
  <si>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</si>
  <si>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</si>
  <si>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</si>
  <si>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</si>
  <si>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</si>
  <si>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</si>
  <si>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</si>
  <si>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</si>
  <si>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</si>
  <si>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</si>
  <si>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</si>
  <si>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</si>
  <si>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</si>
  <si>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</si>
  <si>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</si>
  <si>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</si>
  <si>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</si>
  <si>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</si>
  <si>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</si>
  <si>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</si>
  <si>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</si>
  <si>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</si>
  <si>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</si>
  <si>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</si>
  <si>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</si>
  <si>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</si>
  <si>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</si>
  <si>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</si>
  <si>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</si>
  <si>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</si>
  <si>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</si>
  <si>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</si>
  <si>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</si>
  <si>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</si>
  <si>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</si>
  <si>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</si>
  <si>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</si>
  <si>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</si>
  <si>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</si>
  <si>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</si>
  <si>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</si>
  <si>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</si>
  <si>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</si>
  <si>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</si>
  <si>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</si>
  <si>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</si>
  <si>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</si>
  <si>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</si>
  <si>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</si>
  <si>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</si>
  <si>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</si>
  <si>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</si>
  <si>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</si>
  <si>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</si>
  <si>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</si>
  <si>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</si>
  <si>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</si>
  <si>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</si>
  <si>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</si>
  <si>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</si>
  <si>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</si>
  <si>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</si>
  <si>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</si>
  <si>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</si>
  <si>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</si>
  <si>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</si>
  <si>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</si>
  <si>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</si>
  <si>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</si>
  <si>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</si>
  <si>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</si>
  <si>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</si>
  <si>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</si>
  <si>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</si>
  <si>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</si>
  <si>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</si>
  <si>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</si>
  <si>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</si>
  <si>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</si>
  <si>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</si>
  <si>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</si>
  <si>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</si>
  <si>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</si>
  <si>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</si>
  <si>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</si>
  <si>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</si>
  <si>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</si>
  <si>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</si>
  <si>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</si>
  <si>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</si>
  <si>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</si>
  <si>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</si>
  <si>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</si>
  <si>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</si>
  <si>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</si>
  <si>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</si>
  <si>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</si>
  <si>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</si>
  <si>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</si>
  <si>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</si>
  <si>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</si>
  <si>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</si>
  <si>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</si>
  <si>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</si>
  <si>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</si>
  <si>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</si>
  <si>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</si>
  <si>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</si>
  <si>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</si>
  <si>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</si>
  <si>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</si>
  <si>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</si>
  <si>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</si>
  <si>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</si>
  <si>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</si>
  <si>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</si>
  <si>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</si>
  <si>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</si>
  <si>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</si>
  <si>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</si>
  <si>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</si>
  <si>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</si>
  <si>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</si>
  <si>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</si>
  <si>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</si>
  <si>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</si>
  <si>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</si>
  <si>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</si>
  <si>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</si>
  <si>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</si>
  <si>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</si>
  <si>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</si>
  <si>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</si>
  <si>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</si>
  <si>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</si>
  <si>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</si>
  <si>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</si>
  <si>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</si>
  <si>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</si>
  <si>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</si>
  <si>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</si>
  <si>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</si>
  <si>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</si>
  <si>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</si>
  <si>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</si>
  <si>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</si>
  <si>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</si>
  <si>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</si>
  <si>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</si>
  <si>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</si>
  <si>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</si>
  <si>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</si>
  <si>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</si>
  <si>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</si>
  <si>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</si>
  <si>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</si>
  <si>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</si>
  <si>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</si>
  <si>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</si>
  <si>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</si>
  <si>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</si>
  <si>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</si>
  <si>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</si>
  <si>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</si>
  <si>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</si>
  <si>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</si>
  <si>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</si>
  <si>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</si>
  <si>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</si>
  <si>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</si>
  <si>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</si>
  <si>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</si>
  <si>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</si>
  <si>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</si>
  <si>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</si>
  <si>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</si>
  <si>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</si>
  <si>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</si>
  <si>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</si>
  <si>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</si>
  <si>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</si>
  <si>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</si>
  <si>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</si>
  <si>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</si>
  <si>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</si>
  <si>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</si>
  <si>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</si>
  <si>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</si>
  <si>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</si>
  <si>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</si>
  <si>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</si>
  <si>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</si>
  <si>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</si>
  <si>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</si>
  <si>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</si>
  <si>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</si>
  <si>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</si>
  <si>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</si>
  <si>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</si>
  <si>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</si>
  <si>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</si>
  <si>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</si>
  <si>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</si>
  <si>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</si>
  <si>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</si>
  <si>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</si>
  <si>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</si>
  <si>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</si>
  <si>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</si>
  <si>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</si>
  <si>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</si>
  <si>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</si>
  <si>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</si>
  <si>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</si>
  <si>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</si>
  <si>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</si>
  <si>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</si>
  <si>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</si>
  <si>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</si>
  <si>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</si>
  <si>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</si>
  <si>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</si>
  <si>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</si>
  <si>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</si>
  <si>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</si>
  <si>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</si>
  <si>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</si>
  <si>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</si>
  <si>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</si>
  <si>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</si>
  <si>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</si>
  <si>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</si>
  <si>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</si>
  <si>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</si>
  <si>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</si>
  <si>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</si>
  <si>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</si>
  <si>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</si>
  <si>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</si>
  <si>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</si>
  <si>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</si>
  <si>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</si>
  <si>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</si>
  <si>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</si>
  <si>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</si>
  <si>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</si>
  <si>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</si>
  <si>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</si>
  <si>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</si>
  <si>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</si>
  <si>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</si>
  <si>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</si>
  <si>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</si>
  <si>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</si>
  <si>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</si>
  <si>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</si>
  <si>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</si>
  <si>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</si>
  <si>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</si>
  <si>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</si>
  <si>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</si>
  <si>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</si>
  <si>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</si>
  <si>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</si>
  <si>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</si>
  <si>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</si>
  <si>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</si>
  <si>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</si>
  <si>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</si>
  <si>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</si>
  <si>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</si>
  <si>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</si>
  <si>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</si>
  <si>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</si>
  <si>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</si>
  <si>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</si>
  <si>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</si>
  <si>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</si>
  <si>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</si>
  <si>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</si>
  <si>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</si>
  <si>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</si>
  <si>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</si>
  <si>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</si>
  <si>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</si>
  <si>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</si>
  <si>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</si>
  <si>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</si>
  <si>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</si>
  <si>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</si>
  <si>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</si>
  <si>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</si>
  <si>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</si>
  <si>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</si>
  <si>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</si>
  <si>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</si>
  <si>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</si>
  <si>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</si>
  <si>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</si>
  <si>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</si>
  <si>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</si>
  <si>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</si>
  <si>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</si>
  <si>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</si>
  <si>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</si>
  <si>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</si>
  <si>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</si>
  <si>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</si>
  <si>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</si>
  <si>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</si>
  <si>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</si>
  <si>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</si>
  <si>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</si>
  <si>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</si>
  <si>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</si>
  <si>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</si>
  <si>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</si>
  <si>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</si>
  <si>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</si>
  <si>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</si>
  <si>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</si>
  <si>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</si>
  <si>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</si>
  <si>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</si>
  <si>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</si>
  <si>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</si>
  <si>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</si>
  <si>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</si>
  <si>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</si>
  <si>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</si>
  <si>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</si>
  <si>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</si>
  <si>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</si>
  <si>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</si>
  <si>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</si>
  <si>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</si>
  <si>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</si>
  <si>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</si>
  <si>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</si>
  <si>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</si>
  <si>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</si>
  <si>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</si>
  <si>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</si>
  <si>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</si>
  <si>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</si>
  <si>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</si>
  <si>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</si>
  <si>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</si>
  <si>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</si>
  <si>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</si>
  <si>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</si>
  <si>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</si>
  <si>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</si>
  <si>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</si>
  <si>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</si>
  <si>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</si>
  <si>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</si>
  <si>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</si>
  <si>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</si>
  <si>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</si>
  <si>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</si>
  <si>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</si>
  <si>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</si>
  <si>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</si>
  <si>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</si>
  <si>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</si>
  <si>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</si>
  <si>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</si>
  <si>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</si>
  <si>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</si>
  <si>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</si>
  <si>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</si>
  <si>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</si>
  <si>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</si>
  <si>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</si>
  <si>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</si>
  <si>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</si>
  <si>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</si>
  <si>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</si>
  <si>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</si>
  <si>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</si>
  <si>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</si>
  <si>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</si>
  <si>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</si>
  <si>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</si>
  <si>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</si>
  <si>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</si>
  <si>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</si>
  <si>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</si>
  <si>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</si>
  <si>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</si>
  <si>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</si>
  <si>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</si>
  <si>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</si>
  <si>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</si>
  <si>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</si>
  <si>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</si>
  <si>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</si>
  <si>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</si>
  <si>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</si>
  <si>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</si>
  <si>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</si>
  <si>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</si>
  <si>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</si>
  <si>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</si>
  <si>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</si>
  <si>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</si>
  <si>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</si>
  <si>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</si>
  <si>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</si>
  <si>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</si>
  <si>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</si>
  <si>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</si>
  <si>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</si>
  <si>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</si>
  <si>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</si>
  <si>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</si>
  <si>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</si>
  <si>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</si>
  <si>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</si>
  <si>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</si>
  <si>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</si>
  <si>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</si>
  <si>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</si>
  <si>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</si>
  <si>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</si>
  <si>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</si>
  <si>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</si>
  <si>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</si>
  <si>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</si>
  <si>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</si>
  <si>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</si>
  <si>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</si>
  <si>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</si>
  <si>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</si>
  <si>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</si>
  <si>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</si>
  <si>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</si>
  <si>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</si>
  <si>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</si>
  <si>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</si>
  <si>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</si>
  <si>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</si>
  <si>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</si>
  <si>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</si>
  <si>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</si>
  <si>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</si>
  <si>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</si>
  <si>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</si>
  <si>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</si>
  <si>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</si>
  <si>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</si>
  <si>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</si>
  <si>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</si>
  <si>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</si>
  <si>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</si>
  <si>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</si>
  <si>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</si>
  <si>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</si>
  <si>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</si>
  <si>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</si>
  <si>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</si>
  <si>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</si>
  <si>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</si>
  <si>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</si>
  <si>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</si>
  <si>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</si>
  <si>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</si>
  <si>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</si>
  <si>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</si>
  <si>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</si>
  <si>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</si>
  <si>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</si>
  <si>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</si>
  <si>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</si>
  <si>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</si>
  <si>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</si>
  <si>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</si>
  <si>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</si>
  <si>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</si>
  <si>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</si>
  <si>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</si>
  <si>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</si>
  <si>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</si>
  <si>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</si>
  <si>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</si>
  <si>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</si>
  <si>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</si>
  <si>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</si>
  <si>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</si>
  <si>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</si>
  <si>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</si>
  <si>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</si>
  <si>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</si>
  <si>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</si>
  <si>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</si>
  <si>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</si>
  <si>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</si>
  <si>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</si>
  <si>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</si>
  <si>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</si>
  <si>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</si>
  <si>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</si>
  <si>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</si>
  <si>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</si>
  <si>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</si>
  <si>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</si>
  <si>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</si>
  <si>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</si>
  <si>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</si>
  <si>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</si>
  <si>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</si>
  <si>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</si>
  <si>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</si>
  <si>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</si>
  <si>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</si>
  <si>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</si>
  <si>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</si>
  <si>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</si>
  <si>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</si>
  <si>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</si>
  <si>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</si>
  <si>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</si>
  <si>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</si>
  <si>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</si>
  <si>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</si>
  <si>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</si>
  <si>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</si>
  <si>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</si>
  <si>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</si>
  <si>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</si>
  <si>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</si>
  <si>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</si>
  <si>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</si>
  <si>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</si>
  <si>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</si>
  <si>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</si>
  <si>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</si>
  <si>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</si>
  <si>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</si>
  <si>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</si>
  <si>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</si>
  <si>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</si>
  <si>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</si>
  <si>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</si>
  <si>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</si>
  <si>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</si>
  <si>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</si>
  <si>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</si>
  <si>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</si>
  <si>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</si>
  <si>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</si>
  <si>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</si>
  <si>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</si>
  <si>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</si>
  <si>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</si>
  <si>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</si>
  <si>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</si>
  <si>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</si>
  <si>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</si>
  <si>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</si>
  <si>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</si>
  <si>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</si>
  <si>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</si>
  <si>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</si>
  <si>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</si>
  <si>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</si>
  <si>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</si>
  <si>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</si>
  <si>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</si>
  <si>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</si>
  <si>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</si>
  <si>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</si>
  <si>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</si>
  <si>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</si>
  <si>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</si>
  <si>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</si>
  <si>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</si>
  <si>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</si>
  <si>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</si>
  <si>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</si>
  <si>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</si>
  <si>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</si>
  <si>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</si>
  <si>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</si>
  <si>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</si>
  <si>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</si>
  <si>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</si>
  <si>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</si>
  <si>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</si>
  <si>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</si>
  <si>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</si>
  <si>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</si>
  <si>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</si>
  <si>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</si>
  <si>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</si>
  <si>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</si>
  <si>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</si>
  <si>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</si>
  <si>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</si>
  <si>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</si>
  <si>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</si>
  <si>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</si>
  <si>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</si>
  <si>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</si>
  <si>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</si>
  <si>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</si>
  <si>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</si>
  <si>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</si>
  <si>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</si>
  <si>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</si>
  <si>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</si>
  <si>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</si>
  <si>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</si>
  <si>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</si>
  <si>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</si>
  <si>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</si>
  <si>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</si>
  <si>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</si>
  <si>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</si>
  <si>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</si>
  <si>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</si>
  <si>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</si>
  <si>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</si>
  <si>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</si>
  <si>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</si>
  <si>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</si>
  <si>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</si>
  <si>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</si>
  <si>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</si>
  <si>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</si>
  <si>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</si>
  <si>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</si>
  <si>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</si>
  <si>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</si>
  <si>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</si>
  <si>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</si>
  <si>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</si>
  <si>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</si>
  <si>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</si>
  <si>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</si>
  <si>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</si>
  <si>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</si>
  <si>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</si>
  <si>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</si>
  <si>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</si>
  <si>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</si>
  <si>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</si>
  <si>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</si>
  <si>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</si>
  <si>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</si>
  <si>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</si>
  <si>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</si>
  <si>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</si>
  <si>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</si>
  <si>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</si>
  <si>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</si>
  <si>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</si>
  <si>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</si>
  <si>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</si>
  <si>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</si>
  <si>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</si>
  <si>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</si>
  <si>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</si>
  <si>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</si>
  <si>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</si>
  <si>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</si>
  <si>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</si>
  <si>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</si>
  <si>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</si>
  <si>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</si>
  <si>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</si>
  <si>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</si>
  <si>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</si>
  <si>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</si>
  <si>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</si>
  <si>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</si>
  <si>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</si>
  <si>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</si>
  <si>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</si>
  <si>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</si>
  <si>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</si>
  <si>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</si>
  <si>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</si>
  <si>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</si>
  <si>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</si>
  <si>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</si>
  <si>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</si>
  <si>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</si>
  <si>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</si>
  <si>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</si>
  <si>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</si>
  <si>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</si>
  <si>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</si>
  <si>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</si>
  <si>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</si>
  <si>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</si>
  <si>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</si>
  <si>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</si>
  <si>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</si>
  <si>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</si>
  <si>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</si>
  <si>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</si>
  <si>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</si>
  <si>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</si>
  <si>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</si>
  <si>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</si>
  <si>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</si>
  <si>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</si>
  <si>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</si>
  <si>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</si>
  <si>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</si>
  <si>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</si>
  <si>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</si>
  <si>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</si>
  <si>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</si>
  <si>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</si>
  <si>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</si>
  <si>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</si>
  <si>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</si>
  <si>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</si>
  <si>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</si>
  <si>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</si>
  <si>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</si>
  <si>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</si>
  <si>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</si>
  <si>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</si>
  <si>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</si>
  <si>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</si>
  <si>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</si>
  <si>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</si>
  <si>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</si>
  <si>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</si>
  <si>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</si>
  <si>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</si>
  <si>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</si>
  <si>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</si>
  <si>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</si>
  <si>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</si>
  <si>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</si>
  <si>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</si>
  <si>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</si>
  <si>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</si>
  <si>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</si>
  <si>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</si>
  <si>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</si>
  <si>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</si>
  <si>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</si>
  <si>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</si>
  <si>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</si>
  <si>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</si>
  <si>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</si>
  <si>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</si>
  <si>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</si>
  <si>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</si>
  <si>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</si>
  <si>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</si>
  <si>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</si>
  <si>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</si>
  <si>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</si>
  <si>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</si>
  <si>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</si>
  <si>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</si>
  <si>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</si>
  <si>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</si>
  <si>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</si>
  <si>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</si>
  <si>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</si>
  <si>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</si>
  <si>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</si>
  <si>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</si>
  <si>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</si>
  <si>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</si>
  <si>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</si>
  <si>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</si>
  <si>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</si>
  <si>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</si>
  <si>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</si>
  <si>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</si>
  <si>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</si>
  <si>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</si>
  <si>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</si>
  <si>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</si>
  <si>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</si>
  <si>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</si>
  <si>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</si>
  <si>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</si>
  <si>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</si>
  <si>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</si>
  <si>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</si>
  <si>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</si>
  <si>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</si>
  <si>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</si>
  <si>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</si>
  <si>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</si>
  <si>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</si>
  <si>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</si>
  <si>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</si>
  <si>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</si>
  <si>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</si>
  <si>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</si>
  <si>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</si>
  <si>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</si>
  <si>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</si>
  <si>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</si>
  <si>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</si>
  <si>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</si>
  <si>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</si>
  <si>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</si>
  <si>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</si>
  <si>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</si>
  <si>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</si>
  <si>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</si>
  <si>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</si>
  <si>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</si>
  <si>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</si>
  <si>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</si>
  <si>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</si>
  <si>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</si>
  <si>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</si>
  <si>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</si>
  <si>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</si>
  <si>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</si>
  <si>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</si>
  <si>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</si>
  <si>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</si>
  <si>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</si>
  <si>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</si>
  <si>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</si>
  <si>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</si>
  <si>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</si>
  <si>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</si>
  <si>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</si>
  <si>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</si>
  <si>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</si>
  <si>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</si>
  <si>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</si>
  <si>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</si>
  <si>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</si>
  <si>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</si>
  <si>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</si>
  <si>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</si>
  <si>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</si>
  <si>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</si>
  <si>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</si>
  <si>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</si>
  <si>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</si>
  <si>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</si>
  <si>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</si>
  <si>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</si>
  <si>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</si>
  <si>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</si>
  <si>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</si>
  <si>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</si>
  <si>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</si>
  <si>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</si>
  <si>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</si>
  <si>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</si>
  <si>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</si>
  <si>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</si>
  <si>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</si>
  <si>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</si>
  <si>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</si>
  <si>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</si>
  <si>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</si>
  <si>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</si>
  <si>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</si>
  <si>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</si>
  <si>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</si>
  <si>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</si>
  <si>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</si>
  <si>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</si>
  <si>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</si>
  <si>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</si>
  <si>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</si>
  <si>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</si>
  <si>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</si>
  <si>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</si>
  <si>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</si>
  <si>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</si>
  <si>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</si>
  <si>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</si>
  <si>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</si>
  <si>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</si>
  <si>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</si>
  <si>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</si>
  <si>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</si>
  <si>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</si>
  <si>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</si>
  <si>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</si>
  <si>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</si>
  <si>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</si>
  <si>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</si>
  <si>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</si>
  <si>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</si>
  <si>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</si>
  <si>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</si>
  <si>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</si>
  <si>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</si>
  <si>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</si>
  <si>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</si>
  <si>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</si>
  <si>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</si>
  <si>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</si>
  <si>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</si>
  <si>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</si>
  <si>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</si>
  <si>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</si>
  <si>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</si>
  <si>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</si>
  <si>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</si>
  <si>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</si>
  <si>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</si>
  <si>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</si>
  <si>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</si>
  <si>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</si>
  <si>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</si>
  <si>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</si>
  <si>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</si>
  <si>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</si>
  <si>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</si>
  <si>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</si>
  <si>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</si>
  <si>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</si>
  <si>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</si>
  <si>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</si>
  <si>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</si>
  <si>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</si>
  <si>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</si>
  <si>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</si>
  <si>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</si>
  <si>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</si>
  <si>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</si>
  <si>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</si>
  <si>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</si>
  <si>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</si>
  <si>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</si>
  <si>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</si>
  <si>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</si>
  <si>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</si>
  <si>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</si>
  <si>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</si>
  <si>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</si>
  <si>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</si>
  <si>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</si>
  <si>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</si>
  <si>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</si>
  <si>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</si>
  <si>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</si>
  <si>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</si>
  <si>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</si>
  <si>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</si>
  <si>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</si>
  <si>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</si>
  <si>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</si>
  <si>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</si>
  <si>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</si>
  <si>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</si>
  <si>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</si>
  <si>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</si>
  <si>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</si>
  <si>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</si>
  <si>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</si>
  <si>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</si>
  <si>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</si>
  <si>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</si>
  <si>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</si>
  <si>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</si>
  <si>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</si>
  <si>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</si>
  <si>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</si>
  <si>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</si>
  <si>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</si>
  <si>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</si>
  <si>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</si>
  <si>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</si>
  <si>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</si>
  <si>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</si>
  <si>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</si>
  <si>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</si>
  <si>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</si>
  <si>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</si>
  <si>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</si>
  <si>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</si>
  <si>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</si>
  <si>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</si>
  <si>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</si>
  <si>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</si>
  <si>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</si>
  <si>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</si>
  <si>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</si>
  <si>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</si>
  <si>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</si>
  <si>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</si>
  <si>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</si>
  <si>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</si>
  <si>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</si>
  <si>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</si>
  <si>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</si>
  <si>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</si>
  <si>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</si>
  <si>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</si>
  <si>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</si>
  <si>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</si>
  <si>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</si>
  <si>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</si>
  <si>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</si>
  <si>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</si>
  <si>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</si>
  <si>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</si>
  <si>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</si>
  <si>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</si>
  <si>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</si>
  <si>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</si>
  <si>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</si>
  <si>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</si>
  <si>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</si>
  <si>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</si>
  <si>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</si>
  <si>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</si>
  <si>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</si>
  <si>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</si>
  <si>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</si>
  <si>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</si>
  <si>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</si>
  <si>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</si>
  <si>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</si>
  <si>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</si>
  <si>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</si>
  <si>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</si>
  <si>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</si>
  <si>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</si>
  <si>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</si>
  <si>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</si>
  <si>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</si>
  <si>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</si>
  <si>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</si>
  <si>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</si>
  <si>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</si>
  <si>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</si>
  <si>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</si>
  <si>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</si>
  <si>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</si>
  <si>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</si>
  <si>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</si>
  <si>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</si>
  <si>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</si>
  <si>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</si>
  <si>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</si>
  <si>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</si>
  <si>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</si>
  <si>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</si>
  <si>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</si>
  <si>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</si>
  <si>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</si>
  <si>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</si>
  <si>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</si>
  <si>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</si>
  <si>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</si>
  <si>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</si>
  <si>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</si>
  <si>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</si>
  <si>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</si>
  <si>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</si>
  <si>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</si>
  <si>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</si>
  <si>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</si>
  <si>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</si>
  <si>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</si>
  <si>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</si>
  <si>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</si>
  <si>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</si>
  <si>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</si>
  <si>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</si>
  <si>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</si>
  <si>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</si>
  <si>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</si>
  <si>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</si>
  <si>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</si>
  <si>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</si>
  <si>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</si>
  <si>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</si>
  <si>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</si>
  <si>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</si>
  <si>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</si>
  <si>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</si>
  <si>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</si>
  <si>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</si>
  <si>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</si>
  <si>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</si>
  <si>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</si>
  <si>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</si>
  <si>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</si>
  <si>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</si>
  <si>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</si>
  <si>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</si>
  <si>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</si>
  <si>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</si>
  <si>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</si>
  <si>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</si>
  <si>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</si>
  <si>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</si>
  <si>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</si>
  <si>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</si>
  <si>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</si>
  <si>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</si>
  <si>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</si>
  <si>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</si>
  <si>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</si>
  <si>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</si>
  <si>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</si>
  <si>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</si>
  <si>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</si>
  <si>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</si>
  <si>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</si>
  <si>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</si>
  <si>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</si>
  <si>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</si>
  <si>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</si>
  <si>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</si>
  <si>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</si>
  <si>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</si>
  <si>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</si>
  <si>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</si>
  <si>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</si>
  <si>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</si>
  <si>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</si>
  <si>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</si>
  <si>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</si>
  <si>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</si>
  <si>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</si>
  <si>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</si>
  <si>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</si>
  <si>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</si>
  <si>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</si>
  <si>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</si>
  <si>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</si>
  <si>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</si>
  <si>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</si>
  <si>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</si>
  <si>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</si>
  <si>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</si>
  <si>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</si>
  <si>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</si>
  <si>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</si>
  <si>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</si>
  <si>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</si>
  <si>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</si>
  <si>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</si>
  <si>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</si>
  <si>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</si>
  <si>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</si>
  <si>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</si>
  <si>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</si>
  <si>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</si>
  <si>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</si>
  <si>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</si>
  <si>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</si>
  <si>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</si>
  <si>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</si>
  <si>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</si>
  <si>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</si>
  <si>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</si>
  <si>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</si>
  <si>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</si>
  <si>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</si>
  <si>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</si>
  <si>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</si>
  <si>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</si>
  <si>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</si>
  <si>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</si>
  <si>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</si>
  <si>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</si>
  <si>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</si>
  <si>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</si>
  <si>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</si>
  <si>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</si>
  <si>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</si>
  <si>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</si>
  <si>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</si>
  <si>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</si>
  <si>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</si>
  <si>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</si>
  <si>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</si>
  <si>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</si>
  <si>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</si>
  <si>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</si>
  <si>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</si>
  <si>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</si>
  <si>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</si>
  <si>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</si>
  <si>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</si>
  <si>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</si>
  <si>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</si>
  <si>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</si>
  <si>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</si>
  <si>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</si>
  <si>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</si>
  <si>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</si>
  <si>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</si>
  <si>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</si>
  <si>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</si>
  <si>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</si>
  <si>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</si>
  <si>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</si>
  <si>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</si>
  <si>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</si>
  <si>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</si>
  <si>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</si>
  <si>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</si>
  <si>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</si>
  <si>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</si>
  <si>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</si>
  <si>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</si>
  <si>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</si>
  <si>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</si>
  <si>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</si>
  <si>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</si>
  <si>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</si>
  <si>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</si>
  <si>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</si>
  <si>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</si>
  <si>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</si>
  <si>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</si>
  <si>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</si>
  <si>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</si>
  <si>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</si>
  <si>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</si>
  <si>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</si>
  <si>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</si>
  <si>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</si>
  <si>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</si>
  <si>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</si>
  <si>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</si>
  <si>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</si>
  <si>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</si>
  <si>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</si>
  <si>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</si>
  <si>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</si>
  <si>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</si>
  <si>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</si>
  <si>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</si>
  <si>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</si>
  <si>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</si>
  <si>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</si>
  <si>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</si>
  <si>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</si>
  <si>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</si>
  <si>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</si>
  <si>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</si>
  <si>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</si>
  <si>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</si>
  <si>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</si>
  <si>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</si>
  <si>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</si>
  <si>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</si>
  <si>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</si>
  <si>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</si>
  <si>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</si>
  <si>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</si>
  <si>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</si>
  <si>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</si>
  <si>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</si>
  <si>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</si>
  <si>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</si>
  <si>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</si>
  <si>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</si>
  <si>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</si>
  <si>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</si>
  <si>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</si>
  <si>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</si>
  <si>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</si>
  <si>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</si>
  <si>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</si>
  <si>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</si>
  <si>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</si>
  <si>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</si>
  <si>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</si>
  <si>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</si>
  <si>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</si>
  <si>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</si>
  <si>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</si>
  <si>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</si>
  <si>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</si>
  <si>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</si>
  <si>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</si>
  <si>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</si>
  <si>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</si>
  <si>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</si>
  <si>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</si>
  <si>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</si>
  <si>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</si>
  <si>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</si>
  <si>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</si>
  <si>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</si>
  <si>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</si>
  <si>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</si>
  <si>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</si>
  <si>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</si>
  <si>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</si>
  <si>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</si>
  <si>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</si>
  <si>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</si>
  <si>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</si>
  <si>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</si>
  <si>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</si>
  <si>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</si>
  <si>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</si>
  <si>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</si>
  <si>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</si>
  <si>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</si>
  <si>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</si>
  <si>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</si>
  <si>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</si>
  <si>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</si>
  <si>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</si>
  <si>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</si>
  <si>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</si>
  <si>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</si>
  <si>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</si>
  <si>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</si>
  <si>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</si>
  <si>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</si>
  <si>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</si>
  <si>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</si>
  <si>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</si>
  <si>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</si>
  <si>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</si>
  <si>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</si>
  <si>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</si>
  <si>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</si>
  <si>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</si>
  <si>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</si>
  <si>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</si>
  <si>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</si>
  <si>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</si>
  <si>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</si>
  <si>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</si>
  <si>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</si>
  <si>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</si>
  <si>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</si>
  <si>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</si>
  <si>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</si>
  <si>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</si>
  <si>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</si>
  <si>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</si>
  <si>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</si>
  <si>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</si>
  <si>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</si>
  <si>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</si>
  <si>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</si>
  <si>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</si>
  <si>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</si>
  <si>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</si>
  <si>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</si>
  <si>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</si>
  <si>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</si>
  <si>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</si>
  <si>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</si>
  <si>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</si>
  <si>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</si>
  <si>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</si>
  <si>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</si>
  <si>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</si>
  <si>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</si>
  <si>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</si>
  <si>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</si>
  <si>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</si>
  <si>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</si>
  <si>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</si>
  <si>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</si>
  <si>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</si>
  <si>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</si>
  <si>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</si>
  <si>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</si>
  <si>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</si>
  <si>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</si>
  <si>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</si>
  <si>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</si>
  <si>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</si>
  <si>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</si>
  <si>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</si>
  <si>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</si>
  <si>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</si>
  <si>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</si>
  <si>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</si>
  <si>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</si>
  <si>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</si>
  <si>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</si>
  <si>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</si>
  <si>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</si>
  <si>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</si>
  <si>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</si>
  <si>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</si>
  <si>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</si>
  <si>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</si>
  <si>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</si>
  <si>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</si>
  <si>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</si>
  <si>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</si>
  <si>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</si>
  <si>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</si>
  <si>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</si>
  <si>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</si>
  <si>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</si>
  <si>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</si>
  <si>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</si>
  <si>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</si>
  <si>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</si>
  <si>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</si>
  <si>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</si>
  <si>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</si>
  <si>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</si>
  <si>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</si>
  <si>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</si>
  <si>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</si>
  <si>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</si>
  <si>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</si>
  <si>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</si>
  <si>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</si>
  <si>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</si>
  <si>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</si>
  <si>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</si>
  <si>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</si>
  <si>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</si>
  <si>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</si>
  <si>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</si>
  <si>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</si>
  <si>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</si>
  <si>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</si>
  <si>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</si>
  <si>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</si>
  <si>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</si>
  <si>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</si>
  <si>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</si>
  <si>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</si>
  <si>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</si>
  <si>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</si>
  <si>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</si>
  <si>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</si>
  <si>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</si>
  <si>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</si>
  <si>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</si>
  <si>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</si>
  <si>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</si>
  <si>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</si>
  <si>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</si>
  <si>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</si>
  <si>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</si>
  <si>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</si>
  <si>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</si>
  <si>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</si>
  <si>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</si>
  <si>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</si>
  <si>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</si>
  <si>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</si>
  <si>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</si>
  <si>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</si>
  <si>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</si>
  <si>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</si>
  <si>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</si>
  <si>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</si>
  <si>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</si>
  <si>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</si>
  <si>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</si>
  <si>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</si>
  <si>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</si>
  <si>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</si>
  <si>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</si>
  <si>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</si>
  <si>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</si>
  <si>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</si>
  <si>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</si>
  <si>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</si>
  <si>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</si>
  <si>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</si>
  <si>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</si>
  <si>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</si>
  <si>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</si>
  <si>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</si>
  <si>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</si>
  <si>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</si>
  <si>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</si>
  <si>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</si>
  <si>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</si>
  <si>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</si>
  <si>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</si>
  <si>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</si>
  <si>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</si>
  <si>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</si>
  <si>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</si>
  <si>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</si>
  <si>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</si>
  <si>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</si>
  <si>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</si>
  <si>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</si>
  <si>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</si>
  <si>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</si>
  <si>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</si>
  <si>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</si>
  <si>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</si>
  <si>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</si>
  <si>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</si>
  <si>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</si>
  <si>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</si>
  <si>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</si>
  <si>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</si>
  <si>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</si>
  <si>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</si>
  <si>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</si>
  <si>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</si>
  <si>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</si>
  <si>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</si>
  <si>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</si>
  <si>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</si>
  <si>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</si>
  <si>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</si>
  <si>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</si>
  <si>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</si>
  <si>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</si>
  <si>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</si>
  <si>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</si>
  <si>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</si>
  <si>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</si>
  <si>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</si>
  <si>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</si>
  <si>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</si>
  <si>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</si>
  <si>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</si>
  <si>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</si>
  <si>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</si>
  <si>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</si>
  <si>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</si>
  <si>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</si>
  <si>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</si>
  <si>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</si>
  <si>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</si>
  <si>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</si>
  <si>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</si>
  <si>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</si>
  <si>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</si>
  <si>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</si>
  <si>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</si>
  <si>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</si>
  <si>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</si>
  <si>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</si>
  <si>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</si>
  <si>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</si>
  <si>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</si>
  <si>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</si>
  <si>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</si>
  <si>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</si>
  <si>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</si>
  <si>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</si>
  <si>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</si>
  <si>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</si>
  <si>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</si>
  <si>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</si>
  <si>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</si>
  <si>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</si>
  <si>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</si>
  <si>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</si>
  <si>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</si>
  <si>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</si>
  <si>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</si>
  <si>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</si>
  <si>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</si>
  <si>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</si>
  <si>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</si>
  <si>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</si>
  <si>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</si>
  <si>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</si>
  <si>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</si>
  <si>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</si>
  <si>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</si>
  <si>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</si>
  <si>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</si>
  <si>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</si>
  <si>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</si>
  <si>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</si>
  <si>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</si>
  <si>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</si>
  <si>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</si>
  <si>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</si>
  <si>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</si>
  <si>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</si>
  <si>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</si>
  <si>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</si>
  <si>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</si>
  <si>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</si>
  <si>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</si>
  <si>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</si>
  <si>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</si>
  <si>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</si>
  <si>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</si>
  <si>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</si>
  <si>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</si>
  <si>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</si>
  <si>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</si>
  <si>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</si>
  <si>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</si>
  <si>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</si>
  <si>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</si>
  <si>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</si>
  <si>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</si>
  <si>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</si>
  <si>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</si>
  <si>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</si>
  <si>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</si>
  <si>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</si>
  <si>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</si>
  <si>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</si>
  <si>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</si>
  <si>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</si>
  <si>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</si>
  <si>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</si>
  <si>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</si>
  <si>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</si>
  <si>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</si>
  <si>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</si>
  <si>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</si>
  <si>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</si>
  <si>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</si>
  <si>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</si>
  <si>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</si>
  <si>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</si>
  <si>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</si>
  <si>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</si>
  <si>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</si>
  <si>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</si>
  <si>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</si>
  <si>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</si>
  <si>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</si>
  <si>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</si>
  <si>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</si>
  <si>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 xml:space="preserve">Date created conversion 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</si>
  <si>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</si>
  <si>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</si>
  <si>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</si>
  <si>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</si>
  <si>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</si>
  <si>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</si>
  <si>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</si>
  <si>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</si>
  <si>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</si>
  <si>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</si>
  <si>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</si>
  <si>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</si>
  <si>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</si>
  <si>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</si>
  <si>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</si>
  <si>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</si>
  <si>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</si>
  <si>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</si>
  <si>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</si>
  <si>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</si>
  <si>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</si>
  <si>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</si>
  <si>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</si>
  <si>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</si>
  <si>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</si>
  <si>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</si>
  <si>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</si>
  <si>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</si>
  <si>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</si>
  <si>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</si>
  <si>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</si>
  <si>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</si>
  <si>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</si>
  <si>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</si>
  <si>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Mean</t>
  </si>
  <si>
    <t>Median</t>
  </si>
  <si>
    <t>Standard Deviation</t>
  </si>
  <si>
    <t>Minimum</t>
  </si>
  <si>
    <t>Maximum</t>
  </si>
  <si>
    <t>Successful campaign</t>
  </si>
  <si>
    <t>Variance</t>
  </si>
  <si>
    <t>Unsuccessful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</si>
</sst>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111827"/>
      <name val="Calibri"/>
      <family val="2"/>
      <scheme val="minor"/>
    </font>
    <font>
      <sz val="12"/>
      <color rgb="FF2B2B2B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2" fontId="16" fillId="0" borderId="0" xfId="0" applyNumberFormat="1" applyFo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 applyAlignment="1">
      <alignment vertical="top"/>
    </xf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16" fillId="0" borderId="0" xfId="0" applyFont="1"/>
    <xf numFmtId="0" fontId="19" fillId="0" borderId="0" xfId="0" applyFont="1"/>
    <xf numFmtId="9" fontId="0" fillId="0" borderId="0" xfId="0" applyNumberFormat="1"/>
    <xf numFmtId="0" fontId="20" fillId="0" borderId="0" xfId="0" applyFont="1" applyAlignment="1">
      <alignment horizontal="center"/>
    </xf>
    <xf numFmtId="0" fontId="7" fillId="33" borderId="0" xfId="0" applyFont="1" applyFill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[CrowdfundingBook.xlsx]Pivot&amp; chart!PivotTable1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'Pivot&amp;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'Pivot&amp;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'Pivot&amp;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8-B94D-824E-CD2E8AF699DA}"/>
            </c:ext>
          </c:extLst>
        </c:ser>
        <c:ser>
          <c:idx val="1"/>
          <c:order val="1"/>
          <c:tx>
            <c:strRef>
              <c:f>'Pivot&amp;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'Pivot&amp;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'Pivot&amp;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8-B94D-824E-CD2E8AF699DA}"/>
            </c:ext>
          </c:extLst>
        </c:ser>
        <c:ser>
          <c:idx val="2"/>
          <c:order val="2"/>
          <c:tx>
            <c:strRef>
              <c:f>'Pivot&amp;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'Pivot&amp;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'Pivot&amp;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8-B94D-824E-CD2E8AF699DA}"/>
            </c:ext>
          </c:extLst>
        </c:ser>
        <c:ser>
          <c:idx val="3"/>
          <c:order val="3"/>
          <c:tx>
            <c:strRef>
              <c:f>'Pivot&amp;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'Pivot&amp;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'Pivot&amp;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8-B94D-824E-CD2E8AF69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463856"/>
        <c:axId val="435512640"/>
      </c:barChart>
      <c:catAx>
        <c:axId val="43546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12640"/>
        <c:crosses val="autoZero"/>
        <c:auto val="1"/>
        <c:lblAlgn val="ctr"/>
        <c:lblOffset val="100"/>
        <c:noMultiLvlLbl val="0"/>
      </c:catAx>
      <c:valAx>
        <c:axId val="4355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&amp; chart 2!PivotTable2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&amp; chart 2'!$B$5:$B$6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&amp; chart 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&amp; chart 2'!$B$7:$B$31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2-AB42-8043-5C8718AAEC89}"/>
            </c:ext>
          </c:extLst>
        </c:ser>
        <c:ser>
          <c:idx val="1"/>
          <c:order val="1"/>
          <c:tx>
            <c:strRef>
              <c:f>'Pivot &amp; chart 2'!$C$5:$C$6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&amp; chart 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&amp; chart 2'!$C$7:$C$31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2-AB42-8043-5C8718AAEC89}"/>
            </c:ext>
          </c:extLst>
        </c:ser>
        <c:ser>
          <c:idx val="2"/>
          <c:order val="2"/>
          <c:tx>
            <c:strRef>
              <c:f>'Pivot &amp; chart 2'!$D$5:$D$6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&amp; chart 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&amp; chart 2'!$D$7:$D$31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62-AB42-8043-5C8718AAEC89}"/>
            </c:ext>
          </c:extLst>
        </c:ser>
        <c:ser>
          <c:idx val="3"/>
          <c:order val="3"/>
          <c:tx>
            <c:strRef>
              <c:f>'Pivot &amp; chart 2'!$E$5:$E$6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&amp; chart 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&amp; chart 2'!$E$7:$E$31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62-AB42-8043-5C8718AA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6096336"/>
        <c:axId val="1426133616"/>
      </c:barChart>
      <c:catAx>
        <c:axId val="14260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33616"/>
        <c:crosses val="autoZero"/>
        <c:auto val="1"/>
        <c:lblAlgn val="ctr"/>
        <c:lblOffset val="100"/>
        <c:noMultiLvlLbl val="0"/>
      </c:catAx>
      <c:valAx>
        <c:axId val="1426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09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&amp; chart 3!PivotTable5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&amp; chart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&amp;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&amp; chart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B-6841-B180-2C072DF4EE93}"/>
            </c:ext>
          </c:extLst>
        </c:ser>
        <c:ser>
          <c:idx val="1"/>
          <c:order val="1"/>
          <c:tx>
            <c:strRef>
              <c:f>'Pivot &amp; chart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&amp;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&amp; chart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B-6841-B180-2C072DF4EE93}"/>
            </c:ext>
          </c:extLst>
        </c:ser>
        <c:ser>
          <c:idx val="2"/>
          <c:order val="2"/>
          <c:tx>
            <c:strRef>
              <c:f>'Pivot &amp; chart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&amp;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&amp; chart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B-6841-B180-2C072DF4E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99199"/>
        <c:axId val="2139194591"/>
      </c:lineChart>
      <c:catAx>
        <c:axId val="213919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94591"/>
        <c:crosses val="autoZero"/>
        <c:auto val="1"/>
        <c:lblAlgn val="ctr"/>
        <c:lblOffset val="100"/>
        <c:noMultiLvlLbl val="0"/>
      </c:catAx>
      <c:valAx>
        <c:axId val="21391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9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44925634295695E-2"/>
          <c:y val="0.13930555555555557"/>
          <c:w val="0.87232174103237092"/>
          <c:h val="0.37016477107028289"/>
        </c:manualLayout>
      </c:layout>
      <c:lineChart>
        <c:grouping val="standard"/>
        <c:varyColors val="0"/>
        <c:ser>
          <c:idx val="0"/>
          <c:order val="0"/>
          <c:tx>
            <c:strRef>
              <c:f>'Table &amp; chart'!$F$1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 &amp;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'Table &amp; chart'!$F$2:$F$13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0.37254901960784315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9-AE4F-BE0F-B393E4A552A6}"/>
            </c:ext>
          </c:extLst>
        </c:ser>
        <c:ser>
          <c:idx val="1"/>
          <c:order val="1"/>
          <c:tx>
            <c:strRef>
              <c:f>'Table &amp; chart'!$G$1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&amp;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'Table &amp; chart'!$G$2:$G$13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0.5326797385620915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9-AE4F-BE0F-B393E4A552A6}"/>
            </c:ext>
          </c:extLst>
        </c:ser>
        <c:ser>
          <c:idx val="2"/>
          <c:order val="2"/>
          <c:tx>
            <c:strRef>
              <c:f>'Table &amp; chart'!$H$1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&amp;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'Table &amp; chart'!$H$2:$H$13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9.4771241830065356E-2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9-AE4F-BE0F-B393E4A5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101984"/>
        <c:axId val="1457103712"/>
      </c:lineChart>
      <c:catAx>
        <c:axId val="14571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03712"/>
        <c:crosses val="autoZero"/>
        <c:auto val="1"/>
        <c:lblAlgn val="ctr"/>
        <c:lblOffset val="100"/>
        <c:noMultiLvlLbl val="0"/>
      </c:catAx>
      <c:valAx>
        <c:axId val="14571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12700</xdr:rowOff>
    </xdr:from>
    <xdr:to>
      <xdr:col>14</xdr:col>
      <xdr:colOff>723900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E9BB00-DFFA-177B-6F90-0DC1F355F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38100</xdr:rowOff>
    </xdr:from>
    <xdr:to>
      <xdr:col>18</xdr:col>
      <xdr:colOff>38100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D1C9D-7D64-CE71-1119-59E85CCEE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25400</xdr:rowOff>
    </xdr:from>
    <xdr:to>
      <xdr:col>14</xdr:col>
      <xdr:colOff>495300</xdr:colOff>
      <xdr:row>17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BDF0C-897E-2DA9-CC9A-16C0DA2EB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14</xdr:row>
      <xdr:rowOff>25400</xdr:rowOff>
    </xdr:from>
    <xdr:to>
      <xdr:col>8</xdr:col>
      <xdr:colOff>12700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D871FA-FB76-421A-8EEC-7F11325FA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Siqueira" refreshedDate="45159.576269097219" createdVersion="8" refreshedVersion="8" minRefreshableVersion="3" recordCount="1000" xr:uid="{4B8F264F-B26B-D44F-B9AA-DDA21A8133E6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Siqueira" refreshedDate="45159.664134953702" createdVersion="8" refreshedVersion="8" minRefreshableVersion="3" recordCount="1000" xr:uid="{F97131C5-B259-C64D-ACA2-7B4D928A067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50CF5-A9F4-DB47-B61F-9BC7AAEF1C6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6"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sd="0" x="2"/>
        <item sd="0" x="0"/>
        <item sd="0" x="5"/>
        <item sd="0" x="3"/>
        <item sd="0" x="4"/>
        <item sd="0" x="6"/>
        <item sd="0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F59CD-A2A5-0741-9928-EE2BC5CDBF7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31" firstHeaderRow="1" firstDataRow="2" firstDataCol="1" rowPageCount="2" colPageCount="1"/>
  <pivotFields count="16"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342F3-83BF-1449-B2EA-3B8468A861F2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I6" sqref="I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6.1640625" style="4" customWidth="1"/>
    <col min="8" max="8" width="19.5" customWidth="1"/>
    <col min="9" max="9" width="18" style="7" customWidth="1"/>
    <col min="12" max="12" width="16.33203125" customWidth="1"/>
    <col min="13" max="13" width="28.83203125" customWidth="1"/>
    <col min="14" max="14" width="11.1640625" bestFit="1" customWidth="1"/>
    <col min="15" max="15" width="25.5" customWidth="1"/>
    <col min="18" max="18" width="28" bestFit="1" customWidth="1"/>
    <col min="19" max="19" width="14.5" customWidth="1"/>
    <col min="20" max="20" width="13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 s="11">
        <f>(L2/86400)+25569</f>
        <v>42336.25</v>
      </c>
      <c r="N2">
        <v>1450159200</v>
      </c>
      <c r="O2" s="12">
        <f>(N2/86400)+25569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 s="11">
        <f t="shared" ref="M3:M66" si="0">(L3/86400)+25569</f>
        <v>41870.208333333336</v>
      </c>
      <c r="N3">
        <v>1408597200</v>
      </c>
      <c r="O3" s="12">
        <f t="shared" ref="O3:O66" si="1">(N3/86400)+25569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2">E4/D4</f>
        <v>1.3147878228782288</v>
      </c>
      <c r="G4" t="s">
        <v>20</v>
      </c>
      <c r="H4">
        <v>1425</v>
      </c>
      <c r="I4" s="7">
        <f t="shared" ref="I4:I67" si="3">E4/H4</f>
        <v>100.01614035087719</v>
      </c>
      <c r="J4" t="s">
        <v>26</v>
      </c>
      <c r="K4" t="s">
        <v>27</v>
      </c>
      <c r="L4">
        <v>1384668000</v>
      </c>
      <c r="M4" s="11">
        <f t="shared" si="0"/>
        <v>41595.25</v>
      </c>
      <c r="N4">
        <v>1384840800</v>
      </c>
      <c r="O4" s="12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0.58976190476190471</v>
      </c>
      <c r="G5" t="s">
        <v>14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 s="11">
        <f t="shared" si="0"/>
        <v>43688.208333333328</v>
      </c>
      <c r="N5">
        <v>1568955600</v>
      </c>
      <c r="O5" s="12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0.69276315789473686</v>
      </c>
      <c r="G6" t="s">
        <v>14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 s="11">
        <f t="shared" si="0"/>
        <v>43485.25</v>
      </c>
      <c r="N6">
        <v>1548309600</v>
      </c>
      <c r="O6" s="12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1.7361842105263159</v>
      </c>
      <c r="G7" t="s">
        <v>20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 s="11">
        <f t="shared" si="0"/>
        <v>41149.208333333336</v>
      </c>
      <c r="N7">
        <v>1347080400</v>
      </c>
      <c r="O7" s="12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0.20961538461538462</v>
      </c>
      <c r="G8" t="s">
        <v>14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 s="11">
        <f t="shared" si="0"/>
        <v>42991.208333333328</v>
      </c>
      <c r="N8">
        <v>1505365200</v>
      </c>
      <c r="O8" s="12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3.2757777777777779</v>
      </c>
      <c r="G9" t="s">
        <v>20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 s="11">
        <f t="shared" si="0"/>
        <v>42229.208333333328</v>
      </c>
      <c r="N9">
        <v>1439614800</v>
      </c>
      <c r="O9" s="12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0.19932788374205268</v>
      </c>
      <c r="G10" t="s">
        <v>47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 s="11">
        <f t="shared" si="0"/>
        <v>40399.208333333336</v>
      </c>
      <c r="N10">
        <v>1281502800</v>
      </c>
      <c r="O10" s="12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0.51741935483870971</v>
      </c>
      <c r="G11" t="s">
        <v>14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 s="11">
        <f t="shared" si="0"/>
        <v>41536.208333333336</v>
      </c>
      <c r="N11">
        <v>1383804000</v>
      </c>
      <c r="O11" s="12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2.6611538461538462</v>
      </c>
      <c r="G12" t="s">
        <v>20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 s="11">
        <f t="shared" si="0"/>
        <v>40404.208333333336</v>
      </c>
      <c r="N12">
        <v>1285909200</v>
      </c>
      <c r="O12" s="12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0.48095238095238096</v>
      </c>
      <c r="G13" t="s">
        <v>14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 s="11">
        <f t="shared" si="0"/>
        <v>40442.208333333336</v>
      </c>
      <c r="N13">
        <v>1285563600</v>
      </c>
      <c r="O13" s="12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0.89349206349206345</v>
      </c>
      <c r="G14" t="s">
        <v>14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 s="11">
        <f t="shared" si="0"/>
        <v>43760.208333333328</v>
      </c>
      <c r="N14">
        <v>1572411600</v>
      </c>
      <c r="O14" s="12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2.4511904761904764</v>
      </c>
      <c r="G15" t="s">
        <v>20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 s="11">
        <f t="shared" si="0"/>
        <v>42532.208333333328</v>
      </c>
      <c r="N15">
        <v>1466658000</v>
      </c>
      <c r="O15" s="12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0.66769503546099296</v>
      </c>
      <c r="G16" t="s">
        <v>14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 s="11">
        <f t="shared" si="0"/>
        <v>40974.25</v>
      </c>
      <c r="N16">
        <v>1333342800</v>
      </c>
      <c r="O16" s="12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0.47307881773399013</v>
      </c>
      <c r="G17" t="s">
        <v>14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 s="11">
        <f t="shared" si="0"/>
        <v>43809.25</v>
      </c>
      <c r="N17">
        <v>1576303200</v>
      </c>
      <c r="O17" s="12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6.4947058823529416</v>
      </c>
      <c r="G18" t="s">
        <v>20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 s="11">
        <f t="shared" si="0"/>
        <v>41661.25</v>
      </c>
      <c r="N18">
        <v>1392271200</v>
      </c>
      <c r="O18" s="12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1.5939125295508274</v>
      </c>
      <c r="G19" t="s">
        <v>20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 s="11">
        <f t="shared" si="0"/>
        <v>40555.25</v>
      </c>
      <c r="N19">
        <v>1294898400</v>
      </c>
      <c r="O19" s="12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0.66912087912087914</v>
      </c>
      <c r="G20" t="s">
        <v>74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 s="11">
        <f t="shared" si="0"/>
        <v>43351.208333333328</v>
      </c>
      <c r="N20">
        <v>1537074000</v>
      </c>
      <c r="O20" s="12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0.48529600000000001</v>
      </c>
      <c r="G21" t="s">
        <v>14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 s="11">
        <f t="shared" si="0"/>
        <v>43528.25</v>
      </c>
      <c r="N21">
        <v>1553490000</v>
      </c>
      <c r="O21" s="12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1.1224279210925645</v>
      </c>
      <c r="G22" t="s">
        <v>20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 s="11">
        <f t="shared" si="0"/>
        <v>41848.208333333336</v>
      </c>
      <c r="N22">
        <v>1406523600</v>
      </c>
      <c r="O22" s="12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0.40992553191489361</v>
      </c>
      <c r="G23" t="s">
        <v>14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 s="11">
        <f t="shared" si="0"/>
        <v>40770.208333333336</v>
      </c>
      <c r="N23">
        <v>1316322000</v>
      </c>
      <c r="O23" s="12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1.2807106598984772</v>
      </c>
      <c r="G24" t="s">
        <v>20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 s="11">
        <f t="shared" si="0"/>
        <v>43193.208333333328</v>
      </c>
      <c r="N24">
        <v>1524027600</v>
      </c>
      <c r="O24" s="12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3.3204444444444445</v>
      </c>
      <c r="G25" t="s">
        <v>20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 s="11">
        <f t="shared" si="0"/>
        <v>43510.25</v>
      </c>
      <c r="N25">
        <v>1554699600</v>
      </c>
      <c r="O25" s="12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1.1283225108225108</v>
      </c>
      <c r="G26" t="s">
        <v>20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 s="11">
        <f t="shared" si="0"/>
        <v>41811.208333333336</v>
      </c>
      <c r="N26">
        <v>1403499600</v>
      </c>
      <c r="O26" s="12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2.1643636363636363</v>
      </c>
      <c r="G27" t="s">
        <v>20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 s="11">
        <f t="shared" si="0"/>
        <v>40681.208333333336</v>
      </c>
      <c r="N27">
        <v>1307422800</v>
      </c>
      <c r="O27" s="12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0.4819906976744186</v>
      </c>
      <c r="G28" t="s">
        <v>74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 s="11">
        <f t="shared" si="0"/>
        <v>43312.208333333328</v>
      </c>
      <c r="N28">
        <v>1535346000</v>
      </c>
      <c r="O28" s="12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0.79949999999999999</v>
      </c>
      <c r="G29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 s="11">
        <f t="shared" si="0"/>
        <v>42280.208333333328</v>
      </c>
      <c r="N29">
        <v>1444539600</v>
      </c>
      <c r="O29" s="12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1.0522553516819573</v>
      </c>
      <c r="G30" t="s">
        <v>20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 s="11">
        <f t="shared" si="0"/>
        <v>40218.25</v>
      </c>
      <c r="N30">
        <v>1267682400</v>
      </c>
      <c r="O30" s="12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3.2889978213507627</v>
      </c>
      <c r="G31" t="s">
        <v>20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 s="11">
        <f t="shared" si="0"/>
        <v>43301.208333333328</v>
      </c>
      <c r="N31">
        <v>1535518800</v>
      </c>
      <c r="O31" s="12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1.606111111111111</v>
      </c>
      <c r="G32" t="s">
        <v>20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 s="11">
        <f t="shared" si="0"/>
        <v>43609.208333333328</v>
      </c>
      <c r="N32">
        <v>1559106000</v>
      </c>
      <c r="O32" s="12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3.1</v>
      </c>
      <c r="G33" t="s">
        <v>20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 s="11">
        <f t="shared" si="0"/>
        <v>42374.25</v>
      </c>
      <c r="N33">
        <v>1454392800</v>
      </c>
      <c r="O33" s="12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0.86807920792079207</v>
      </c>
      <c r="G34" t="s">
        <v>14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 s="11">
        <f t="shared" si="0"/>
        <v>43110.25</v>
      </c>
      <c r="N34">
        <v>1517896800</v>
      </c>
      <c r="O34" s="12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3.7782071713147412</v>
      </c>
      <c r="G35" t="s">
        <v>20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 s="11">
        <f t="shared" si="0"/>
        <v>41917.208333333336</v>
      </c>
      <c r="N35">
        <v>1415685600</v>
      </c>
      <c r="O35" s="12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1.5080645161290323</v>
      </c>
      <c r="G36" t="s">
        <v>20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 s="11">
        <f t="shared" si="0"/>
        <v>42817.208333333328</v>
      </c>
      <c r="N36">
        <v>1490677200</v>
      </c>
      <c r="O36" s="12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1.5030119521912351</v>
      </c>
      <c r="G37" t="s">
        <v>20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 s="11">
        <f t="shared" si="0"/>
        <v>43484.25</v>
      </c>
      <c r="N37">
        <v>1551506400</v>
      </c>
      <c r="O37" s="12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1.572857142857143</v>
      </c>
      <c r="G38" t="s">
        <v>20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 s="11">
        <f t="shared" si="0"/>
        <v>40600.25</v>
      </c>
      <c r="N38">
        <v>1300856400</v>
      </c>
      <c r="O38" s="12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1.3998765432098765</v>
      </c>
      <c r="G39" t="s">
        <v>20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 s="11">
        <f t="shared" si="0"/>
        <v>43744.208333333328</v>
      </c>
      <c r="N39">
        <v>1573192800</v>
      </c>
      <c r="O39" s="12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3.2532258064516131</v>
      </c>
      <c r="G40" t="s">
        <v>20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 s="11">
        <f t="shared" si="0"/>
        <v>40469.208333333336</v>
      </c>
      <c r="N40">
        <v>1287810000</v>
      </c>
      <c r="O40" s="12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0.50777777777777777</v>
      </c>
      <c r="G41" t="s">
        <v>14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 s="11">
        <f t="shared" si="0"/>
        <v>41330.25</v>
      </c>
      <c r="N41">
        <v>1362978000</v>
      </c>
      <c r="O41" s="12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1.6906818181818182</v>
      </c>
      <c r="G42" t="s">
        <v>20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 s="11">
        <f t="shared" si="0"/>
        <v>40334.208333333336</v>
      </c>
      <c r="N42">
        <v>1277355600</v>
      </c>
      <c r="O42" s="12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2.1292857142857144</v>
      </c>
      <c r="G43" t="s">
        <v>20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 s="11">
        <f t="shared" si="0"/>
        <v>41156.208333333336</v>
      </c>
      <c r="N43">
        <v>1348981200</v>
      </c>
      <c r="O43" s="12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4.4394444444444447</v>
      </c>
      <c r="G44" t="s">
        <v>20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 s="11">
        <f t="shared" si="0"/>
        <v>40728.208333333336</v>
      </c>
      <c r="N44">
        <v>1310533200</v>
      </c>
      <c r="O44" s="12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1.859390243902439</v>
      </c>
      <c r="G45" t="s">
        <v>20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 s="11">
        <f t="shared" si="0"/>
        <v>41844.208333333336</v>
      </c>
      <c r="N45">
        <v>1407560400</v>
      </c>
      <c r="O45" s="12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6.5881249999999998</v>
      </c>
      <c r="G46" t="s">
        <v>20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 s="11">
        <f t="shared" si="0"/>
        <v>43541.208333333328</v>
      </c>
      <c r="N46">
        <v>1552885200</v>
      </c>
      <c r="O46" s="12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0.4768421052631579</v>
      </c>
      <c r="G47" t="s">
        <v>14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 s="11">
        <f t="shared" si="0"/>
        <v>42676.208333333328</v>
      </c>
      <c r="N47">
        <v>1479362400</v>
      </c>
      <c r="O47" s="12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1.1478378378378378</v>
      </c>
      <c r="G48" t="s">
        <v>20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 s="11">
        <f t="shared" si="0"/>
        <v>40367.208333333336</v>
      </c>
      <c r="N48">
        <v>1280552400</v>
      </c>
      <c r="O48" s="12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4.7526666666666664</v>
      </c>
      <c r="G49" t="s">
        <v>20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 s="11">
        <f t="shared" si="0"/>
        <v>41727.208333333336</v>
      </c>
      <c r="N49">
        <v>1398661200</v>
      </c>
      <c r="O49" s="12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3.86972972972973</v>
      </c>
      <c r="G50" t="s">
        <v>20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 s="11">
        <f t="shared" si="0"/>
        <v>42180.208333333328</v>
      </c>
      <c r="N50">
        <v>1436245200</v>
      </c>
      <c r="O50" s="12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1.89625</v>
      </c>
      <c r="G51" t="s">
        <v>20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 s="11">
        <f t="shared" si="0"/>
        <v>43758.208333333328</v>
      </c>
      <c r="N51">
        <v>1575439200</v>
      </c>
      <c r="O51" s="12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0.02</v>
      </c>
      <c r="G52" t="s">
        <v>14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 s="11">
        <f t="shared" si="0"/>
        <v>41487.208333333336</v>
      </c>
      <c r="N52">
        <v>1377752400</v>
      </c>
      <c r="O52" s="12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0.91867805186590767</v>
      </c>
      <c r="G53" t="s">
        <v>14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 s="11">
        <f t="shared" si="0"/>
        <v>40995.208333333336</v>
      </c>
      <c r="N53">
        <v>1334206800</v>
      </c>
      <c r="O53" s="12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0.34152777777777776</v>
      </c>
      <c r="G54" t="s">
        <v>14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 s="11">
        <f t="shared" si="0"/>
        <v>40436.208333333336</v>
      </c>
      <c r="N54">
        <v>1284872400</v>
      </c>
      <c r="O54" s="12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1.4040909090909091</v>
      </c>
      <c r="G55" t="s">
        <v>20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 s="11">
        <f t="shared" si="0"/>
        <v>41779.208333333336</v>
      </c>
      <c r="N55">
        <v>1403931600</v>
      </c>
      <c r="O55" s="12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0.89866666666666661</v>
      </c>
      <c r="G56" t="s">
        <v>14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 s="11">
        <f t="shared" si="0"/>
        <v>43170.25</v>
      </c>
      <c r="N56">
        <v>1521262800</v>
      </c>
      <c r="O56" s="12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1.7796969696969698</v>
      </c>
      <c r="G57" t="s">
        <v>20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 s="11">
        <f t="shared" si="0"/>
        <v>43311.208333333328</v>
      </c>
      <c r="N57">
        <v>1533358800</v>
      </c>
      <c r="O57" s="12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1.436625</v>
      </c>
      <c r="G58" t="s">
        <v>20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 s="11">
        <f t="shared" si="0"/>
        <v>42014.25</v>
      </c>
      <c r="N58">
        <v>1421474400</v>
      </c>
      <c r="O58" s="12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2.1527586206896552</v>
      </c>
      <c r="G59" t="s">
        <v>20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 s="11">
        <f t="shared" si="0"/>
        <v>42979.208333333328</v>
      </c>
      <c r="N59">
        <v>1505278800</v>
      </c>
      <c r="O59" s="12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2.2711111111111113</v>
      </c>
      <c r="G60" t="s">
        <v>20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 s="11">
        <f t="shared" si="0"/>
        <v>42268.208333333328</v>
      </c>
      <c r="N60">
        <v>1443934800</v>
      </c>
      <c r="O60" s="12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2.7507142857142859</v>
      </c>
      <c r="G61" t="s">
        <v>20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 s="11">
        <f t="shared" si="0"/>
        <v>42898.208333333328</v>
      </c>
      <c r="N61">
        <v>1498539600</v>
      </c>
      <c r="O61" s="12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1.4437048832271762</v>
      </c>
      <c r="G62" t="s">
        <v>20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 s="11">
        <f t="shared" si="0"/>
        <v>41107.208333333336</v>
      </c>
      <c r="N62">
        <v>1342760400</v>
      </c>
      <c r="O62" s="12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0.92745983935742971</v>
      </c>
      <c r="G63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 s="11">
        <f t="shared" si="0"/>
        <v>40595.25</v>
      </c>
      <c r="N63">
        <v>1301720400</v>
      </c>
      <c r="O63" s="12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7.226</v>
      </c>
      <c r="G64" t="s">
        <v>20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 s="11">
        <f t="shared" si="0"/>
        <v>42160.208333333328</v>
      </c>
      <c r="N64">
        <v>1433566800</v>
      </c>
      <c r="O64" s="12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0.11851063829787234</v>
      </c>
      <c r="G6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 s="11">
        <f t="shared" si="0"/>
        <v>42853.208333333328</v>
      </c>
      <c r="N65">
        <v>1493874000</v>
      </c>
      <c r="O65" s="12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2"/>
        <v>0.97642857142857142</v>
      </c>
      <c r="G66" t="s">
        <v>14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 s="11">
        <f t="shared" si="0"/>
        <v>43283.208333333328</v>
      </c>
      <c r="N66">
        <v>1531803600</v>
      </c>
      <c r="O66" s="12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2"/>
        <v>2.3614754098360655</v>
      </c>
      <c r="G67" t="s">
        <v>20</v>
      </c>
      <c r="H67">
        <v>236</v>
      </c>
      <c r="I67" s="7">
        <f t="shared" si="3"/>
        <v>61.038135593220339</v>
      </c>
      <c r="J67" t="s">
        <v>21</v>
      </c>
      <c r="K67" t="s">
        <v>22</v>
      </c>
      <c r="L67">
        <v>1296108000</v>
      </c>
      <c r="M67" s="11">
        <f t="shared" ref="M67:M130" si="4">(L67/86400)+25569</f>
        <v>40570.25</v>
      </c>
      <c r="N67">
        <v>1296712800</v>
      </c>
      <c r="O67" s="12">
        <f t="shared" ref="O67:O130" si="5">(N67/86400)+25569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6">E68/D68</f>
        <v>0.45068965517241377</v>
      </c>
      <c r="G68" t="s">
        <v>14</v>
      </c>
      <c r="H68">
        <v>12</v>
      </c>
      <c r="I68" s="7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11">
        <f t="shared" si="4"/>
        <v>42102.208333333328</v>
      </c>
      <c r="N68">
        <v>1428901200</v>
      </c>
      <c r="O68" s="12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 s="11">
        <f t="shared" si="4"/>
        <v>40203.25</v>
      </c>
      <c r="N69">
        <v>1264831200</v>
      </c>
      <c r="O69" s="12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 s="11">
        <f t="shared" si="4"/>
        <v>42943.208333333328</v>
      </c>
      <c r="N70">
        <v>1505192400</v>
      </c>
      <c r="O70" s="12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 s="11">
        <f t="shared" si="4"/>
        <v>40531.25</v>
      </c>
      <c r="N71">
        <v>1295676000</v>
      </c>
      <c r="O71" s="12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 s="11">
        <f t="shared" si="4"/>
        <v>40484.208333333336</v>
      </c>
      <c r="N72">
        <v>1292911200</v>
      </c>
      <c r="O72" s="12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 s="11">
        <f t="shared" si="4"/>
        <v>43799.25</v>
      </c>
      <c r="N73">
        <v>1575439200</v>
      </c>
      <c r="O73" s="12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 s="11">
        <f t="shared" si="4"/>
        <v>42186.208333333328</v>
      </c>
      <c r="N74">
        <v>1438837200</v>
      </c>
      <c r="O74" s="12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 s="11">
        <f t="shared" si="4"/>
        <v>42701.25</v>
      </c>
      <c r="N75">
        <v>1480485600</v>
      </c>
      <c r="O75" s="12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 s="11">
        <f t="shared" si="4"/>
        <v>42456.208333333328</v>
      </c>
      <c r="N76">
        <v>1459141200</v>
      </c>
      <c r="O76" s="12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 s="11">
        <f t="shared" si="4"/>
        <v>43296.208333333328</v>
      </c>
      <c r="N77">
        <v>1532322000</v>
      </c>
      <c r="O77" s="12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 s="11">
        <f t="shared" si="4"/>
        <v>42027.25</v>
      </c>
      <c r="N78">
        <v>1426222800</v>
      </c>
      <c r="O78" s="12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 s="11">
        <f t="shared" si="4"/>
        <v>40448.208333333336</v>
      </c>
      <c r="N79">
        <v>1286773200</v>
      </c>
      <c r="O79" s="12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 s="11">
        <f t="shared" si="4"/>
        <v>43206.208333333328</v>
      </c>
      <c r="N80">
        <v>1523941200</v>
      </c>
      <c r="O80" s="12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 s="11">
        <f t="shared" si="4"/>
        <v>43267.208333333328</v>
      </c>
      <c r="N81">
        <v>1529557200</v>
      </c>
      <c r="O81" s="12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 s="11">
        <f t="shared" si="4"/>
        <v>42976.208333333328</v>
      </c>
      <c r="N82">
        <v>1506574800</v>
      </c>
      <c r="O82" s="12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 s="11">
        <f t="shared" si="4"/>
        <v>43062.25</v>
      </c>
      <c r="N83">
        <v>1513576800</v>
      </c>
      <c r="O83" s="12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 s="11">
        <f t="shared" si="4"/>
        <v>43482.25</v>
      </c>
      <c r="N84">
        <v>1548309600</v>
      </c>
      <c r="O84" s="12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 s="11">
        <f t="shared" si="4"/>
        <v>42579.208333333328</v>
      </c>
      <c r="N85">
        <v>1471582800</v>
      </c>
      <c r="O85" s="12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 s="11">
        <f t="shared" si="4"/>
        <v>41118.208333333336</v>
      </c>
      <c r="N86">
        <v>1344315600</v>
      </c>
      <c r="O86" s="12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 s="11">
        <f t="shared" si="4"/>
        <v>40797.208333333336</v>
      </c>
      <c r="N87">
        <v>1316408400</v>
      </c>
      <c r="O87" s="12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 s="11">
        <f t="shared" si="4"/>
        <v>42128.208333333328</v>
      </c>
      <c r="N88">
        <v>1431838800</v>
      </c>
      <c r="O88" s="12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 s="11">
        <f t="shared" si="4"/>
        <v>40610.25</v>
      </c>
      <c r="N89">
        <v>1300510800</v>
      </c>
      <c r="O89" s="12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 s="11">
        <f t="shared" si="4"/>
        <v>42110.208333333328</v>
      </c>
      <c r="N90">
        <v>1431061200</v>
      </c>
      <c r="O90" s="12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 s="11">
        <f t="shared" si="4"/>
        <v>40283.208333333336</v>
      </c>
      <c r="N91">
        <v>1271480400</v>
      </c>
      <c r="O91" s="12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 s="11">
        <f t="shared" si="4"/>
        <v>42425.25</v>
      </c>
      <c r="N92">
        <v>1456380000</v>
      </c>
      <c r="O92" s="12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 s="11">
        <f t="shared" si="4"/>
        <v>42588.208333333328</v>
      </c>
      <c r="N93">
        <v>1472878800</v>
      </c>
      <c r="O93" s="12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 s="11">
        <f t="shared" si="4"/>
        <v>40352.208333333336</v>
      </c>
      <c r="N94">
        <v>1277355600</v>
      </c>
      <c r="O94" s="12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 s="11">
        <f t="shared" si="4"/>
        <v>41202.208333333336</v>
      </c>
      <c r="N95">
        <v>1351054800</v>
      </c>
      <c r="O95" s="12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 s="11">
        <f t="shared" si="4"/>
        <v>43562.208333333328</v>
      </c>
      <c r="N96">
        <v>1555563600</v>
      </c>
      <c r="O96" s="12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 s="11">
        <f t="shared" si="4"/>
        <v>43752.208333333328</v>
      </c>
      <c r="N97">
        <v>1571634000</v>
      </c>
      <c r="O97" s="12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 s="11">
        <f t="shared" si="4"/>
        <v>40612.25</v>
      </c>
      <c r="N98">
        <v>1300856400</v>
      </c>
      <c r="O98" s="12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 s="11">
        <f t="shared" si="4"/>
        <v>42180.208333333328</v>
      </c>
      <c r="N99">
        <v>1439874000</v>
      </c>
      <c r="O99" s="12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 s="11">
        <f t="shared" si="4"/>
        <v>42212.208333333328</v>
      </c>
      <c r="N100">
        <v>1438318800</v>
      </c>
      <c r="O100" s="12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 s="11">
        <f t="shared" si="4"/>
        <v>41968.25</v>
      </c>
      <c r="N101">
        <v>1419400800</v>
      </c>
      <c r="O101" s="12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 s="11">
        <f t="shared" si="4"/>
        <v>40835.208333333336</v>
      </c>
      <c r="N102">
        <v>1320555600</v>
      </c>
      <c r="O102" s="12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 s="11">
        <f t="shared" si="4"/>
        <v>42056.25</v>
      </c>
      <c r="N103">
        <v>1425103200</v>
      </c>
      <c r="O103" s="12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 s="11">
        <f t="shared" si="4"/>
        <v>43234.208333333328</v>
      </c>
      <c r="N104">
        <v>1526878800</v>
      </c>
      <c r="O104" s="12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 s="11">
        <f t="shared" si="4"/>
        <v>40475.208333333336</v>
      </c>
      <c r="N105">
        <v>1288674000</v>
      </c>
      <c r="O105" s="12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 s="11">
        <f t="shared" si="4"/>
        <v>42878.208333333328</v>
      </c>
      <c r="N106">
        <v>1495602000</v>
      </c>
      <c r="O106" s="12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 s="11">
        <f t="shared" si="4"/>
        <v>41366.208333333336</v>
      </c>
      <c r="N107">
        <v>1366434000</v>
      </c>
      <c r="O107" s="12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 s="11">
        <f t="shared" si="4"/>
        <v>43716.208333333328</v>
      </c>
      <c r="N108">
        <v>1568350800</v>
      </c>
      <c r="O108" s="12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 s="11">
        <f t="shared" si="4"/>
        <v>43213.208333333328</v>
      </c>
      <c r="N109">
        <v>1525928400</v>
      </c>
      <c r="O109" s="12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 s="11">
        <f t="shared" si="4"/>
        <v>41005.208333333336</v>
      </c>
      <c r="N110">
        <v>1336885200</v>
      </c>
      <c r="O110" s="12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 s="11">
        <f t="shared" si="4"/>
        <v>41651.25</v>
      </c>
      <c r="N111">
        <v>1389679200</v>
      </c>
      <c r="O111" s="12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 s="11">
        <f t="shared" si="4"/>
        <v>43354.208333333328</v>
      </c>
      <c r="N112">
        <v>1538283600</v>
      </c>
      <c r="O112" s="12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 s="11">
        <f t="shared" si="4"/>
        <v>41174.208333333336</v>
      </c>
      <c r="N113">
        <v>1348808400</v>
      </c>
      <c r="O113" s="12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 s="11">
        <f t="shared" si="4"/>
        <v>41875.208333333336</v>
      </c>
      <c r="N114">
        <v>1410152400</v>
      </c>
      <c r="O114" s="12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 s="11">
        <f t="shared" si="4"/>
        <v>42990.208333333328</v>
      </c>
      <c r="N115">
        <v>1505797200</v>
      </c>
      <c r="O115" s="12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 s="11">
        <f t="shared" si="4"/>
        <v>43564.208333333328</v>
      </c>
      <c r="N116">
        <v>1554872400</v>
      </c>
      <c r="O116" s="12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 s="11">
        <f t="shared" si="4"/>
        <v>43056.25</v>
      </c>
      <c r="N117">
        <v>1513922400</v>
      </c>
      <c r="O117" s="12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 s="11">
        <f t="shared" si="4"/>
        <v>42265.208333333328</v>
      </c>
      <c r="N118">
        <v>1442638800</v>
      </c>
      <c r="O118" s="12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 s="11">
        <f t="shared" si="4"/>
        <v>40808.208333333336</v>
      </c>
      <c r="N119">
        <v>1317186000</v>
      </c>
      <c r="O119" s="12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 s="11">
        <f t="shared" si="4"/>
        <v>41665.25</v>
      </c>
      <c r="N120">
        <v>1391234400</v>
      </c>
      <c r="O120" s="12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 s="11">
        <f t="shared" si="4"/>
        <v>41806.208333333336</v>
      </c>
      <c r="N121">
        <v>1404363600</v>
      </c>
      <c r="O121" s="12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 s="11">
        <f t="shared" si="4"/>
        <v>42111.208333333328</v>
      </c>
      <c r="N122">
        <v>1429592400</v>
      </c>
      <c r="O122" s="12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 s="11">
        <f t="shared" si="4"/>
        <v>41917.208333333336</v>
      </c>
      <c r="N123">
        <v>1413608400</v>
      </c>
      <c r="O123" s="12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 s="11">
        <f t="shared" si="4"/>
        <v>41970.25</v>
      </c>
      <c r="N124">
        <v>1419400800</v>
      </c>
      <c r="O124" s="12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 s="11">
        <f t="shared" si="4"/>
        <v>42332.25</v>
      </c>
      <c r="N125">
        <v>1448604000</v>
      </c>
      <c r="O125" s="12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 s="11">
        <f t="shared" si="4"/>
        <v>43598.208333333328</v>
      </c>
      <c r="N126">
        <v>1562302800</v>
      </c>
      <c r="O126" s="12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 s="11">
        <f t="shared" si="4"/>
        <v>43362.208333333328</v>
      </c>
      <c r="N127">
        <v>1537678800</v>
      </c>
      <c r="O127" s="12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 s="11">
        <f t="shared" si="4"/>
        <v>42596.208333333328</v>
      </c>
      <c r="N128">
        <v>1473570000</v>
      </c>
      <c r="O128" s="12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 s="11">
        <f t="shared" si="4"/>
        <v>40310.208333333336</v>
      </c>
      <c r="N129">
        <v>1273899600</v>
      </c>
      <c r="O129" s="12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 s="11">
        <f t="shared" si="4"/>
        <v>40417.208333333336</v>
      </c>
      <c r="N130">
        <v>1284008400</v>
      </c>
      <c r="O130" s="12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6"/>
        <v>3.2026936026936029E-2</v>
      </c>
      <c r="G131" t="s">
        <v>74</v>
      </c>
      <c r="H131">
        <v>55</v>
      </c>
      <c r="I131" s="7">
        <f t="shared" si="7"/>
        <v>86.472727272727269</v>
      </c>
      <c r="J131" t="s">
        <v>26</v>
      </c>
      <c r="K131" t="s">
        <v>27</v>
      </c>
      <c r="L131">
        <v>1422943200</v>
      </c>
      <c r="M131" s="11">
        <f t="shared" ref="M131:M194" si="8">(L131/86400)+25569</f>
        <v>42038.25</v>
      </c>
      <c r="N131">
        <v>1425103200</v>
      </c>
      <c r="O131" s="12">
        <f t="shared" ref="O131:O194" si="9">(N131/86400)+25569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0">E132/D132</f>
        <v>1.5546875</v>
      </c>
      <c r="G132" t="s">
        <v>20</v>
      </c>
      <c r="H132">
        <v>533</v>
      </c>
      <c r="I132" s="7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11">
        <f t="shared" si="8"/>
        <v>40842.208333333336</v>
      </c>
      <c r="N132">
        <v>1320991200</v>
      </c>
      <c r="O132" s="12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>
        <v>2443</v>
      </c>
      <c r="I133" s="7">
        <f t="shared" si="11"/>
        <v>67.996725337699544</v>
      </c>
      <c r="J133" t="s">
        <v>40</v>
      </c>
      <c r="K133" t="s">
        <v>41</v>
      </c>
      <c r="L133">
        <v>1385704800</v>
      </c>
      <c r="M133" s="11">
        <f t="shared" si="8"/>
        <v>41607.25</v>
      </c>
      <c r="N133">
        <v>1386828000</v>
      </c>
      <c r="O133" s="12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 s="11">
        <f t="shared" si="8"/>
        <v>43112.25</v>
      </c>
      <c r="N134">
        <v>1517119200</v>
      </c>
      <c r="O134" s="12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 s="11">
        <f t="shared" si="8"/>
        <v>40767.208333333336</v>
      </c>
      <c r="N135">
        <v>1315026000</v>
      </c>
      <c r="O135" s="12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 s="11">
        <f t="shared" si="8"/>
        <v>40713.208333333336</v>
      </c>
      <c r="N136">
        <v>1312693200</v>
      </c>
      <c r="O136" s="12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 s="11">
        <f t="shared" si="8"/>
        <v>41340.25</v>
      </c>
      <c r="N137">
        <v>1363064400</v>
      </c>
      <c r="O137" s="12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 s="11">
        <f t="shared" si="8"/>
        <v>41797.208333333336</v>
      </c>
      <c r="N138">
        <v>1403154000</v>
      </c>
      <c r="O138" s="12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 s="11">
        <f t="shared" si="8"/>
        <v>40457.208333333336</v>
      </c>
      <c r="N139">
        <v>1286859600</v>
      </c>
      <c r="O139" s="12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 s="11">
        <f t="shared" si="8"/>
        <v>41180.208333333336</v>
      </c>
      <c r="N140">
        <v>1349326800</v>
      </c>
      <c r="O140" s="12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 s="11">
        <f t="shared" si="8"/>
        <v>42115.208333333328</v>
      </c>
      <c r="N141">
        <v>1430974800</v>
      </c>
      <c r="O141" s="12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 s="11">
        <f t="shared" si="8"/>
        <v>43156.25</v>
      </c>
      <c r="N142">
        <v>1519970400</v>
      </c>
      <c r="O142" s="12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 s="11">
        <f t="shared" si="8"/>
        <v>42167.208333333328</v>
      </c>
      <c r="N143">
        <v>1434603600</v>
      </c>
      <c r="O143" s="12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 s="11">
        <f t="shared" si="8"/>
        <v>41005.208333333336</v>
      </c>
      <c r="N144">
        <v>1337230800</v>
      </c>
      <c r="O144" s="12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 s="11">
        <f t="shared" si="8"/>
        <v>40357.208333333336</v>
      </c>
      <c r="N145">
        <v>1279429200</v>
      </c>
      <c r="O145" s="12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 s="11">
        <f t="shared" si="8"/>
        <v>43633.208333333328</v>
      </c>
      <c r="N146">
        <v>1561438800</v>
      </c>
      <c r="O146" s="12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 s="11">
        <f t="shared" si="8"/>
        <v>41889.208333333336</v>
      </c>
      <c r="N147">
        <v>1410498000</v>
      </c>
      <c r="O147" s="12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 s="11">
        <f t="shared" si="8"/>
        <v>40855.25</v>
      </c>
      <c r="N148">
        <v>1322460000</v>
      </c>
      <c r="O148" s="12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 s="11">
        <f t="shared" si="8"/>
        <v>42534.208333333328</v>
      </c>
      <c r="N149">
        <v>1466312400</v>
      </c>
      <c r="O149" s="12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 s="11">
        <f t="shared" si="8"/>
        <v>42941.208333333328</v>
      </c>
      <c r="N150">
        <v>1501736400</v>
      </c>
      <c r="O150" s="12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 s="11">
        <f t="shared" si="8"/>
        <v>41275.25</v>
      </c>
      <c r="N151">
        <v>1361512800</v>
      </c>
      <c r="O151" s="12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 s="11">
        <f t="shared" si="8"/>
        <v>43450.25</v>
      </c>
      <c r="N152">
        <v>1545026400</v>
      </c>
      <c r="O152" s="12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 s="11">
        <f t="shared" si="8"/>
        <v>41799.208333333336</v>
      </c>
      <c r="N153">
        <v>1406696400</v>
      </c>
      <c r="O153" s="12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 s="11">
        <f t="shared" si="8"/>
        <v>42783.25</v>
      </c>
      <c r="N154">
        <v>1487916000</v>
      </c>
      <c r="O154" s="12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 s="11">
        <f t="shared" si="8"/>
        <v>41201.208333333336</v>
      </c>
      <c r="N155">
        <v>1351141200</v>
      </c>
      <c r="O155" s="12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 s="11">
        <f t="shared" si="8"/>
        <v>42502.208333333328</v>
      </c>
      <c r="N156">
        <v>1465016400</v>
      </c>
      <c r="O156" s="12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 s="11">
        <f t="shared" si="8"/>
        <v>40262.208333333336</v>
      </c>
      <c r="N157">
        <v>1270789200</v>
      </c>
      <c r="O157" s="12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 s="11">
        <f t="shared" si="8"/>
        <v>43743.208333333328</v>
      </c>
      <c r="N158">
        <v>1572325200</v>
      </c>
      <c r="O158" s="12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 s="11">
        <f t="shared" si="8"/>
        <v>41638.25</v>
      </c>
      <c r="N159">
        <v>1389420000</v>
      </c>
      <c r="O159" s="12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 s="11">
        <f t="shared" si="8"/>
        <v>42346.25</v>
      </c>
      <c r="N160">
        <v>1449640800</v>
      </c>
      <c r="O160" s="12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 s="11">
        <f t="shared" si="8"/>
        <v>43551.208333333328</v>
      </c>
      <c r="N161">
        <v>1555218000</v>
      </c>
      <c r="O161" s="12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 s="11">
        <f t="shared" si="8"/>
        <v>43582.208333333328</v>
      </c>
      <c r="N162">
        <v>1557723600</v>
      </c>
      <c r="O162" s="12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 s="11">
        <f t="shared" si="8"/>
        <v>42270.208333333328</v>
      </c>
      <c r="N163">
        <v>1443502800</v>
      </c>
      <c r="O163" s="12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 s="11">
        <f t="shared" si="8"/>
        <v>43442.25</v>
      </c>
      <c r="N164">
        <v>1546840800</v>
      </c>
      <c r="O164" s="12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 s="11">
        <f t="shared" si="8"/>
        <v>43028.208333333328</v>
      </c>
      <c r="N165">
        <v>1512712800</v>
      </c>
      <c r="O165" s="12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 s="11">
        <f t="shared" si="8"/>
        <v>43016.208333333328</v>
      </c>
      <c r="N166">
        <v>1507525200</v>
      </c>
      <c r="O166" s="12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 s="11">
        <f t="shared" si="8"/>
        <v>42948.208333333328</v>
      </c>
      <c r="N167">
        <v>1504328400</v>
      </c>
      <c r="O167" s="12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 s="11">
        <f t="shared" si="8"/>
        <v>40534.25</v>
      </c>
      <c r="N168">
        <v>1293343200</v>
      </c>
      <c r="O168" s="12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 s="11">
        <f t="shared" si="8"/>
        <v>41435.208333333336</v>
      </c>
      <c r="N169">
        <v>1371704400</v>
      </c>
      <c r="O169" s="12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 s="11">
        <f t="shared" si="8"/>
        <v>43518.25</v>
      </c>
      <c r="N170">
        <v>1552798800</v>
      </c>
      <c r="O170" s="12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 s="11">
        <f t="shared" si="8"/>
        <v>41077.208333333336</v>
      </c>
      <c r="N171">
        <v>1342328400</v>
      </c>
      <c r="O171" s="12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 s="11">
        <f t="shared" si="8"/>
        <v>42950.208333333328</v>
      </c>
      <c r="N172">
        <v>1502341200</v>
      </c>
      <c r="O172" s="12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 s="11">
        <f t="shared" si="8"/>
        <v>41718.208333333336</v>
      </c>
      <c r="N173">
        <v>1397192400</v>
      </c>
      <c r="O173" s="12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 s="11">
        <f t="shared" si="8"/>
        <v>41839.208333333336</v>
      </c>
      <c r="N174">
        <v>1407042000</v>
      </c>
      <c r="O174" s="12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 s="11">
        <f t="shared" si="8"/>
        <v>41412.208333333336</v>
      </c>
      <c r="N175">
        <v>1369371600</v>
      </c>
      <c r="O175" s="12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 s="11">
        <f t="shared" si="8"/>
        <v>42282.208333333328</v>
      </c>
      <c r="N176">
        <v>1444107600</v>
      </c>
      <c r="O176" s="12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 s="11">
        <f t="shared" si="8"/>
        <v>42613.208333333328</v>
      </c>
      <c r="N177">
        <v>1474261200</v>
      </c>
      <c r="O177" s="12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 s="11">
        <f t="shared" si="8"/>
        <v>42616.208333333328</v>
      </c>
      <c r="N178">
        <v>1473656400</v>
      </c>
      <c r="O178" s="12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 s="11">
        <f t="shared" si="8"/>
        <v>40497.25</v>
      </c>
      <c r="N179">
        <v>1291960800</v>
      </c>
      <c r="O179" s="12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 s="11">
        <f t="shared" si="8"/>
        <v>42999.208333333328</v>
      </c>
      <c r="N180">
        <v>1506747600</v>
      </c>
      <c r="O180" s="12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 s="11">
        <f t="shared" si="8"/>
        <v>41350.208333333336</v>
      </c>
      <c r="N181">
        <v>1363582800</v>
      </c>
      <c r="O181" s="12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 s="11">
        <f t="shared" si="8"/>
        <v>40259.208333333336</v>
      </c>
      <c r="N182">
        <v>1269666000</v>
      </c>
      <c r="O182" s="12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 s="11">
        <f t="shared" si="8"/>
        <v>43012.208333333328</v>
      </c>
      <c r="N183">
        <v>1508648400</v>
      </c>
      <c r="O183" s="12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 s="11">
        <f t="shared" si="8"/>
        <v>43631.208333333328</v>
      </c>
      <c r="N184">
        <v>1561957200</v>
      </c>
      <c r="O184" s="12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 s="11">
        <f t="shared" si="8"/>
        <v>40430.208333333336</v>
      </c>
      <c r="N185">
        <v>1285131600</v>
      </c>
      <c r="O185" s="12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 s="11">
        <f t="shared" si="8"/>
        <v>43588.208333333328</v>
      </c>
      <c r="N186">
        <v>1556946000</v>
      </c>
      <c r="O186" s="12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 s="11">
        <f t="shared" si="8"/>
        <v>43233.208333333328</v>
      </c>
      <c r="N187">
        <v>1527138000</v>
      </c>
      <c r="O187" s="12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 s="11">
        <f t="shared" si="8"/>
        <v>41782.208333333336</v>
      </c>
      <c r="N188">
        <v>1402117200</v>
      </c>
      <c r="O188" s="12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 s="11">
        <f t="shared" si="8"/>
        <v>41328.25</v>
      </c>
      <c r="N189">
        <v>1364014800</v>
      </c>
      <c r="O189" s="12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 s="11">
        <f t="shared" si="8"/>
        <v>41975.25</v>
      </c>
      <c r="N190">
        <v>1417586400</v>
      </c>
      <c r="O190" s="12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 s="11">
        <f t="shared" si="8"/>
        <v>42433.25</v>
      </c>
      <c r="N191">
        <v>1457071200</v>
      </c>
      <c r="O191" s="12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 s="11">
        <f t="shared" si="8"/>
        <v>41429.208333333336</v>
      </c>
      <c r="N192">
        <v>1370408400</v>
      </c>
      <c r="O192" s="12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 s="11">
        <f t="shared" si="8"/>
        <v>43536.208333333328</v>
      </c>
      <c r="N193">
        <v>1552626000</v>
      </c>
      <c r="O193" s="12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 s="11">
        <f t="shared" si="8"/>
        <v>41817.208333333336</v>
      </c>
      <c r="N194">
        <v>1404190800</v>
      </c>
      <c r="O194" s="12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0"/>
        <v>0.45636363636363636</v>
      </c>
      <c r="G195" t="s">
        <v>14</v>
      </c>
      <c r="H195">
        <v>65</v>
      </c>
      <c r="I195" s="7">
        <f t="shared" si="11"/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2">(L195/86400)+25569</f>
        <v>43198.208333333328</v>
      </c>
      <c r="N195">
        <v>1523509200</v>
      </c>
      <c r="O195" s="12">
        <f t="shared" ref="O195:O258" si="13">(N195/86400)+25569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4">E196/D196</f>
        <v>1.227605633802817</v>
      </c>
      <c r="G196" t="s">
        <v>20</v>
      </c>
      <c r="H196">
        <v>126</v>
      </c>
      <c r="I196" s="7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11">
        <f t="shared" si="12"/>
        <v>42261.208333333328</v>
      </c>
      <c r="N196">
        <v>1443589200</v>
      </c>
      <c r="O196" s="12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4"/>
        <v>3.61753164556962</v>
      </c>
      <c r="G197" t="s">
        <v>20</v>
      </c>
      <c r="H197">
        <v>524</v>
      </c>
      <c r="I197" s="7">
        <f t="shared" si="15"/>
        <v>109.07824427480917</v>
      </c>
      <c r="J197" t="s">
        <v>21</v>
      </c>
      <c r="K197" t="s">
        <v>22</v>
      </c>
      <c r="L197">
        <v>1532840400</v>
      </c>
      <c r="M197" s="11">
        <f t="shared" si="12"/>
        <v>43310.208333333328</v>
      </c>
      <c r="N197">
        <v>1533445200</v>
      </c>
      <c r="O197" s="12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4"/>
        <v>0.63146341463414635</v>
      </c>
      <c r="G198" t="s">
        <v>14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 s="11">
        <f t="shared" si="12"/>
        <v>42616.208333333328</v>
      </c>
      <c r="N198">
        <v>1474520400</v>
      </c>
      <c r="O198" s="12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4"/>
        <v>2.9820475319926874</v>
      </c>
      <c r="G199" t="s">
        <v>20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 s="11">
        <f t="shared" si="12"/>
        <v>42909.208333333328</v>
      </c>
      <c r="N199">
        <v>1499403600</v>
      </c>
      <c r="O199" s="12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4"/>
        <v>9.5585443037974685E-2</v>
      </c>
      <c r="G200" t="s">
        <v>14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 s="11">
        <f t="shared" si="12"/>
        <v>40396.208333333336</v>
      </c>
      <c r="N200">
        <v>1283576400</v>
      </c>
      <c r="O200" s="12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4"/>
        <v>0.5377777777777778</v>
      </c>
      <c r="G201" t="s">
        <v>14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 s="11">
        <f t="shared" si="12"/>
        <v>42192.208333333328</v>
      </c>
      <c r="N201">
        <v>1436590800</v>
      </c>
      <c r="O201" s="12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4"/>
        <v>0.02</v>
      </c>
      <c r="G202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 s="11">
        <f t="shared" si="12"/>
        <v>40262.208333333336</v>
      </c>
      <c r="N202">
        <v>1270443600</v>
      </c>
      <c r="O202" s="12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4"/>
        <v>6.8119047619047617</v>
      </c>
      <c r="G203" t="s">
        <v>20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 s="11">
        <f t="shared" si="12"/>
        <v>41845.208333333336</v>
      </c>
      <c r="N203">
        <v>1407819600</v>
      </c>
      <c r="O203" s="12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4"/>
        <v>0.78831325301204824</v>
      </c>
      <c r="G204" t="s">
        <v>74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 s="11">
        <f t="shared" si="12"/>
        <v>40818.208333333336</v>
      </c>
      <c r="N204">
        <v>1317877200</v>
      </c>
      <c r="O204" s="12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4"/>
        <v>1.3440792216817234</v>
      </c>
      <c r="G205" t="s">
        <v>20</v>
      </c>
      <c r="H205">
        <v>4498</v>
      </c>
      <c r="I205" s="7">
        <f t="shared" si="15"/>
        <v>42.999777678968428</v>
      </c>
      <c r="J205" t="s">
        <v>26</v>
      </c>
      <c r="K205" t="s">
        <v>27</v>
      </c>
      <c r="L205">
        <v>1484632800</v>
      </c>
      <c r="M205" s="11">
        <f t="shared" si="12"/>
        <v>42752.25</v>
      </c>
      <c r="N205">
        <v>1484805600</v>
      </c>
      <c r="O205" s="12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4"/>
        <v>3.372E-2</v>
      </c>
      <c r="G206" t="s">
        <v>14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 s="11">
        <f t="shared" si="12"/>
        <v>40636.208333333336</v>
      </c>
      <c r="N206">
        <v>1302670800</v>
      </c>
      <c r="O206" s="12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4"/>
        <v>4.3184615384615386</v>
      </c>
      <c r="G207" t="s">
        <v>20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 s="11">
        <f t="shared" si="12"/>
        <v>43390.208333333328</v>
      </c>
      <c r="N207">
        <v>1540789200</v>
      </c>
      <c r="O207" s="12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4"/>
        <v>0.38844444444444443</v>
      </c>
      <c r="G208" t="s">
        <v>74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 s="11">
        <f t="shared" si="12"/>
        <v>40236.25</v>
      </c>
      <c r="N208">
        <v>1268028000</v>
      </c>
      <c r="O208" s="12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4"/>
        <v>4.2569999999999997</v>
      </c>
      <c r="G209" t="s">
        <v>20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 s="11">
        <f t="shared" si="12"/>
        <v>43340.208333333328</v>
      </c>
      <c r="N209">
        <v>1537160400</v>
      </c>
      <c r="O209" s="12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4"/>
        <v>1.0112239715591671</v>
      </c>
      <c r="G210" t="s">
        <v>20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 s="11">
        <f t="shared" si="12"/>
        <v>43048.25</v>
      </c>
      <c r="N210">
        <v>1512280800</v>
      </c>
      <c r="O210" s="12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4"/>
        <v>0.21188688946015424</v>
      </c>
      <c r="G211" t="s">
        <v>47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 s="11">
        <f t="shared" si="12"/>
        <v>42496.208333333328</v>
      </c>
      <c r="N211">
        <v>1463115600</v>
      </c>
      <c r="O211" s="12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4"/>
        <v>0.67425531914893622</v>
      </c>
      <c r="G212" t="s">
        <v>14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 s="11">
        <f t="shared" si="12"/>
        <v>42797.25</v>
      </c>
      <c r="N212">
        <v>1490850000</v>
      </c>
      <c r="O212" s="12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4"/>
        <v>0.9492337164750958</v>
      </c>
      <c r="G213" t="s">
        <v>14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 s="11">
        <f t="shared" si="12"/>
        <v>41513.208333333336</v>
      </c>
      <c r="N213">
        <v>1379653200</v>
      </c>
      <c r="O213" s="12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4"/>
        <v>1.5185185185185186</v>
      </c>
      <c r="G214" t="s">
        <v>20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 s="11">
        <f t="shared" si="12"/>
        <v>43814.25</v>
      </c>
      <c r="N214">
        <v>1580364000</v>
      </c>
      <c r="O214" s="12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4"/>
        <v>1.9516382252559727</v>
      </c>
      <c r="G215" t="s">
        <v>20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 s="11">
        <f t="shared" si="12"/>
        <v>40488.208333333336</v>
      </c>
      <c r="N215">
        <v>1289714400</v>
      </c>
      <c r="O215" s="12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4"/>
        <v>10.231428571428571</v>
      </c>
      <c r="G216" t="s">
        <v>20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 s="11">
        <f t="shared" si="12"/>
        <v>40409.208333333336</v>
      </c>
      <c r="N216">
        <v>1282712400</v>
      </c>
      <c r="O216" s="12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4"/>
        <v>3.8418367346938778E-2</v>
      </c>
      <c r="G217" t="s">
        <v>14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 s="11">
        <f t="shared" si="12"/>
        <v>43509.25</v>
      </c>
      <c r="N217">
        <v>1550210400</v>
      </c>
      <c r="O217" s="12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4"/>
        <v>1.5507066557107643</v>
      </c>
      <c r="G218" t="s">
        <v>20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 s="11">
        <f t="shared" si="12"/>
        <v>40869.25</v>
      </c>
      <c r="N218">
        <v>1322114400</v>
      </c>
      <c r="O218" s="12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4"/>
        <v>0.44753477588871715</v>
      </c>
      <c r="G219" t="s">
        <v>14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 s="11">
        <f t="shared" si="12"/>
        <v>43583.208333333328</v>
      </c>
      <c r="N219">
        <v>1557205200</v>
      </c>
      <c r="O219" s="12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4"/>
        <v>2.1594736842105262</v>
      </c>
      <c r="G220" t="s">
        <v>20</v>
      </c>
      <c r="H220">
        <v>397</v>
      </c>
      <c r="I220" s="7">
        <f t="shared" si="15"/>
        <v>31.005037783375315</v>
      </c>
      <c r="J220" t="s">
        <v>40</v>
      </c>
      <c r="K220" t="s">
        <v>41</v>
      </c>
      <c r="L220">
        <v>1320991200</v>
      </c>
      <c r="M220" s="11">
        <f t="shared" si="12"/>
        <v>40858.25</v>
      </c>
      <c r="N220">
        <v>1323928800</v>
      </c>
      <c r="O220" s="12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4"/>
        <v>3.3212709832134291</v>
      </c>
      <c r="G221" t="s">
        <v>20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 s="11">
        <f t="shared" si="12"/>
        <v>41137.208333333336</v>
      </c>
      <c r="N221">
        <v>1346130000</v>
      </c>
      <c r="O221" s="12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4"/>
        <v>8.4430379746835441E-2</v>
      </c>
      <c r="G222" t="s">
        <v>14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 s="11">
        <f t="shared" si="12"/>
        <v>40725.208333333336</v>
      </c>
      <c r="N222">
        <v>1311051600</v>
      </c>
      <c r="O222" s="12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4"/>
        <v>0.9862551440329218</v>
      </c>
      <c r="G223" t="s">
        <v>14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 s="11">
        <f t="shared" si="12"/>
        <v>41081.208333333336</v>
      </c>
      <c r="N223">
        <v>1340427600</v>
      </c>
      <c r="O223" s="12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4"/>
        <v>1.3797916666666667</v>
      </c>
      <c r="G224" t="s">
        <v>20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 s="11">
        <f t="shared" si="12"/>
        <v>41914.208333333336</v>
      </c>
      <c r="N224">
        <v>1412312400</v>
      </c>
      <c r="O224" s="12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4"/>
        <v>0.93810996563573879</v>
      </c>
      <c r="G225" t="s">
        <v>14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 s="11">
        <f t="shared" si="12"/>
        <v>42445.208333333328</v>
      </c>
      <c r="N225">
        <v>1459314000</v>
      </c>
      <c r="O225" s="12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4"/>
        <v>4.0363930885529156</v>
      </c>
      <c r="G226" t="s">
        <v>20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 s="11">
        <f t="shared" si="12"/>
        <v>41906.208333333336</v>
      </c>
      <c r="N226">
        <v>1415426400</v>
      </c>
      <c r="O226" s="12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4"/>
        <v>2.6017404129793511</v>
      </c>
      <c r="G227" t="s">
        <v>20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 s="11">
        <f t="shared" si="12"/>
        <v>41762.208333333336</v>
      </c>
      <c r="N227">
        <v>1399093200</v>
      </c>
      <c r="O227" s="12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4"/>
        <v>3.6663333333333332</v>
      </c>
      <c r="G228" t="s">
        <v>20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 s="11">
        <f t="shared" si="12"/>
        <v>40276.208333333336</v>
      </c>
      <c r="N228">
        <v>1273899600</v>
      </c>
      <c r="O228" s="12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4"/>
        <v>1.687208538587849</v>
      </c>
      <c r="G229" t="s">
        <v>20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 s="11">
        <f t="shared" si="12"/>
        <v>42139.208333333328</v>
      </c>
      <c r="N229">
        <v>1432184400</v>
      </c>
      <c r="O229" s="12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4"/>
        <v>1.1990717911530093</v>
      </c>
      <c r="G230" t="s">
        <v>20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 s="11">
        <f t="shared" si="12"/>
        <v>42613.208333333328</v>
      </c>
      <c r="N230">
        <v>1474779600</v>
      </c>
      <c r="O230" s="12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4"/>
        <v>1.936892523364486</v>
      </c>
      <c r="G231" t="s">
        <v>20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 s="11">
        <f t="shared" si="12"/>
        <v>42887.208333333328</v>
      </c>
      <c r="N231">
        <v>1500440400</v>
      </c>
      <c r="O231" s="12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4"/>
        <v>4.2016666666666671</v>
      </c>
      <c r="G232" t="s">
        <v>20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 s="11">
        <f t="shared" si="12"/>
        <v>43805.25</v>
      </c>
      <c r="N232">
        <v>1575612000</v>
      </c>
      <c r="O232" s="12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4"/>
        <v>0.76708333333333334</v>
      </c>
      <c r="G233" t="s">
        <v>74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 s="11">
        <f t="shared" si="12"/>
        <v>41415.208333333336</v>
      </c>
      <c r="N233">
        <v>1374123600</v>
      </c>
      <c r="O233" s="12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4"/>
        <v>1.7126470588235294</v>
      </c>
      <c r="G234" t="s">
        <v>20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 s="11">
        <f t="shared" si="12"/>
        <v>42576.208333333328</v>
      </c>
      <c r="N234">
        <v>1469509200</v>
      </c>
      <c r="O234" s="12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4"/>
        <v>1.5789473684210527</v>
      </c>
      <c r="G235" t="s">
        <v>20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 s="11">
        <f t="shared" si="12"/>
        <v>40706.208333333336</v>
      </c>
      <c r="N235">
        <v>1309237200</v>
      </c>
      <c r="O235" s="12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4"/>
        <v>1.0908</v>
      </c>
      <c r="G236" t="s">
        <v>20</v>
      </c>
      <c r="H236">
        <v>149</v>
      </c>
      <c r="I236" s="7">
        <f t="shared" si="15"/>
        <v>54.906040268456373</v>
      </c>
      <c r="J236" t="s">
        <v>107</v>
      </c>
      <c r="K236" t="s">
        <v>108</v>
      </c>
      <c r="L236">
        <v>1503378000</v>
      </c>
      <c r="M236" s="11">
        <f t="shared" si="12"/>
        <v>42969.208333333328</v>
      </c>
      <c r="N236">
        <v>1503982800</v>
      </c>
      <c r="O236" s="12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4"/>
        <v>0.41732558139534881</v>
      </c>
      <c r="G237" t="s">
        <v>14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 s="11">
        <f t="shared" si="12"/>
        <v>42779.25</v>
      </c>
      <c r="N237">
        <v>1487397600</v>
      </c>
      <c r="O237" s="12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4"/>
        <v>0.10944303797468355</v>
      </c>
      <c r="G238" t="s">
        <v>14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 s="11">
        <f t="shared" si="12"/>
        <v>43641.208333333328</v>
      </c>
      <c r="N238">
        <v>1562043600</v>
      </c>
      <c r="O238" s="12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4"/>
        <v>1.593763440860215</v>
      </c>
      <c r="G239" t="s">
        <v>20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 s="11">
        <f t="shared" si="12"/>
        <v>41754.208333333336</v>
      </c>
      <c r="N239">
        <v>1398574800</v>
      </c>
      <c r="O239" s="12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4"/>
        <v>4.2241666666666671</v>
      </c>
      <c r="G240" t="s">
        <v>20</v>
      </c>
      <c r="H240">
        <v>97</v>
      </c>
      <c r="I240" s="7">
        <f t="shared" si="15"/>
        <v>104.51546391752578</v>
      </c>
      <c r="J240" t="s">
        <v>36</v>
      </c>
      <c r="K240" t="s">
        <v>37</v>
      </c>
      <c r="L240">
        <v>1513231200</v>
      </c>
      <c r="M240" s="11">
        <f t="shared" si="12"/>
        <v>43083.25</v>
      </c>
      <c r="N240">
        <v>1515391200</v>
      </c>
      <c r="O240" s="12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4"/>
        <v>0.97718749999999999</v>
      </c>
      <c r="G241" t="s">
        <v>14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 s="11">
        <f t="shared" si="12"/>
        <v>42245.208333333328</v>
      </c>
      <c r="N241">
        <v>1441170000</v>
      </c>
      <c r="O241" s="12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4"/>
        <v>4.1878911564625847</v>
      </c>
      <c r="G242" t="s">
        <v>20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 s="11">
        <f t="shared" si="12"/>
        <v>40396.208333333336</v>
      </c>
      <c r="N242">
        <v>1281157200</v>
      </c>
      <c r="O242" s="12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4"/>
        <v>1.0191632047477746</v>
      </c>
      <c r="G243" t="s">
        <v>20</v>
      </c>
      <c r="H243">
        <v>1684</v>
      </c>
      <c r="I243" s="7">
        <f t="shared" si="15"/>
        <v>101.97684085510689</v>
      </c>
      <c r="J243" t="s">
        <v>26</v>
      </c>
      <c r="K243" t="s">
        <v>27</v>
      </c>
      <c r="L243">
        <v>1397365200</v>
      </c>
      <c r="M243" s="11">
        <f t="shared" si="12"/>
        <v>41742.208333333336</v>
      </c>
      <c r="N243">
        <v>1398229200</v>
      </c>
      <c r="O243" s="12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4"/>
        <v>1.2772619047619047</v>
      </c>
      <c r="G244" t="s">
        <v>20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 s="11">
        <f t="shared" si="12"/>
        <v>42865.208333333328</v>
      </c>
      <c r="N244">
        <v>1495256400</v>
      </c>
      <c r="O244" s="12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4"/>
        <v>4.4521739130434783</v>
      </c>
      <c r="G245" t="s">
        <v>20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 s="11">
        <f t="shared" si="12"/>
        <v>43163.25</v>
      </c>
      <c r="N245">
        <v>1520402400</v>
      </c>
      <c r="O245" s="12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4"/>
        <v>5.6971428571428575</v>
      </c>
      <c r="G246" t="s">
        <v>20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 s="11">
        <f t="shared" si="12"/>
        <v>41834.208333333336</v>
      </c>
      <c r="N246">
        <v>1409806800</v>
      </c>
      <c r="O246" s="12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4"/>
        <v>5.0934482758620687</v>
      </c>
      <c r="G247" t="s">
        <v>20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 s="11">
        <f t="shared" si="12"/>
        <v>41736.208333333336</v>
      </c>
      <c r="N247">
        <v>1396933200</v>
      </c>
      <c r="O247" s="12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4"/>
        <v>3.2553333333333332</v>
      </c>
      <c r="G248" t="s">
        <v>20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 s="11">
        <f t="shared" si="12"/>
        <v>41491.208333333336</v>
      </c>
      <c r="N248">
        <v>1376024400</v>
      </c>
      <c r="O248" s="12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4"/>
        <v>9.3261616161616168</v>
      </c>
      <c r="G249" t="s">
        <v>20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 s="11">
        <f t="shared" si="12"/>
        <v>42726.25</v>
      </c>
      <c r="N249">
        <v>1483682400</v>
      </c>
      <c r="O249" s="12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4"/>
        <v>2.1133870967741935</v>
      </c>
      <c r="G250" t="s">
        <v>20</v>
      </c>
      <c r="H250">
        <v>218</v>
      </c>
      <c r="I250" s="7">
        <f t="shared" si="15"/>
        <v>60.105504587155963</v>
      </c>
      <c r="J250" t="s">
        <v>26</v>
      </c>
      <c r="K250" t="s">
        <v>27</v>
      </c>
      <c r="L250">
        <v>1420005600</v>
      </c>
      <c r="M250" s="11">
        <f t="shared" si="12"/>
        <v>42004.25</v>
      </c>
      <c r="N250">
        <v>1420437600</v>
      </c>
      <c r="O250" s="12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4"/>
        <v>2.7332520325203253</v>
      </c>
      <c r="G251" t="s">
        <v>20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 s="11">
        <f t="shared" si="12"/>
        <v>42006.25</v>
      </c>
      <c r="N251">
        <v>1420783200</v>
      </c>
      <c r="O251" s="12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4"/>
        <v>0.03</v>
      </c>
      <c r="G252" t="s">
        <v>14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 s="11">
        <f t="shared" si="12"/>
        <v>40203.25</v>
      </c>
      <c r="N252">
        <v>1267423200</v>
      </c>
      <c r="O252" s="12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4"/>
        <v>0.54084507042253516</v>
      </c>
      <c r="G253" t="s">
        <v>14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 s="11">
        <f t="shared" si="12"/>
        <v>41252.25</v>
      </c>
      <c r="N253">
        <v>1355205600</v>
      </c>
      <c r="O253" s="12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4"/>
        <v>6.2629999999999999</v>
      </c>
      <c r="G254" t="s">
        <v>20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 s="11">
        <f t="shared" si="12"/>
        <v>41572.208333333336</v>
      </c>
      <c r="N254">
        <v>1383109200</v>
      </c>
      <c r="O254" s="12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4"/>
        <v>0.8902139917695473</v>
      </c>
      <c r="G25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 s="11">
        <f t="shared" si="12"/>
        <v>40641.208333333336</v>
      </c>
      <c r="N255">
        <v>1303275600</v>
      </c>
      <c r="O255" s="12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4"/>
        <v>1.8489130434782608</v>
      </c>
      <c r="G256" t="s">
        <v>20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 s="11">
        <f t="shared" si="12"/>
        <v>42787.25</v>
      </c>
      <c r="N256">
        <v>1487829600</v>
      </c>
      <c r="O256" s="12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4"/>
        <v>1.2016770186335404</v>
      </c>
      <c r="G257" t="s">
        <v>20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 s="11">
        <f t="shared" si="12"/>
        <v>40590.25</v>
      </c>
      <c r="N257">
        <v>1298268000</v>
      </c>
      <c r="O257" s="12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4"/>
        <v>0.23390243902439026</v>
      </c>
      <c r="G258" t="s">
        <v>14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 s="11">
        <f t="shared" si="12"/>
        <v>42393.25</v>
      </c>
      <c r="N258">
        <v>1456812000</v>
      </c>
      <c r="O258" s="12">
        <f t="shared" si="13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4"/>
        <v>1.46</v>
      </c>
      <c r="G259" t="s">
        <v>20</v>
      </c>
      <c r="H259">
        <v>92</v>
      </c>
      <c r="I259" s="7">
        <f t="shared" si="15"/>
        <v>90.456521739130437</v>
      </c>
      <c r="J259" t="s">
        <v>21</v>
      </c>
      <c r="K259" t="s">
        <v>22</v>
      </c>
      <c r="L259">
        <v>1362463200</v>
      </c>
      <c r="M259" s="11">
        <f t="shared" ref="M259:M322" si="16">(L259/86400)+25569</f>
        <v>41338.25</v>
      </c>
      <c r="N259">
        <v>1363669200</v>
      </c>
      <c r="O259" s="12">
        <f t="shared" ref="O259:O322" si="17">(N259/86400)+25569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18">E260/D260</f>
        <v>2.6848000000000001</v>
      </c>
      <c r="G260" t="s">
        <v>20</v>
      </c>
      <c r="H260">
        <v>186</v>
      </c>
      <c r="I260" s="7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11">
        <f t="shared" si="16"/>
        <v>42712.25</v>
      </c>
      <c r="N260">
        <v>1482904800</v>
      </c>
      <c r="O260" s="12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8"/>
        <v>5.9749999999999996</v>
      </c>
      <c r="G261" t="s">
        <v>20</v>
      </c>
      <c r="H261">
        <v>138</v>
      </c>
      <c r="I261" s="7">
        <f t="shared" si="19"/>
        <v>77.934782608695656</v>
      </c>
      <c r="J261" t="s">
        <v>21</v>
      </c>
      <c r="K261" t="s">
        <v>22</v>
      </c>
      <c r="L261">
        <v>1354946400</v>
      </c>
      <c r="M261" s="11">
        <f t="shared" si="16"/>
        <v>41251.25</v>
      </c>
      <c r="N261">
        <v>1356588000</v>
      </c>
      <c r="O261" s="12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8"/>
        <v>1.5769841269841269</v>
      </c>
      <c r="G262" t="s">
        <v>20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 s="11">
        <f t="shared" si="16"/>
        <v>41180.208333333336</v>
      </c>
      <c r="N262">
        <v>1349845200</v>
      </c>
      <c r="O262" s="12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8"/>
        <v>0.31201660735468567</v>
      </c>
      <c r="G263" t="s">
        <v>14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 s="11">
        <f t="shared" si="16"/>
        <v>40415.208333333336</v>
      </c>
      <c r="N263">
        <v>1283058000</v>
      </c>
      <c r="O263" s="12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8"/>
        <v>3.1341176470588237</v>
      </c>
      <c r="G264" t="s">
        <v>20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 s="11">
        <f t="shared" si="16"/>
        <v>40638.208333333336</v>
      </c>
      <c r="N264">
        <v>1304226000</v>
      </c>
      <c r="O264" s="12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8"/>
        <v>3.7089655172413791</v>
      </c>
      <c r="G265" t="s">
        <v>20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 s="11">
        <f t="shared" si="16"/>
        <v>40187.25</v>
      </c>
      <c r="N265">
        <v>1263016800</v>
      </c>
      <c r="O265" s="12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8"/>
        <v>3.6266447368421053</v>
      </c>
      <c r="G266" t="s">
        <v>20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 s="11">
        <f t="shared" si="16"/>
        <v>41317.25</v>
      </c>
      <c r="N266">
        <v>1362031200</v>
      </c>
      <c r="O266" s="12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8"/>
        <v>1.2308163265306122</v>
      </c>
      <c r="G267" t="s">
        <v>20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 s="11">
        <f t="shared" si="16"/>
        <v>42372.25</v>
      </c>
      <c r="N267">
        <v>1455602400</v>
      </c>
      <c r="O267" s="12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8"/>
        <v>0.76766756032171579</v>
      </c>
      <c r="G268" t="s">
        <v>14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 s="11">
        <f t="shared" si="16"/>
        <v>41950.25</v>
      </c>
      <c r="N268">
        <v>1418191200</v>
      </c>
      <c r="O268" s="12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8"/>
        <v>2.3362012987012988</v>
      </c>
      <c r="G269" t="s">
        <v>20</v>
      </c>
      <c r="H269">
        <v>2768</v>
      </c>
      <c r="I269" s="7">
        <f t="shared" si="19"/>
        <v>51.990606936416185</v>
      </c>
      <c r="J269" t="s">
        <v>26</v>
      </c>
      <c r="K269" t="s">
        <v>27</v>
      </c>
      <c r="L269">
        <v>1351054800</v>
      </c>
      <c r="M269" s="11">
        <f t="shared" si="16"/>
        <v>41206.208333333336</v>
      </c>
      <c r="N269">
        <v>1352440800</v>
      </c>
      <c r="O269" s="12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8"/>
        <v>1.8053333333333332</v>
      </c>
      <c r="G270" t="s">
        <v>20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 s="11">
        <f t="shared" si="16"/>
        <v>41186.208333333336</v>
      </c>
      <c r="N270">
        <v>1353304800</v>
      </c>
      <c r="O270" s="12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8"/>
        <v>2.5262857142857142</v>
      </c>
      <c r="G271" t="s">
        <v>20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 s="11">
        <f t="shared" si="16"/>
        <v>43496.25</v>
      </c>
      <c r="N271">
        <v>1550728800</v>
      </c>
      <c r="O271" s="12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8"/>
        <v>0.27176538240368026</v>
      </c>
      <c r="G272" t="s">
        <v>74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 s="11">
        <f t="shared" si="16"/>
        <v>40514.25</v>
      </c>
      <c r="N272">
        <v>1291442400</v>
      </c>
      <c r="O272" s="12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8"/>
        <v>1.2706571242680547E-2</v>
      </c>
      <c r="G273" t="s">
        <v>47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 s="11">
        <f t="shared" si="16"/>
        <v>42345.25</v>
      </c>
      <c r="N273">
        <v>1452146400</v>
      </c>
      <c r="O273" s="12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8"/>
        <v>3.0400978473581213</v>
      </c>
      <c r="G274" t="s">
        <v>20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 s="11">
        <f t="shared" si="16"/>
        <v>43656.208333333328</v>
      </c>
      <c r="N274">
        <v>1564894800</v>
      </c>
      <c r="O274" s="12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8"/>
        <v>1.3723076923076922</v>
      </c>
      <c r="G275" t="s">
        <v>20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 s="11">
        <f t="shared" si="16"/>
        <v>42995.208333333328</v>
      </c>
      <c r="N275">
        <v>1505883600</v>
      </c>
      <c r="O275" s="12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8"/>
        <v>0.32208333333333333</v>
      </c>
      <c r="G276" t="s">
        <v>14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 s="11">
        <f t="shared" si="16"/>
        <v>43045.25</v>
      </c>
      <c r="N276">
        <v>1510380000</v>
      </c>
      <c r="O276" s="12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8"/>
        <v>2.4151282051282053</v>
      </c>
      <c r="G277" t="s">
        <v>20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 s="11">
        <f t="shared" si="16"/>
        <v>43561.208333333328</v>
      </c>
      <c r="N277">
        <v>1555218000</v>
      </c>
      <c r="O277" s="12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8"/>
        <v>0.96799999999999997</v>
      </c>
      <c r="G278" t="s">
        <v>14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 s="11">
        <f t="shared" si="16"/>
        <v>41018.208333333336</v>
      </c>
      <c r="N278">
        <v>1335243600</v>
      </c>
      <c r="O278" s="12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8"/>
        <v>10.664285714285715</v>
      </c>
      <c r="G279" t="s">
        <v>20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 s="11">
        <f t="shared" si="16"/>
        <v>40378.208333333336</v>
      </c>
      <c r="N279">
        <v>1279688400</v>
      </c>
      <c r="O279" s="12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8"/>
        <v>3.2588888888888889</v>
      </c>
      <c r="G280" t="s">
        <v>20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 s="11">
        <f t="shared" si="16"/>
        <v>41239.25</v>
      </c>
      <c r="N280">
        <v>1356069600</v>
      </c>
      <c r="O280" s="12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8"/>
        <v>1.7070000000000001</v>
      </c>
      <c r="G281" t="s">
        <v>20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 s="11">
        <f t="shared" si="16"/>
        <v>43346.208333333328</v>
      </c>
      <c r="N281">
        <v>1536210000</v>
      </c>
      <c r="O281" s="12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8"/>
        <v>5.8144</v>
      </c>
      <c r="G282" t="s">
        <v>20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 s="11">
        <f t="shared" si="16"/>
        <v>43060.25</v>
      </c>
      <c r="N282">
        <v>1511762400</v>
      </c>
      <c r="O282" s="12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8"/>
        <v>0.91520972644376897</v>
      </c>
      <c r="G283" t="s">
        <v>14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 s="11">
        <f t="shared" si="16"/>
        <v>40979.25</v>
      </c>
      <c r="N283">
        <v>1333256400</v>
      </c>
      <c r="O283" s="12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8"/>
        <v>1.0804761904761904</v>
      </c>
      <c r="G284" t="s">
        <v>20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 s="11">
        <f t="shared" si="16"/>
        <v>42701.25</v>
      </c>
      <c r="N284">
        <v>1480744800</v>
      </c>
      <c r="O284" s="12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8"/>
        <v>0.18728395061728395</v>
      </c>
      <c r="G285" t="s">
        <v>14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 s="11">
        <f t="shared" si="16"/>
        <v>42520.208333333328</v>
      </c>
      <c r="N285">
        <v>1465016400</v>
      </c>
      <c r="O285" s="12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8"/>
        <v>0.83193877551020412</v>
      </c>
      <c r="G286" t="s">
        <v>14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 s="11">
        <f t="shared" si="16"/>
        <v>41030.208333333336</v>
      </c>
      <c r="N286">
        <v>1336280400</v>
      </c>
      <c r="O286" s="12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8"/>
        <v>7.0633333333333335</v>
      </c>
      <c r="G287" t="s">
        <v>20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 s="11">
        <f t="shared" si="16"/>
        <v>42623.208333333328</v>
      </c>
      <c r="N287">
        <v>1476766800</v>
      </c>
      <c r="O287" s="12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8"/>
        <v>0.17446030330062445</v>
      </c>
      <c r="G288" t="s">
        <v>74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 s="11">
        <f t="shared" si="16"/>
        <v>42697.25</v>
      </c>
      <c r="N288">
        <v>1480485600</v>
      </c>
      <c r="O288" s="12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8"/>
        <v>2.0973015873015872</v>
      </c>
      <c r="G289" t="s">
        <v>20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 s="11">
        <f t="shared" si="16"/>
        <v>42122.208333333328</v>
      </c>
      <c r="N289">
        <v>1430197200</v>
      </c>
      <c r="O289" s="12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8"/>
        <v>0.97785714285714287</v>
      </c>
      <c r="G290" t="s">
        <v>14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 s="11">
        <f t="shared" si="16"/>
        <v>40982.208333333336</v>
      </c>
      <c r="N290">
        <v>1331787600</v>
      </c>
      <c r="O290" s="12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8"/>
        <v>16.842500000000001</v>
      </c>
      <c r="G291" t="s">
        <v>20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 s="11">
        <f t="shared" si="16"/>
        <v>42219.208333333328</v>
      </c>
      <c r="N291">
        <v>1438837200</v>
      </c>
      <c r="O291" s="12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8"/>
        <v>0.54402135231316728</v>
      </c>
      <c r="G292" t="s">
        <v>14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 s="11">
        <f t="shared" si="16"/>
        <v>41404.208333333336</v>
      </c>
      <c r="N292">
        <v>1370926800</v>
      </c>
      <c r="O292" s="12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8"/>
        <v>4.5661111111111108</v>
      </c>
      <c r="G293" t="s">
        <v>20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 s="11">
        <f t="shared" si="16"/>
        <v>40831.208333333336</v>
      </c>
      <c r="N293">
        <v>1319000400</v>
      </c>
      <c r="O293" s="12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8"/>
        <v>9.8219178082191785E-2</v>
      </c>
      <c r="G294" t="s">
        <v>14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 s="11">
        <f t="shared" si="16"/>
        <v>40984.208333333336</v>
      </c>
      <c r="N294">
        <v>1333429200</v>
      </c>
      <c r="O294" s="12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8"/>
        <v>0.16384615384615384</v>
      </c>
      <c r="G295" t="s">
        <v>74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 s="11">
        <f t="shared" si="16"/>
        <v>40456.208333333336</v>
      </c>
      <c r="N295">
        <v>1287032400</v>
      </c>
      <c r="O295" s="12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8"/>
        <v>13.396666666666667</v>
      </c>
      <c r="G296" t="s">
        <v>20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 s="11">
        <f t="shared" si="16"/>
        <v>43399.208333333328</v>
      </c>
      <c r="N296">
        <v>1541570400</v>
      </c>
      <c r="O296" s="12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8"/>
        <v>0.35650077760497667</v>
      </c>
      <c r="G297" t="s">
        <v>14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 s="11">
        <f t="shared" si="16"/>
        <v>41562.208333333336</v>
      </c>
      <c r="N297">
        <v>1383976800</v>
      </c>
      <c r="O297" s="12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8"/>
        <v>0.54950819672131146</v>
      </c>
      <c r="G298" t="s">
        <v>14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 s="11">
        <f t="shared" si="16"/>
        <v>43493.25</v>
      </c>
      <c r="N298">
        <v>1550556000</v>
      </c>
      <c r="O298" s="12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8"/>
        <v>0.94236111111111109</v>
      </c>
      <c r="G299" t="s">
        <v>14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 s="11">
        <f t="shared" si="16"/>
        <v>41653.25</v>
      </c>
      <c r="N299">
        <v>1390456800</v>
      </c>
      <c r="O299" s="12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8"/>
        <v>1.4391428571428571</v>
      </c>
      <c r="G300" t="s">
        <v>20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 s="11">
        <f t="shared" si="16"/>
        <v>42426.25</v>
      </c>
      <c r="N300">
        <v>1458018000</v>
      </c>
      <c r="O300" s="12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8"/>
        <v>0.51421052631578945</v>
      </c>
      <c r="G301" t="s">
        <v>14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 s="11">
        <f t="shared" si="16"/>
        <v>42432.25</v>
      </c>
      <c r="N301">
        <v>1461819600</v>
      </c>
      <c r="O301" s="12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8"/>
        <v>0.05</v>
      </c>
      <c r="G302" t="s">
        <v>14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 s="11">
        <f t="shared" si="16"/>
        <v>42977.208333333328</v>
      </c>
      <c r="N302">
        <v>1504155600</v>
      </c>
      <c r="O302" s="12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8"/>
        <v>13.446666666666667</v>
      </c>
      <c r="G303" t="s">
        <v>20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 s="11">
        <f t="shared" si="16"/>
        <v>42061.25</v>
      </c>
      <c r="N303">
        <v>1426395600</v>
      </c>
      <c r="O303" s="12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8"/>
        <v>0.31844940867279897</v>
      </c>
      <c r="G304" t="s">
        <v>14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 s="11">
        <f t="shared" si="16"/>
        <v>43345.208333333328</v>
      </c>
      <c r="N304">
        <v>1537074000</v>
      </c>
      <c r="O304" s="12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8"/>
        <v>0.82617647058823529</v>
      </c>
      <c r="G305" t="s">
        <v>14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 s="11">
        <f t="shared" si="16"/>
        <v>42376.25</v>
      </c>
      <c r="N305">
        <v>1452578400</v>
      </c>
      <c r="O305" s="12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8"/>
        <v>5.4614285714285717</v>
      </c>
      <c r="G306" t="s">
        <v>20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 s="11">
        <f t="shared" si="16"/>
        <v>42589.208333333328</v>
      </c>
      <c r="N306">
        <v>1474088400</v>
      </c>
      <c r="O306" s="12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8"/>
        <v>2.8621428571428571</v>
      </c>
      <c r="G307" t="s">
        <v>20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 s="11">
        <f t="shared" si="16"/>
        <v>42448.208333333328</v>
      </c>
      <c r="N307">
        <v>1461906000</v>
      </c>
      <c r="O307" s="12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8"/>
        <v>7.9076923076923072E-2</v>
      </c>
      <c r="G308" t="s">
        <v>14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 s="11">
        <f t="shared" si="16"/>
        <v>42930.208333333328</v>
      </c>
      <c r="N308">
        <v>1500267600</v>
      </c>
      <c r="O308" s="12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8"/>
        <v>1.3213677811550153</v>
      </c>
      <c r="G309" t="s">
        <v>20</v>
      </c>
      <c r="H309">
        <v>659</v>
      </c>
      <c r="I309" s="7">
        <f t="shared" si="19"/>
        <v>65.968133535660087</v>
      </c>
      <c r="J309" t="s">
        <v>36</v>
      </c>
      <c r="K309" t="s">
        <v>37</v>
      </c>
      <c r="L309">
        <v>1338958800</v>
      </c>
      <c r="M309" s="11">
        <f t="shared" si="16"/>
        <v>41066.208333333336</v>
      </c>
      <c r="N309">
        <v>1340686800</v>
      </c>
      <c r="O309" s="12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8"/>
        <v>0.74077834179357027</v>
      </c>
      <c r="G310" t="s">
        <v>14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 s="11">
        <f t="shared" si="16"/>
        <v>40651.208333333336</v>
      </c>
      <c r="N310">
        <v>1303189200</v>
      </c>
      <c r="O310" s="12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8"/>
        <v>0.75292682926829269</v>
      </c>
      <c r="G311" t="s">
        <v>74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 s="11">
        <f t="shared" si="16"/>
        <v>40807.208333333336</v>
      </c>
      <c r="N311">
        <v>1318309200</v>
      </c>
      <c r="O311" s="12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8"/>
        <v>0.20333333333333334</v>
      </c>
      <c r="G312" t="s">
        <v>14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 s="11">
        <f t="shared" si="16"/>
        <v>40277.208333333336</v>
      </c>
      <c r="N312">
        <v>1272171600</v>
      </c>
      <c r="O312" s="12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8"/>
        <v>2.0336507936507937</v>
      </c>
      <c r="G313" t="s">
        <v>20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 s="11">
        <f t="shared" si="16"/>
        <v>40590.25</v>
      </c>
      <c r="N313">
        <v>1298872800</v>
      </c>
      <c r="O313" s="12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8"/>
        <v>3.1022842639593908</v>
      </c>
      <c r="G314" t="s">
        <v>20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 s="11">
        <f t="shared" si="16"/>
        <v>41572.208333333336</v>
      </c>
      <c r="N314">
        <v>1383282000</v>
      </c>
      <c r="O314" s="12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8"/>
        <v>3.9531818181818181</v>
      </c>
      <c r="G315" t="s">
        <v>20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 s="11">
        <f t="shared" si="16"/>
        <v>40966.25</v>
      </c>
      <c r="N315">
        <v>1330495200</v>
      </c>
      <c r="O315" s="12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8"/>
        <v>2.9471428571428571</v>
      </c>
      <c r="G316" t="s">
        <v>20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 s="11">
        <f t="shared" si="16"/>
        <v>43536.208333333328</v>
      </c>
      <c r="N316">
        <v>1552798800</v>
      </c>
      <c r="O316" s="12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8"/>
        <v>0.33894736842105261</v>
      </c>
      <c r="G317" t="s">
        <v>14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 s="11">
        <f t="shared" si="16"/>
        <v>41783.208333333336</v>
      </c>
      <c r="N317">
        <v>1403413200</v>
      </c>
      <c r="O317" s="12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8"/>
        <v>0.66677083333333331</v>
      </c>
      <c r="G318" t="s">
        <v>14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 s="11">
        <f t="shared" si="16"/>
        <v>43788.25</v>
      </c>
      <c r="N318">
        <v>1574229600</v>
      </c>
      <c r="O318" s="12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8"/>
        <v>0.19227272727272726</v>
      </c>
      <c r="G319" t="s">
        <v>14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 s="11">
        <f t="shared" si="16"/>
        <v>42869.208333333328</v>
      </c>
      <c r="N319">
        <v>1495861200</v>
      </c>
      <c r="O319" s="12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8"/>
        <v>0.15842105263157893</v>
      </c>
      <c r="G320" t="s">
        <v>14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 s="11">
        <f t="shared" si="16"/>
        <v>41684.25</v>
      </c>
      <c r="N320">
        <v>1392530400</v>
      </c>
      <c r="O320" s="12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8"/>
        <v>0.38702380952380955</v>
      </c>
      <c r="G321" t="s">
        <v>74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 s="11">
        <f t="shared" si="16"/>
        <v>40402.208333333336</v>
      </c>
      <c r="N321">
        <v>1283662800</v>
      </c>
      <c r="O321" s="12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8"/>
        <v>9.5876777251184833E-2</v>
      </c>
      <c r="G322" t="s">
        <v>14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 s="11">
        <f t="shared" si="16"/>
        <v>40673.208333333336</v>
      </c>
      <c r="N322">
        <v>1305781200</v>
      </c>
      <c r="O322" s="12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8"/>
        <v>0.94144366197183094</v>
      </c>
      <c r="G323" t="s">
        <v>14</v>
      </c>
      <c r="H323">
        <v>2468</v>
      </c>
      <c r="I323" s="7">
        <f t="shared" si="19"/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0">(L323/86400)+25569</f>
        <v>40634.208333333336</v>
      </c>
      <c r="N323">
        <v>1302325200</v>
      </c>
      <c r="O323" s="12">
        <f t="shared" ref="O323:O386" si="21">(N323/86400)+25569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22">E324/D324</f>
        <v>1.6656234096692113</v>
      </c>
      <c r="G324" t="s">
        <v>20</v>
      </c>
      <c r="H324">
        <v>5168</v>
      </c>
      <c r="I324" s="7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11">
        <f t="shared" si="20"/>
        <v>40507.25</v>
      </c>
      <c r="N324">
        <v>1291788000</v>
      </c>
      <c r="O324" s="12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2"/>
        <v>0.24134831460674158</v>
      </c>
      <c r="G325" t="s">
        <v>14</v>
      </c>
      <c r="H325">
        <v>26</v>
      </c>
      <c r="I325" s="7">
        <f t="shared" si="23"/>
        <v>82.615384615384613</v>
      </c>
      <c r="J325" t="s">
        <v>40</v>
      </c>
      <c r="K325" t="s">
        <v>41</v>
      </c>
      <c r="L325">
        <v>1395896400</v>
      </c>
      <c r="M325" s="11">
        <f t="shared" si="20"/>
        <v>41725.208333333336</v>
      </c>
      <c r="N325">
        <v>1396069200</v>
      </c>
      <c r="O325" s="12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2"/>
        <v>1.6405633802816901</v>
      </c>
      <c r="G326" t="s">
        <v>20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 s="11">
        <f t="shared" si="20"/>
        <v>42176.208333333328</v>
      </c>
      <c r="N326">
        <v>1435899600</v>
      </c>
      <c r="O326" s="12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2"/>
        <v>0.90723076923076929</v>
      </c>
      <c r="G327" t="s">
        <v>14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 s="11">
        <f t="shared" si="20"/>
        <v>43267.208333333328</v>
      </c>
      <c r="N327">
        <v>1531112400</v>
      </c>
      <c r="O327" s="12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2"/>
        <v>0.46194444444444444</v>
      </c>
      <c r="G328" t="s">
        <v>14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 s="11">
        <f t="shared" si="20"/>
        <v>42364.25</v>
      </c>
      <c r="N328">
        <v>1451628000</v>
      </c>
      <c r="O328" s="12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2"/>
        <v>0.38538461538461538</v>
      </c>
      <c r="G329" t="s">
        <v>14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 s="11">
        <f t="shared" si="20"/>
        <v>43705.208333333328</v>
      </c>
      <c r="N329">
        <v>1567314000</v>
      </c>
      <c r="O329" s="12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2"/>
        <v>1.3356231003039514</v>
      </c>
      <c r="G330" t="s">
        <v>20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 s="11">
        <f t="shared" si="20"/>
        <v>43434.25</v>
      </c>
      <c r="N330">
        <v>1544508000</v>
      </c>
      <c r="O330" s="12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2"/>
        <v>0.22896588486140726</v>
      </c>
      <c r="G331" t="s">
        <v>47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 s="11">
        <f t="shared" si="20"/>
        <v>42716.25</v>
      </c>
      <c r="N331">
        <v>1482472800</v>
      </c>
      <c r="O331" s="12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2"/>
        <v>1.8495548961424333</v>
      </c>
      <c r="G332" t="s">
        <v>20</v>
      </c>
      <c r="H332">
        <v>1385</v>
      </c>
      <c r="I332" s="7">
        <f t="shared" si="23"/>
        <v>45.003610108303249</v>
      </c>
      <c r="J332" t="s">
        <v>40</v>
      </c>
      <c r="K332" t="s">
        <v>41</v>
      </c>
      <c r="L332">
        <v>1512712800</v>
      </c>
      <c r="M332" s="11">
        <f t="shared" si="20"/>
        <v>43077.25</v>
      </c>
      <c r="N332">
        <v>1512799200</v>
      </c>
      <c r="O332" s="12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2"/>
        <v>4.4372727272727275</v>
      </c>
      <c r="G333" t="s">
        <v>20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 s="11">
        <f t="shared" si="20"/>
        <v>40896.25</v>
      </c>
      <c r="N333">
        <v>1324360800</v>
      </c>
      <c r="O333" s="12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2"/>
        <v>1.999806763285024</v>
      </c>
      <c r="G334" t="s">
        <v>20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 s="11">
        <f t="shared" si="20"/>
        <v>41361.208333333336</v>
      </c>
      <c r="N334">
        <v>1364533200</v>
      </c>
      <c r="O334" s="12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2"/>
        <v>1.2395833333333333</v>
      </c>
      <c r="G335" t="s">
        <v>20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 s="11">
        <f t="shared" si="20"/>
        <v>43424.25</v>
      </c>
      <c r="N335">
        <v>1545112800</v>
      </c>
      <c r="O335" s="12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2"/>
        <v>1.8661329305135952</v>
      </c>
      <c r="G336" t="s">
        <v>20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 s="11">
        <f t="shared" si="20"/>
        <v>43110.25</v>
      </c>
      <c r="N336">
        <v>1516168800</v>
      </c>
      <c r="O336" s="12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2"/>
        <v>1.1428538550057536</v>
      </c>
      <c r="G337" t="s">
        <v>20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 s="11">
        <f t="shared" si="20"/>
        <v>43784.25</v>
      </c>
      <c r="N337">
        <v>1574920800</v>
      </c>
      <c r="O337" s="12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2"/>
        <v>0.97032531824611035</v>
      </c>
      <c r="G338" t="s">
        <v>14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 s="11">
        <f t="shared" si="20"/>
        <v>40527.25</v>
      </c>
      <c r="N338">
        <v>1292479200</v>
      </c>
      <c r="O338" s="12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2"/>
        <v>1.2281904761904763</v>
      </c>
      <c r="G339" t="s">
        <v>20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 s="11">
        <f t="shared" si="20"/>
        <v>43780.25</v>
      </c>
      <c r="N339">
        <v>1573538400</v>
      </c>
      <c r="O339" s="12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2"/>
        <v>1.7914326647564469</v>
      </c>
      <c r="G340" t="s">
        <v>20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 s="11">
        <f t="shared" si="20"/>
        <v>40821.208333333336</v>
      </c>
      <c r="N340">
        <v>1320382800</v>
      </c>
      <c r="O340" s="12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2"/>
        <v>0.79951577402787966</v>
      </c>
      <c r="G341" t="s">
        <v>74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 s="11">
        <f t="shared" si="20"/>
        <v>42949.208333333328</v>
      </c>
      <c r="N341">
        <v>1502859600</v>
      </c>
      <c r="O341" s="12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2"/>
        <v>0.94242587601078165</v>
      </c>
      <c r="G342" t="s">
        <v>14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 s="11">
        <f t="shared" si="20"/>
        <v>40889.25</v>
      </c>
      <c r="N342">
        <v>1323756000</v>
      </c>
      <c r="O342" s="12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2"/>
        <v>0.84669291338582675</v>
      </c>
      <c r="G343" t="s">
        <v>14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 s="11">
        <f t="shared" si="20"/>
        <v>42244.208333333328</v>
      </c>
      <c r="N343">
        <v>1441342800</v>
      </c>
      <c r="O343" s="12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2"/>
        <v>0.66521920668058454</v>
      </c>
      <c r="G344" t="s">
        <v>14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 s="11">
        <f t="shared" si="20"/>
        <v>41475.208333333336</v>
      </c>
      <c r="N344">
        <v>1375333200</v>
      </c>
      <c r="O344" s="12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2"/>
        <v>0.53922222222222227</v>
      </c>
      <c r="G345" t="s">
        <v>14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 s="11">
        <f t="shared" si="20"/>
        <v>41597.25</v>
      </c>
      <c r="N345">
        <v>1389420000</v>
      </c>
      <c r="O345" s="12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2"/>
        <v>0.41983299595141699</v>
      </c>
      <c r="G346" t="s">
        <v>14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 s="11">
        <f t="shared" si="20"/>
        <v>43122.25</v>
      </c>
      <c r="N346">
        <v>1520056800</v>
      </c>
      <c r="O346" s="12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2"/>
        <v>0.14694796954314721</v>
      </c>
      <c r="G347" t="s">
        <v>14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 s="11">
        <f t="shared" si="20"/>
        <v>42194.208333333328</v>
      </c>
      <c r="N347">
        <v>1436504400</v>
      </c>
      <c r="O347" s="12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2"/>
        <v>0.34475</v>
      </c>
      <c r="G348" t="s">
        <v>14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 s="11">
        <f t="shared" si="20"/>
        <v>42971.208333333328</v>
      </c>
      <c r="N348">
        <v>1508302800</v>
      </c>
      <c r="O348" s="12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2"/>
        <v>14.007777777777777</v>
      </c>
      <c r="G349" t="s">
        <v>20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 s="11">
        <f t="shared" si="20"/>
        <v>42046.25</v>
      </c>
      <c r="N349">
        <v>1425708000</v>
      </c>
      <c r="O349" s="12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2"/>
        <v>0.71770351758793971</v>
      </c>
      <c r="G350" t="s">
        <v>14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 s="11">
        <f t="shared" si="20"/>
        <v>42782.25</v>
      </c>
      <c r="N350">
        <v>1488348000</v>
      </c>
      <c r="O350" s="12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2"/>
        <v>0.53074115044247783</v>
      </c>
      <c r="G351" t="s">
        <v>14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 s="11">
        <f t="shared" si="20"/>
        <v>42930.208333333328</v>
      </c>
      <c r="N351">
        <v>1502600400</v>
      </c>
      <c r="O351" s="12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2"/>
        <v>0.05</v>
      </c>
      <c r="G352" t="s">
        <v>14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 s="11">
        <f t="shared" si="20"/>
        <v>42144.208333333328</v>
      </c>
      <c r="N352">
        <v>1433653200</v>
      </c>
      <c r="O352" s="12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2"/>
        <v>1.2770715249662619</v>
      </c>
      <c r="G353" t="s">
        <v>20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 s="11">
        <f t="shared" si="20"/>
        <v>42240.208333333328</v>
      </c>
      <c r="N353">
        <v>1441602000</v>
      </c>
      <c r="O353" s="12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2"/>
        <v>0.34892857142857142</v>
      </c>
      <c r="G354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 s="11">
        <f t="shared" si="20"/>
        <v>42315.25</v>
      </c>
      <c r="N354">
        <v>1447567200</v>
      </c>
      <c r="O354" s="12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2"/>
        <v>4.105982142857143</v>
      </c>
      <c r="G355" t="s">
        <v>20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 s="11">
        <f t="shared" si="20"/>
        <v>43651.208333333328</v>
      </c>
      <c r="N355">
        <v>1562389200</v>
      </c>
      <c r="O355" s="12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2"/>
        <v>1.2373770491803278</v>
      </c>
      <c r="G356" t="s">
        <v>20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 s="11">
        <f t="shared" si="20"/>
        <v>41520.208333333336</v>
      </c>
      <c r="N356">
        <v>1378789200</v>
      </c>
      <c r="O356" s="12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2"/>
        <v>0.58973684210526311</v>
      </c>
      <c r="G357" t="s">
        <v>47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 s="11">
        <f t="shared" si="20"/>
        <v>42757.25</v>
      </c>
      <c r="N357">
        <v>1488520800</v>
      </c>
      <c r="O357" s="12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2"/>
        <v>0.36892473118279567</v>
      </c>
      <c r="G358" t="s">
        <v>14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 s="11">
        <f t="shared" si="20"/>
        <v>40922.25</v>
      </c>
      <c r="N358">
        <v>1327298400</v>
      </c>
      <c r="O358" s="12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2"/>
        <v>1.8491304347826087</v>
      </c>
      <c r="G359" t="s">
        <v>20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 s="11">
        <f t="shared" si="20"/>
        <v>42250.208333333328</v>
      </c>
      <c r="N359">
        <v>1443416400</v>
      </c>
      <c r="O359" s="12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2"/>
        <v>0.11814432989690722</v>
      </c>
      <c r="G360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 s="11">
        <f t="shared" si="20"/>
        <v>43322.208333333328</v>
      </c>
      <c r="N360">
        <v>1534136400</v>
      </c>
      <c r="O360" s="12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2"/>
        <v>2.9870000000000001</v>
      </c>
      <c r="G361" t="s">
        <v>20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 s="11">
        <f t="shared" si="20"/>
        <v>40782.208333333336</v>
      </c>
      <c r="N361">
        <v>1315026000</v>
      </c>
      <c r="O361" s="12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2"/>
        <v>2.2635175879396985</v>
      </c>
      <c r="G362" t="s">
        <v>20</v>
      </c>
      <c r="H362">
        <v>2875</v>
      </c>
      <c r="I362" s="7">
        <f t="shared" si="23"/>
        <v>47.002434782608695</v>
      </c>
      <c r="J362" t="s">
        <v>40</v>
      </c>
      <c r="K362" t="s">
        <v>41</v>
      </c>
      <c r="L362">
        <v>1293861600</v>
      </c>
      <c r="M362" s="11">
        <f t="shared" si="20"/>
        <v>40544.25</v>
      </c>
      <c r="N362">
        <v>1295071200</v>
      </c>
      <c r="O362" s="12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2"/>
        <v>1.7356363636363636</v>
      </c>
      <c r="G363" t="s">
        <v>20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 s="11">
        <f t="shared" si="20"/>
        <v>43015.208333333328</v>
      </c>
      <c r="N363">
        <v>1509426000</v>
      </c>
      <c r="O363" s="12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2"/>
        <v>3.7175675675675675</v>
      </c>
      <c r="G364" t="s">
        <v>20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 s="11">
        <f t="shared" si="20"/>
        <v>40570.25</v>
      </c>
      <c r="N364">
        <v>1299391200</v>
      </c>
      <c r="O364" s="12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2"/>
        <v>1.601923076923077</v>
      </c>
      <c r="G365" t="s">
        <v>20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 s="11">
        <f t="shared" si="20"/>
        <v>40904.25</v>
      </c>
      <c r="N365">
        <v>1325052000</v>
      </c>
      <c r="O365" s="12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2"/>
        <v>16.163333333333334</v>
      </c>
      <c r="G366" t="s">
        <v>20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 s="11">
        <f t="shared" si="20"/>
        <v>43164.25</v>
      </c>
      <c r="N366">
        <v>1522818000</v>
      </c>
      <c r="O366" s="12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2"/>
        <v>7.3343749999999996</v>
      </c>
      <c r="G367" t="s">
        <v>20</v>
      </c>
      <c r="H367">
        <v>112</v>
      </c>
      <c r="I367" s="7">
        <f t="shared" si="23"/>
        <v>104.77678571428571</v>
      </c>
      <c r="J367" t="s">
        <v>26</v>
      </c>
      <c r="K367" t="s">
        <v>27</v>
      </c>
      <c r="L367">
        <v>1482991200</v>
      </c>
      <c r="M367" s="11">
        <f t="shared" si="20"/>
        <v>42733.25</v>
      </c>
      <c r="N367">
        <v>1485324000</v>
      </c>
      <c r="O367" s="12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2"/>
        <v>5.9211111111111112</v>
      </c>
      <c r="G368" t="s">
        <v>20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 s="11">
        <f t="shared" si="20"/>
        <v>40546.25</v>
      </c>
      <c r="N368">
        <v>1294120800</v>
      </c>
      <c r="O368" s="12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2"/>
        <v>0.18888888888888888</v>
      </c>
      <c r="G369" t="s">
        <v>14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 s="11">
        <f t="shared" si="20"/>
        <v>41930.208333333336</v>
      </c>
      <c r="N369">
        <v>1415685600</v>
      </c>
      <c r="O369" s="12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2"/>
        <v>2.7680769230769231</v>
      </c>
      <c r="G370" t="s">
        <v>20</v>
      </c>
      <c r="H370">
        <v>206</v>
      </c>
      <c r="I370" s="7">
        <f t="shared" si="23"/>
        <v>69.873786407766985</v>
      </c>
      <c r="J370" t="s">
        <v>40</v>
      </c>
      <c r="K370" t="s">
        <v>41</v>
      </c>
      <c r="L370">
        <v>1286946000</v>
      </c>
      <c r="M370" s="11">
        <f t="shared" si="20"/>
        <v>40464.208333333336</v>
      </c>
      <c r="N370">
        <v>1288933200</v>
      </c>
      <c r="O370" s="12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2"/>
        <v>2.730185185185185</v>
      </c>
      <c r="G371" t="s">
        <v>20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 s="11">
        <f t="shared" si="20"/>
        <v>41308.25</v>
      </c>
      <c r="N371">
        <v>1363237200</v>
      </c>
      <c r="O371" s="12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2"/>
        <v>1.593633125556545</v>
      </c>
      <c r="G372" t="s">
        <v>20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 s="11">
        <f t="shared" si="20"/>
        <v>43570.208333333328</v>
      </c>
      <c r="N372">
        <v>1555822800</v>
      </c>
      <c r="O372" s="12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2"/>
        <v>0.67869978858350954</v>
      </c>
      <c r="G373" t="s">
        <v>14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 s="11">
        <f t="shared" si="20"/>
        <v>42043.25</v>
      </c>
      <c r="N373">
        <v>1427778000</v>
      </c>
      <c r="O373" s="12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2"/>
        <v>15.915555555555555</v>
      </c>
      <c r="G374" t="s">
        <v>20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 s="11">
        <f t="shared" si="20"/>
        <v>42012.25</v>
      </c>
      <c r="N374">
        <v>1422424800</v>
      </c>
      <c r="O374" s="12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2"/>
        <v>7.3018222222222224</v>
      </c>
      <c r="G375" t="s">
        <v>20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 s="11">
        <f t="shared" si="20"/>
        <v>42964.208333333328</v>
      </c>
      <c r="N375">
        <v>1503637200</v>
      </c>
      <c r="O375" s="12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2"/>
        <v>0.13185782556750297</v>
      </c>
      <c r="G376" t="s">
        <v>14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 s="11">
        <f t="shared" si="20"/>
        <v>43476.25</v>
      </c>
      <c r="N376">
        <v>1547618400</v>
      </c>
      <c r="O376" s="12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2"/>
        <v>0.54777777777777781</v>
      </c>
      <c r="G377" t="s">
        <v>14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 s="11">
        <f t="shared" si="20"/>
        <v>42293.208333333328</v>
      </c>
      <c r="N377">
        <v>1449900000</v>
      </c>
      <c r="O377" s="12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2"/>
        <v>3.6102941176470589</v>
      </c>
      <c r="G378" t="s">
        <v>20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 s="11">
        <f t="shared" si="20"/>
        <v>41826.208333333336</v>
      </c>
      <c r="N378">
        <v>1405141200</v>
      </c>
      <c r="O378" s="12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2"/>
        <v>0.10257545271629778</v>
      </c>
      <c r="G379" t="s">
        <v>14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 s="11">
        <f t="shared" si="20"/>
        <v>43760.208333333328</v>
      </c>
      <c r="N379">
        <v>1572933600</v>
      </c>
      <c r="O379" s="12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2"/>
        <v>0.13962962962962963</v>
      </c>
      <c r="G380" t="s">
        <v>14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 s="11">
        <f t="shared" si="20"/>
        <v>43241.208333333328</v>
      </c>
      <c r="N380">
        <v>1530162000</v>
      </c>
      <c r="O380" s="12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2"/>
        <v>0.40444444444444444</v>
      </c>
      <c r="G381" t="s">
        <v>14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 s="11">
        <f t="shared" si="20"/>
        <v>40843.208333333336</v>
      </c>
      <c r="N381">
        <v>1320904800</v>
      </c>
      <c r="O381" s="12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2"/>
        <v>1.6032</v>
      </c>
      <c r="G382" t="s">
        <v>20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 s="11">
        <f t="shared" si="20"/>
        <v>41448.208333333336</v>
      </c>
      <c r="N382">
        <v>1372395600</v>
      </c>
      <c r="O382" s="12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2"/>
        <v>1.8394339622641509</v>
      </c>
      <c r="G383" t="s">
        <v>20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 s="11">
        <f t="shared" si="20"/>
        <v>42163.208333333328</v>
      </c>
      <c r="N383">
        <v>1437714000</v>
      </c>
      <c r="O383" s="12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2"/>
        <v>0.63769230769230767</v>
      </c>
      <c r="G384" t="s">
        <v>14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 s="11">
        <f t="shared" si="20"/>
        <v>43024.208333333328</v>
      </c>
      <c r="N384">
        <v>1509771600</v>
      </c>
      <c r="O384" s="12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2"/>
        <v>2.2538095238095237</v>
      </c>
      <c r="G385" t="s">
        <v>20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 s="11">
        <f t="shared" si="20"/>
        <v>43509.25</v>
      </c>
      <c r="N385">
        <v>1550556000</v>
      </c>
      <c r="O385" s="12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2"/>
        <v>1.7200961538461539</v>
      </c>
      <c r="G386" t="s">
        <v>20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 s="11">
        <f t="shared" si="20"/>
        <v>42776.25</v>
      </c>
      <c r="N386">
        <v>1489039200</v>
      </c>
      <c r="O386" s="12">
        <f t="shared" si="2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2"/>
        <v>1.4616709511568124</v>
      </c>
      <c r="G387" t="s">
        <v>20</v>
      </c>
      <c r="H387">
        <v>1137</v>
      </c>
      <c r="I387" s="7">
        <f t="shared" si="23"/>
        <v>50.007915567282325</v>
      </c>
      <c r="J387" t="s">
        <v>21</v>
      </c>
      <c r="K387" t="s">
        <v>22</v>
      </c>
      <c r="L387">
        <v>1553835600</v>
      </c>
      <c r="M387" s="11">
        <f t="shared" ref="M387:M450" si="24">(L387/86400)+25569</f>
        <v>43553.208333333328</v>
      </c>
      <c r="N387">
        <v>1556600400</v>
      </c>
      <c r="O387" s="12">
        <f t="shared" ref="O387:O450" si="25">(N387/86400)+25569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26">E388/D388</f>
        <v>0.76423616236162362</v>
      </c>
      <c r="G388" t="s">
        <v>14</v>
      </c>
      <c r="H388">
        <v>1068</v>
      </c>
      <c r="I388" s="7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11">
        <f t="shared" si="24"/>
        <v>40355.208333333336</v>
      </c>
      <c r="N388">
        <v>1278565200</v>
      </c>
      <c r="O388" s="12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6"/>
        <v>0.39261467889908258</v>
      </c>
      <c r="G389" t="s">
        <v>14</v>
      </c>
      <c r="H389">
        <v>424</v>
      </c>
      <c r="I389" s="7">
        <f t="shared" si="27"/>
        <v>100.93160377358491</v>
      </c>
      <c r="J389" t="s">
        <v>21</v>
      </c>
      <c r="K389" t="s">
        <v>22</v>
      </c>
      <c r="L389">
        <v>1339477200</v>
      </c>
      <c r="M389" s="11">
        <f t="shared" si="24"/>
        <v>41072.208333333336</v>
      </c>
      <c r="N389">
        <v>1339909200</v>
      </c>
      <c r="O389" s="12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6"/>
        <v>0.11270034843205574</v>
      </c>
      <c r="G390" t="s">
        <v>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 s="11">
        <f t="shared" si="24"/>
        <v>40912.25</v>
      </c>
      <c r="N390">
        <v>1325829600</v>
      </c>
      <c r="O390" s="12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6"/>
        <v>1.2211084337349398</v>
      </c>
      <c r="G391" t="s">
        <v>20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 s="11">
        <f t="shared" si="24"/>
        <v>40479.208333333336</v>
      </c>
      <c r="N391">
        <v>1290578400</v>
      </c>
      <c r="O391" s="12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6"/>
        <v>1.8654166666666667</v>
      </c>
      <c r="G392" t="s">
        <v>20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 s="11">
        <f t="shared" si="24"/>
        <v>41530.208333333336</v>
      </c>
      <c r="N392">
        <v>1380344400</v>
      </c>
      <c r="O392" s="12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6"/>
        <v>7.27317880794702E-2</v>
      </c>
      <c r="G393" t="s">
        <v>14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 s="11">
        <f t="shared" si="24"/>
        <v>41653.25</v>
      </c>
      <c r="N393">
        <v>1389852000</v>
      </c>
      <c r="O393" s="12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6"/>
        <v>0.65642371234207963</v>
      </c>
      <c r="G394" t="s">
        <v>14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 s="11">
        <f t="shared" si="24"/>
        <v>40549.25</v>
      </c>
      <c r="N394">
        <v>1294466400</v>
      </c>
      <c r="O394" s="12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6"/>
        <v>2.2896178343949045</v>
      </c>
      <c r="G395" t="s">
        <v>20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 s="11">
        <f t="shared" si="24"/>
        <v>42933.208333333328</v>
      </c>
      <c r="N395">
        <v>1500354000</v>
      </c>
      <c r="O395" s="12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6"/>
        <v>4.6937499999999996</v>
      </c>
      <c r="G396" t="s">
        <v>20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 s="11">
        <f t="shared" si="24"/>
        <v>41484.208333333336</v>
      </c>
      <c r="N396">
        <v>1375938000</v>
      </c>
      <c r="O396" s="12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6"/>
        <v>1.3011267605633803</v>
      </c>
      <c r="G397" t="s">
        <v>20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 s="11">
        <f t="shared" si="24"/>
        <v>40885.25</v>
      </c>
      <c r="N397">
        <v>1323410400</v>
      </c>
      <c r="O397" s="12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6"/>
        <v>1.6705422993492407</v>
      </c>
      <c r="G398" t="s">
        <v>20</v>
      </c>
      <c r="H398">
        <v>1604</v>
      </c>
      <c r="I398" s="7">
        <f t="shared" si="27"/>
        <v>48.012468827930178</v>
      </c>
      <c r="J398" t="s">
        <v>26</v>
      </c>
      <c r="K398" t="s">
        <v>27</v>
      </c>
      <c r="L398">
        <v>1538715600</v>
      </c>
      <c r="M398" s="11">
        <f t="shared" si="24"/>
        <v>43378.208333333328</v>
      </c>
      <c r="N398">
        <v>1539406800</v>
      </c>
      <c r="O398" s="12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6"/>
        <v>1.738641975308642</v>
      </c>
      <c r="G399" t="s">
        <v>20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 s="11">
        <f t="shared" si="24"/>
        <v>41417.208333333336</v>
      </c>
      <c r="N399">
        <v>1369803600</v>
      </c>
      <c r="O399" s="12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6"/>
        <v>7.1776470588235295</v>
      </c>
      <c r="G400" t="s">
        <v>20</v>
      </c>
      <c r="H400">
        <v>123</v>
      </c>
      <c r="I400" s="7">
        <f t="shared" si="27"/>
        <v>99.203252032520325</v>
      </c>
      <c r="J400" t="s">
        <v>107</v>
      </c>
      <c r="K400" t="s">
        <v>108</v>
      </c>
      <c r="L400">
        <v>1525755600</v>
      </c>
      <c r="M400" s="11">
        <f t="shared" si="24"/>
        <v>43228.208333333328</v>
      </c>
      <c r="N400">
        <v>1525928400</v>
      </c>
      <c r="O400" s="12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6"/>
        <v>0.63850976361767731</v>
      </c>
      <c r="G401" t="s">
        <v>14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 s="11">
        <f t="shared" si="24"/>
        <v>40576.25</v>
      </c>
      <c r="N401">
        <v>1297231200</v>
      </c>
      <c r="O401" s="12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6"/>
        <v>0.02</v>
      </c>
      <c r="G402" t="s">
        <v>14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 s="11">
        <f t="shared" si="24"/>
        <v>41502.208333333336</v>
      </c>
      <c r="N402">
        <v>1378530000</v>
      </c>
      <c r="O402" s="12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6"/>
        <v>15.302222222222222</v>
      </c>
      <c r="G403" t="s">
        <v>20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 s="11">
        <f t="shared" si="24"/>
        <v>43765.208333333328</v>
      </c>
      <c r="N403">
        <v>1572152400</v>
      </c>
      <c r="O403" s="12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6"/>
        <v>0.40356164383561643</v>
      </c>
      <c r="G404" t="s">
        <v>14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 s="11">
        <f t="shared" si="24"/>
        <v>40914.25</v>
      </c>
      <c r="N404">
        <v>1329890400</v>
      </c>
      <c r="O404" s="12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6"/>
        <v>0.86220633299284988</v>
      </c>
      <c r="G40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 s="11">
        <f t="shared" si="24"/>
        <v>40310.208333333336</v>
      </c>
      <c r="N405">
        <v>1276750800</v>
      </c>
      <c r="O405" s="12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6"/>
        <v>3.1558486707566464</v>
      </c>
      <c r="G406" t="s">
        <v>20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 s="11">
        <f t="shared" si="24"/>
        <v>43053.25</v>
      </c>
      <c r="N406">
        <v>1510898400</v>
      </c>
      <c r="O406" s="12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6"/>
        <v>0.89618243243243245</v>
      </c>
      <c r="G407" t="s">
        <v>14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 s="11">
        <f t="shared" si="24"/>
        <v>43255.208333333328</v>
      </c>
      <c r="N407">
        <v>1532408400</v>
      </c>
      <c r="O407" s="12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6"/>
        <v>1.8214503816793892</v>
      </c>
      <c r="G408" t="s">
        <v>20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 s="11">
        <f t="shared" si="24"/>
        <v>41304.25</v>
      </c>
      <c r="N408">
        <v>1360562400</v>
      </c>
      <c r="O408" s="12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6"/>
        <v>3.5588235294117645</v>
      </c>
      <c r="G409" t="s">
        <v>20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 s="11">
        <f t="shared" si="24"/>
        <v>43751.208333333328</v>
      </c>
      <c r="N409">
        <v>1571547600</v>
      </c>
      <c r="O409" s="12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6"/>
        <v>1.3183695652173912</v>
      </c>
      <c r="G410" t="s">
        <v>20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 s="11">
        <f t="shared" si="24"/>
        <v>42541.208333333328</v>
      </c>
      <c r="N410">
        <v>1468126800</v>
      </c>
      <c r="O410" s="12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6"/>
        <v>0.46315634218289087</v>
      </c>
      <c r="G411" t="s">
        <v>14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 s="11">
        <f t="shared" si="24"/>
        <v>42843.208333333328</v>
      </c>
      <c r="N411">
        <v>1492837200</v>
      </c>
      <c r="O411" s="12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6"/>
        <v>0.36132726089785294</v>
      </c>
      <c r="G412" t="s">
        <v>47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 s="11">
        <f t="shared" si="24"/>
        <v>42122.208333333328</v>
      </c>
      <c r="N412">
        <v>1430197200</v>
      </c>
      <c r="O412" s="12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6"/>
        <v>1.0462820512820512</v>
      </c>
      <c r="G413" t="s">
        <v>20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 s="11">
        <f t="shared" si="24"/>
        <v>42884.208333333328</v>
      </c>
      <c r="N413">
        <v>1496206800</v>
      </c>
      <c r="O413" s="12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6"/>
        <v>6.6885714285714286</v>
      </c>
      <c r="G414" t="s">
        <v>20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 s="11">
        <f t="shared" si="24"/>
        <v>41642.25</v>
      </c>
      <c r="N414">
        <v>1389592800</v>
      </c>
      <c r="O414" s="12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6"/>
        <v>0.62072823218997364</v>
      </c>
      <c r="G415" t="s">
        <v>47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 s="11">
        <f t="shared" si="24"/>
        <v>43431.25</v>
      </c>
      <c r="N415">
        <v>1545631200</v>
      </c>
      <c r="O415" s="12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6"/>
        <v>0.84699787460148779</v>
      </c>
      <c r="G416" t="s">
        <v>14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 s="11">
        <f t="shared" si="24"/>
        <v>40288.208333333336</v>
      </c>
      <c r="N416">
        <v>1272430800</v>
      </c>
      <c r="O416" s="12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6"/>
        <v>0.11059030837004405</v>
      </c>
      <c r="G417" t="s">
        <v>14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 s="11">
        <f t="shared" si="24"/>
        <v>40921.25</v>
      </c>
      <c r="N417">
        <v>1327903200</v>
      </c>
      <c r="O417" s="12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6"/>
        <v>0.43838781575037145</v>
      </c>
      <c r="G418" t="s">
        <v>14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 s="11">
        <f t="shared" si="24"/>
        <v>40560.25</v>
      </c>
      <c r="N418">
        <v>1296021600</v>
      </c>
      <c r="O418" s="12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6"/>
        <v>0.55470588235294116</v>
      </c>
      <c r="G419" t="s">
        <v>14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 s="11">
        <f t="shared" si="24"/>
        <v>43407.208333333328</v>
      </c>
      <c r="N419">
        <v>1543298400</v>
      </c>
      <c r="O419" s="12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6"/>
        <v>0.57399511301160655</v>
      </c>
      <c r="G420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 s="11">
        <f t="shared" si="24"/>
        <v>41035.208333333336</v>
      </c>
      <c r="N420">
        <v>1336366800</v>
      </c>
      <c r="O420" s="12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6"/>
        <v>1.2343497363796134</v>
      </c>
      <c r="G421" t="s">
        <v>20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 s="11">
        <f t="shared" si="24"/>
        <v>40899.25</v>
      </c>
      <c r="N421">
        <v>1325052000</v>
      </c>
      <c r="O421" s="12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6"/>
        <v>1.2846</v>
      </c>
      <c r="G422" t="s">
        <v>20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 s="11">
        <f t="shared" si="24"/>
        <v>42911.208333333328</v>
      </c>
      <c r="N422">
        <v>1499576400</v>
      </c>
      <c r="O422" s="12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6"/>
        <v>0.63989361702127656</v>
      </c>
      <c r="G423" t="s">
        <v>14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 s="11">
        <f t="shared" si="24"/>
        <v>42915.208333333328</v>
      </c>
      <c r="N423">
        <v>1501304400</v>
      </c>
      <c r="O423" s="12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6"/>
        <v>1.2729885057471264</v>
      </c>
      <c r="G424" t="s">
        <v>20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 s="11">
        <f t="shared" si="24"/>
        <v>40285.208333333336</v>
      </c>
      <c r="N424">
        <v>1273208400</v>
      </c>
      <c r="O424" s="12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6"/>
        <v>0.10638024357239513</v>
      </c>
      <c r="G425" t="s">
        <v>14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 s="11">
        <f t="shared" si="24"/>
        <v>40808.208333333336</v>
      </c>
      <c r="N425">
        <v>1316840400</v>
      </c>
      <c r="O425" s="12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6"/>
        <v>0.40470588235294119</v>
      </c>
      <c r="G426" t="s">
        <v>14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 s="11">
        <f t="shared" si="24"/>
        <v>43208.208333333328</v>
      </c>
      <c r="N426">
        <v>1524546000</v>
      </c>
      <c r="O426" s="12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6"/>
        <v>2.8766666666666665</v>
      </c>
      <c r="G427" t="s">
        <v>20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 s="11">
        <f t="shared" si="24"/>
        <v>42213.208333333328</v>
      </c>
      <c r="N427">
        <v>1438578000</v>
      </c>
      <c r="O427" s="12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6"/>
        <v>5.7294444444444448</v>
      </c>
      <c r="G428" t="s">
        <v>20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 s="11">
        <f t="shared" si="24"/>
        <v>41332.25</v>
      </c>
      <c r="N428">
        <v>1362549600</v>
      </c>
      <c r="O428" s="12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6"/>
        <v>1.1290429799426933</v>
      </c>
      <c r="G429" t="s">
        <v>20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 s="11">
        <f t="shared" si="24"/>
        <v>41895.208333333336</v>
      </c>
      <c r="N429">
        <v>1413349200</v>
      </c>
      <c r="O429" s="12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6"/>
        <v>0.46387573964497042</v>
      </c>
      <c r="G430" t="s">
        <v>14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 s="11">
        <f t="shared" si="24"/>
        <v>40585.25</v>
      </c>
      <c r="N430">
        <v>1298008800</v>
      </c>
      <c r="O430" s="12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6"/>
        <v>0.90675916230366493</v>
      </c>
      <c r="G431" t="s">
        <v>74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 s="11">
        <f t="shared" si="24"/>
        <v>41680.25</v>
      </c>
      <c r="N431">
        <v>1394427600</v>
      </c>
      <c r="O431" s="12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6"/>
        <v>0.67740740740740746</v>
      </c>
      <c r="G432" t="s">
        <v>14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 s="11">
        <f t="shared" si="24"/>
        <v>43737.208333333328</v>
      </c>
      <c r="N432">
        <v>1572670800</v>
      </c>
      <c r="O432" s="12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6"/>
        <v>1.9249019607843136</v>
      </c>
      <c r="G433" t="s">
        <v>20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 s="11">
        <f t="shared" si="24"/>
        <v>43273.208333333328</v>
      </c>
      <c r="N433">
        <v>1531112400</v>
      </c>
      <c r="O433" s="12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6"/>
        <v>0.82714285714285718</v>
      </c>
      <c r="G434" t="s">
        <v>14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 s="11">
        <f t="shared" si="24"/>
        <v>41761.208333333336</v>
      </c>
      <c r="N434">
        <v>1400734800</v>
      </c>
      <c r="O434" s="12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6"/>
        <v>0.54163920922570019</v>
      </c>
      <c r="G435" t="s">
        <v>14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 s="11">
        <f t="shared" si="24"/>
        <v>41603.25</v>
      </c>
      <c r="N435">
        <v>1386741600</v>
      </c>
      <c r="O435" s="12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6"/>
        <v>0.16722222222222222</v>
      </c>
      <c r="G436" t="s">
        <v>74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 s="11">
        <f t="shared" si="24"/>
        <v>42705.25</v>
      </c>
      <c r="N436">
        <v>1481781600</v>
      </c>
      <c r="O436" s="12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6"/>
        <v>1.168766404199475</v>
      </c>
      <c r="G437" t="s">
        <v>20</v>
      </c>
      <c r="H437">
        <v>1713</v>
      </c>
      <c r="I437" s="7">
        <f t="shared" si="27"/>
        <v>103.98131932282546</v>
      </c>
      <c r="J437" t="s">
        <v>107</v>
      </c>
      <c r="K437" t="s">
        <v>108</v>
      </c>
      <c r="L437">
        <v>1418623200</v>
      </c>
      <c r="M437" s="11">
        <f t="shared" si="24"/>
        <v>41988.25</v>
      </c>
      <c r="N437">
        <v>1419660000</v>
      </c>
      <c r="O437" s="12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6"/>
        <v>10.521538461538462</v>
      </c>
      <c r="G438" t="s">
        <v>20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 s="11">
        <f t="shared" si="24"/>
        <v>43575.208333333328</v>
      </c>
      <c r="N438">
        <v>1555822800</v>
      </c>
      <c r="O438" s="12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6"/>
        <v>1.2307407407407407</v>
      </c>
      <c r="G439" t="s">
        <v>20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 s="11">
        <f t="shared" si="24"/>
        <v>42260.208333333328</v>
      </c>
      <c r="N439">
        <v>1442379600</v>
      </c>
      <c r="O439" s="12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6"/>
        <v>1.7863855421686747</v>
      </c>
      <c r="G440" t="s">
        <v>20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 s="11">
        <f t="shared" si="24"/>
        <v>41337.25</v>
      </c>
      <c r="N440">
        <v>1364965200</v>
      </c>
      <c r="O440" s="12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6"/>
        <v>3.5528169014084505</v>
      </c>
      <c r="G441" t="s">
        <v>20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 s="11">
        <f t="shared" si="24"/>
        <v>42680.208333333328</v>
      </c>
      <c r="N441">
        <v>1479016800</v>
      </c>
      <c r="O441" s="12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6"/>
        <v>1.6190634146341463</v>
      </c>
      <c r="G442" t="s">
        <v>20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 s="11">
        <f t="shared" si="24"/>
        <v>42916.208333333328</v>
      </c>
      <c r="N442">
        <v>1499662800</v>
      </c>
      <c r="O442" s="12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6"/>
        <v>0.24914285714285714</v>
      </c>
      <c r="G443" t="s">
        <v>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 s="11">
        <f t="shared" si="24"/>
        <v>41025.208333333336</v>
      </c>
      <c r="N443">
        <v>1337835600</v>
      </c>
      <c r="O443" s="12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6"/>
        <v>1.9872222222222222</v>
      </c>
      <c r="G444" t="s">
        <v>20</v>
      </c>
      <c r="H444">
        <v>143</v>
      </c>
      <c r="I444" s="7">
        <f t="shared" si="27"/>
        <v>75.04195804195804</v>
      </c>
      <c r="J444" t="s">
        <v>107</v>
      </c>
      <c r="K444" t="s">
        <v>108</v>
      </c>
      <c r="L444">
        <v>1504328400</v>
      </c>
      <c r="M444" s="11">
        <f t="shared" si="24"/>
        <v>42980.208333333328</v>
      </c>
      <c r="N444">
        <v>1505710800</v>
      </c>
      <c r="O444" s="12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6"/>
        <v>0.34752688172043011</v>
      </c>
      <c r="G445" t="s">
        <v>74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 s="11">
        <f t="shared" si="24"/>
        <v>40451.208333333336</v>
      </c>
      <c r="N445">
        <v>1287464400</v>
      </c>
      <c r="O445" s="12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6"/>
        <v>1.7641935483870967</v>
      </c>
      <c r="G446" t="s">
        <v>20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 s="11">
        <f t="shared" si="24"/>
        <v>40748.208333333336</v>
      </c>
      <c r="N446">
        <v>1311656400</v>
      </c>
      <c r="O446" s="12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6"/>
        <v>5.1138095238095236</v>
      </c>
      <c r="G447" t="s">
        <v>20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 s="11">
        <f t="shared" si="24"/>
        <v>40515.25</v>
      </c>
      <c r="N447">
        <v>1293170400</v>
      </c>
      <c r="O447" s="12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6"/>
        <v>0.82044117647058823</v>
      </c>
      <c r="G448" t="s">
        <v>14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 s="11">
        <f t="shared" si="24"/>
        <v>41261.25</v>
      </c>
      <c r="N448">
        <v>1355983200</v>
      </c>
      <c r="O448" s="12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6"/>
        <v>0.24326030927835052</v>
      </c>
      <c r="G449" t="s">
        <v>74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 s="11">
        <f t="shared" si="24"/>
        <v>43088.25</v>
      </c>
      <c r="N449">
        <v>1515045600</v>
      </c>
      <c r="O449" s="12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6"/>
        <v>0.50482758620689661</v>
      </c>
      <c r="G450" t="s">
        <v>14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 s="11">
        <f t="shared" si="24"/>
        <v>41378.208333333336</v>
      </c>
      <c r="N450">
        <v>1366088400</v>
      </c>
      <c r="O450" s="12">
        <f t="shared" si="25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6"/>
        <v>9.67</v>
      </c>
      <c r="G451" t="s">
        <v>20</v>
      </c>
      <c r="H451">
        <v>86</v>
      </c>
      <c r="I451" s="7">
        <f t="shared" si="27"/>
        <v>101.19767441860465</v>
      </c>
      <c r="J451" t="s">
        <v>36</v>
      </c>
      <c r="K451" t="s">
        <v>37</v>
      </c>
      <c r="L451">
        <v>1551852000</v>
      </c>
      <c r="M451" s="11">
        <f t="shared" ref="M451:M514" si="28">(L451/86400)+25569</f>
        <v>43530.25</v>
      </c>
      <c r="N451">
        <v>1553317200</v>
      </c>
      <c r="O451" s="12">
        <f t="shared" ref="O451:O514" si="29">(N451/86400)+25569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30">E452/D452</f>
        <v>0.04</v>
      </c>
      <c r="G452" t="s">
        <v>14</v>
      </c>
      <c r="H452">
        <v>1</v>
      </c>
      <c r="I452" s="7">
        <f t="shared" ref="I452:I515" si="31">E452/H452</f>
        <v>4</v>
      </c>
      <c r="J452" t="s">
        <v>15</v>
      </c>
      <c r="K452" t="s">
        <v>16</v>
      </c>
      <c r="L452">
        <v>1540098000</v>
      </c>
      <c r="M452" s="11">
        <f t="shared" si="28"/>
        <v>43394.208333333328</v>
      </c>
      <c r="N452">
        <v>1542088800</v>
      </c>
      <c r="O452" s="12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0"/>
        <v>1.2284501347708894</v>
      </c>
      <c r="G453" t="s">
        <v>20</v>
      </c>
      <c r="H453">
        <v>6286</v>
      </c>
      <c r="I453" s="7">
        <f t="shared" si="31"/>
        <v>29.001272669424118</v>
      </c>
      <c r="J453" t="s">
        <v>21</v>
      </c>
      <c r="K453" t="s">
        <v>22</v>
      </c>
      <c r="L453">
        <v>1500440400</v>
      </c>
      <c r="M453" s="11">
        <f t="shared" si="28"/>
        <v>42935.208333333328</v>
      </c>
      <c r="N453">
        <v>1503118800</v>
      </c>
      <c r="O453" s="12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0"/>
        <v>0.63437500000000002</v>
      </c>
      <c r="G454" t="s">
        <v>14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 s="11">
        <f t="shared" si="28"/>
        <v>40365.208333333336</v>
      </c>
      <c r="N454">
        <v>1278478800</v>
      </c>
      <c r="O454" s="12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0"/>
        <v>0.56331688596491225</v>
      </c>
      <c r="G455" t="s">
        <v>14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 s="11">
        <f t="shared" si="28"/>
        <v>42705.25</v>
      </c>
      <c r="N455">
        <v>1484114400</v>
      </c>
      <c r="O455" s="12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0"/>
        <v>0.44074999999999998</v>
      </c>
      <c r="G456" t="s">
        <v>14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 s="11">
        <f t="shared" si="28"/>
        <v>41568.208333333336</v>
      </c>
      <c r="N456">
        <v>1385445600</v>
      </c>
      <c r="O456" s="12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0"/>
        <v>1.1837253218884121</v>
      </c>
      <c r="G457" t="s">
        <v>20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 s="11">
        <f t="shared" si="28"/>
        <v>40809.208333333336</v>
      </c>
      <c r="N457">
        <v>1318741200</v>
      </c>
      <c r="O457" s="12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0"/>
        <v>1.041243169398907</v>
      </c>
      <c r="G458" t="s">
        <v>20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 s="11">
        <f t="shared" si="28"/>
        <v>43141.25</v>
      </c>
      <c r="N458">
        <v>1518242400</v>
      </c>
      <c r="O458" s="12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0"/>
        <v>0.26640000000000003</v>
      </c>
      <c r="G459" t="s">
        <v>14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 s="11">
        <f t="shared" si="28"/>
        <v>42657.208333333328</v>
      </c>
      <c r="N459">
        <v>1476594000</v>
      </c>
      <c r="O459" s="12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0"/>
        <v>3.5120118343195266</v>
      </c>
      <c r="G460" t="s">
        <v>20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 s="11">
        <f t="shared" si="28"/>
        <v>40265.208333333336</v>
      </c>
      <c r="N460">
        <v>1273554000</v>
      </c>
      <c r="O460" s="12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0"/>
        <v>0.90063492063492068</v>
      </c>
      <c r="G461" t="s">
        <v>14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 s="11">
        <f t="shared" si="28"/>
        <v>42001.25</v>
      </c>
      <c r="N461">
        <v>1421906400</v>
      </c>
      <c r="O461" s="12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0"/>
        <v>1.7162500000000001</v>
      </c>
      <c r="G462" t="s">
        <v>20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 s="11">
        <f t="shared" si="28"/>
        <v>40399.208333333336</v>
      </c>
      <c r="N462">
        <v>1281589200</v>
      </c>
      <c r="O462" s="12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0"/>
        <v>1.4104655870445344</v>
      </c>
      <c r="G463" t="s">
        <v>20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 s="11">
        <f t="shared" si="28"/>
        <v>41757.208333333336</v>
      </c>
      <c r="N463">
        <v>1400389200</v>
      </c>
      <c r="O463" s="12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0"/>
        <v>0.30579449152542371</v>
      </c>
      <c r="G464" t="s">
        <v>14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 s="11">
        <f t="shared" si="28"/>
        <v>41304.25</v>
      </c>
      <c r="N464">
        <v>1362808800</v>
      </c>
      <c r="O464" s="12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0"/>
        <v>1.0816455696202532</v>
      </c>
      <c r="G465" t="s">
        <v>20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 s="11">
        <f t="shared" si="28"/>
        <v>41639.25</v>
      </c>
      <c r="N465">
        <v>1388815200</v>
      </c>
      <c r="O465" s="12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0"/>
        <v>1.3345505617977529</v>
      </c>
      <c r="G466" t="s">
        <v>20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 s="11">
        <f t="shared" si="28"/>
        <v>43142.25</v>
      </c>
      <c r="N466">
        <v>1519538400</v>
      </c>
      <c r="O466" s="12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0"/>
        <v>1.8785106382978722</v>
      </c>
      <c r="G467" t="s">
        <v>20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 s="11">
        <f t="shared" si="28"/>
        <v>43127.25</v>
      </c>
      <c r="N467">
        <v>1517810400</v>
      </c>
      <c r="O467" s="12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0"/>
        <v>3.32</v>
      </c>
      <c r="G468" t="s">
        <v>20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 s="11">
        <f t="shared" si="28"/>
        <v>41409.208333333336</v>
      </c>
      <c r="N468">
        <v>1370581200</v>
      </c>
      <c r="O468" s="12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0"/>
        <v>5.7521428571428572</v>
      </c>
      <c r="G469" t="s">
        <v>20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 s="11">
        <f t="shared" si="28"/>
        <v>42331.25</v>
      </c>
      <c r="N469">
        <v>1448863200</v>
      </c>
      <c r="O469" s="12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0"/>
        <v>0.40500000000000003</v>
      </c>
      <c r="G470" t="s">
        <v>14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 s="11">
        <f t="shared" si="28"/>
        <v>43569.208333333328</v>
      </c>
      <c r="N470">
        <v>1556600400</v>
      </c>
      <c r="O470" s="12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0"/>
        <v>1.8442857142857143</v>
      </c>
      <c r="G471" t="s">
        <v>20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 s="11">
        <f t="shared" si="28"/>
        <v>42142.208333333328</v>
      </c>
      <c r="N471">
        <v>1432098000</v>
      </c>
      <c r="O471" s="12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0"/>
        <v>2.8580555555555556</v>
      </c>
      <c r="G472" t="s">
        <v>20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 s="11">
        <f t="shared" si="28"/>
        <v>42716.25</v>
      </c>
      <c r="N472">
        <v>1482127200</v>
      </c>
      <c r="O472" s="12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0"/>
        <v>3.19</v>
      </c>
      <c r="G473" t="s">
        <v>20</v>
      </c>
      <c r="H473">
        <v>194</v>
      </c>
      <c r="I473" s="7">
        <f t="shared" si="31"/>
        <v>50.97422680412371</v>
      </c>
      <c r="J473" t="s">
        <v>40</v>
      </c>
      <c r="K473" t="s">
        <v>41</v>
      </c>
      <c r="L473">
        <v>1335934800</v>
      </c>
      <c r="M473" s="11">
        <f t="shared" si="28"/>
        <v>41031.208333333336</v>
      </c>
      <c r="N473">
        <v>1335934800</v>
      </c>
      <c r="O473" s="12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0"/>
        <v>0.39234070221066319</v>
      </c>
      <c r="G474" t="s">
        <v>14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 s="11">
        <f t="shared" si="28"/>
        <v>43535.208333333328</v>
      </c>
      <c r="N474">
        <v>1556946000</v>
      </c>
      <c r="O474" s="12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0"/>
        <v>1.7814000000000001</v>
      </c>
      <c r="G475" t="s">
        <v>20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 s="11">
        <f t="shared" si="28"/>
        <v>43277.208333333328</v>
      </c>
      <c r="N475">
        <v>1530075600</v>
      </c>
      <c r="O475" s="12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0"/>
        <v>3.6515</v>
      </c>
      <c r="G476" t="s">
        <v>20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 s="11">
        <f t="shared" si="28"/>
        <v>41989.25</v>
      </c>
      <c r="N476">
        <v>1418796000</v>
      </c>
      <c r="O476" s="12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0"/>
        <v>1.1394594594594594</v>
      </c>
      <c r="G477" t="s">
        <v>20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 s="11">
        <f t="shared" si="28"/>
        <v>41450.208333333336</v>
      </c>
      <c r="N477">
        <v>1372482000</v>
      </c>
      <c r="O477" s="12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0"/>
        <v>0.29828720626631855</v>
      </c>
      <c r="G478" t="s">
        <v>14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 s="11">
        <f t="shared" si="28"/>
        <v>43322.208333333328</v>
      </c>
      <c r="N478">
        <v>1534395600</v>
      </c>
      <c r="O478" s="12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0"/>
        <v>0.54270588235294115</v>
      </c>
      <c r="G479" t="s">
        <v>14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 s="11">
        <f t="shared" si="28"/>
        <v>40720.208333333336</v>
      </c>
      <c r="N479">
        <v>1311397200</v>
      </c>
      <c r="O479" s="12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0"/>
        <v>2.3634156976744185</v>
      </c>
      <c r="G480" t="s">
        <v>20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 s="11">
        <f t="shared" si="28"/>
        <v>42072.208333333328</v>
      </c>
      <c r="N480">
        <v>1426914000</v>
      </c>
      <c r="O480" s="12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0"/>
        <v>5.1291666666666664</v>
      </c>
      <c r="G481" t="s">
        <v>20</v>
      </c>
      <c r="H481">
        <v>173</v>
      </c>
      <c r="I481" s="7">
        <f t="shared" si="31"/>
        <v>71.156069364161851</v>
      </c>
      <c r="J481" t="s">
        <v>40</v>
      </c>
      <c r="K481" t="s">
        <v>41</v>
      </c>
      <c r="L481">
        <v>1501304400</v>
      </c>
      <c r="M481" s="11">
        <f t="shared" si="28"/>
        <v>42945.208333333328</v>
      </c>
      <c r="N481">
        <v>1501477200</v>
      </c>
      <c r="O481" s="12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0"/>
        <v>1.0065116279069768</v>
      </c>
      <c r="G482" t="s">
        <v>20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 s="11">
        <f t="shared" si="28"/>
        <v>40248.25</v>
      </c>
      <c r="N482">
        <v>1269061200</v>
      </c>
      <c r="O482" s="12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0"/>
        <v>0.81348423194303154</v>
      </c>
      <c r="G483" t="s">
        <v>14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 s="11">
        <f t="shared" si="28"/>
        <v>41913.208333333336</v>
      </c>
      <c r="N483">
        <v>1415772000</v>
      </c>
      <c r="O483" s="12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0"/>
        <v>0.16404761904761905</v>
      </c>
      <c r="G484" t="s">
        <v>14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 s="11">
        <f t="shared" si="28"/>
        <v>40963.25</v>
      </c>
      <c r="N484">
        <v>1331013600</v>
      </c>
      <c r="O484" s="12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0"/>
        <v>0.52774617067833696</v>
      </c>
      <c r="G485" t="s">
        <v>14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 s="11">
        <f t="shared" si="28"/>
        <v>43811.25</v>
      </c>
      <c r="N485">
        <v>1576735200</v>
      </c>
      <c r="O485" s="12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0"/>
        <v>2.6020608108108108</v>
      </c>
      <c r="G486" t="s">
        <v>20</v>
      </c>
      <c r="H486">
        <v>1572</v>
      </c>
      <c r="I486" s="7">
        <f t="shared" si="31"/>
        <v>48.99554707379135</v>
      </c>
      <c r="J486" t="s">
        <v>40</v>
      </c>
      <c r="K486" t="s">
        <v>41</v>
      </c>
      <c r="L486">
        <v>1407128400</v>
      </c>
      <c r="M486" s="11">
        <f t="shared" si="28"/>
        <v>41855.208333333336</v>
      </c>
      <c r="N486">
        <v>1411362000</v>
      </c>
      <c r="O486" s="12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0"/>
        <v>0.30732891832229581</v>
      </c>
      <c r="G487" t="s">
        <v>14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 s="11">
        <f t="shared" si="28"/>
        <v>43626.208333333328</v>
      </c>
      <c r="N487">
        <v>1563685200</v>
      </c>
      <c r="O487" s="12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0"/>
        <v>0.13500000000000001</v>
      </c>
      <c r="G488" t="s">
        <v>14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 s="11">
        <f t="shared" si="28"/>
        <v>43168.25</v>
      </c>
      <c r="N488">
        <v>1521867600</v>
      </c>
      <c r="O488" s="12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0"/>
        <v>1.7862556663644606</v>
      </c>
      <c r="G489" t="s">
        <v>20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 s="11">
        <f t="shared" si="28"/>
        <v>42845.208333333328</v>
      </c>
      <c r="N489">
        <v>1495515600</v>
      </c>
      <c r="O489" s="12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0"/>
        <v>2.2005660377358489</v>
      </c>
      <c r="G490" t="s">
        <v>20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 s="11">
        <f t="shared" si="28"/>
        <v>42403.25</v>
      </c>
      <c r="N490">
        <v>1455948000</v>
      </c>
      <c r="O490" s="12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0"/>
        <v>1.015108695652174</v>
      </c>
      <c r="G491" t="s">
        <v>20</v>
      </c>
      <c r="H491">
        <v>85</v>
      </c>
      <c r="I491" s="7">
        <f t="shared" si="31"/>
        <v>109.87058823529412</v>
      </c>
      <c r="J491" t="s">
        <v>107</v>
      </c>
      <c r="K491" t="s">
        <v>108</v>
      </c>
      <c r="L491">
        <v>1281934800</v>
      </c>
      <c r="M491" s="11">
        <f t="shared" si="28"/>
        <v>40406.208333333336</v>
      </c>
      <c r="N491">
        <v>1282366800</v>
      </c>
      <c r="O491" s="12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0"/>
        <v>1.915</v>
      </c>
      <c r="G492" t="s">
        <v>20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 s="11">
        <f t="shared" si="28"/>
        <v>43786.25</v>
      </c>
      <c r="N492">
        <v>1574575200</v>
      </c>
      <c r="O492" s="12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0"/>
        <v>3.0534683098591549</v>
      </c>
      <c r="G493" t="s">
        <v>20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 s="11">
        <f t="shared" si="28"/>
        <v>41456.208333333336</v>
      </c>
      <c r="N493">
        <v>1374901200</v>
      </c>
      <c r="O493" s="12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0"/>
        <v>0.23995287958115183</v>
      </c>
      <c r="G494" t="s">
        <v>74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 s="11">
        <f t="shared" si="28"/>
        <v>40336.208333333336</v>
      </c>
      <c r="N494">
        <v>1278910800</v>
      </c>
      <c r="O494" s="12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0"/>
        <v>7.2377777777777776</v>
      </c>
      <c r="G495" t="s">
        <v>20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 s="11">
        <f t="shared" si="28"/>
        <v>43645.208333333328</v>
      </c>
      <c r="N495">
        <v>1562907600</v>
      </c>
      <c r="O495" s="12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0"/>
        <v>5.4736000000000002</v>
      </c>
      <c r="G496" t="s">
        <v>20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 s="11">
        <f t="shared" si="28"/>
        <v>40990.208333333336</v>
      </c>
      <c r="N496">
        <v>1332478800</v>
      </c>
      <c r="O496" s="12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0"/>
        <v>4.1449999999999996</v>
      </c>
      <c r="G497" t="s">
        <v>20</v>
      </c>
      <c r="H497">
        <v>195</v>
      </c>
      <c r="I497" s="7">
        <f t="shared" si="31"/>
        <v>68.02051282051282</v>
      </c>
      <c r="J497" t="s">
        <v>36</v>
      </c>
      <c r="K497" t="s">
        <v>37</v>
      </c>
      <c r="L497">
        <v>1402376400</v>
      </c>
      <c r="M497" s="11">
        <f t="shared" si="28"/>
        <v>41800.208333333336</v>
      </c>
      <c r="N497">
        <v>1402722000</v>
      </c>
      <c r="O497" s="12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0"/>
        <v>9.0696409140369975E-3</v>
      </c>
      <c r="G498" t="s">
        <v>14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 s="11">
        <f t="shared" si="28"/>
        <v>42876.208333333328</v>
      </c>
      <c r="N498">
        <v>1496811600</v>
      </c>
      <c r="O498" s="12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0"/>
        <v>0.34173469387755101</v>
      </c>
      <c r="G499" t="s">
        <v>14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 s="11">
        <f t="shared" si="28"/>
        <v>42724.25</v>
      </c>
      <c r="N499">
        <v>1482213600</v>
      </c>
      <c r="O499" s="12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0"/>
        <v>0.239488107549121</v>
      </c>
      <c r="G500" t="s">
        <v>14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 s="11">
        <f t="shared" si="28"/>
        <v>42005.25</v>
      </c>
      <c r="N500">
        <v>1420264800</v>
      </c>
      <c r="O500" s="12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0"/>
        <v>0.48072649572649573</v>
      </c>
      <c r="G501" t="s">
        <v>14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 s="11">
        <f t="shared" si="28"/>
        <v>42444.208333333328</v>
      </c>
      <c r="N501">
        <v>1458450000</v>
      </c>
      <c r="O501" s="12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0"/>
        <v>0</v>
      </c>
      <c r="G502" t="s">
        <v>14</v>
      </c>
      <c r="H502">
        <v>0</v>
      </c>
      <c r="I502" s="7" t="e">
        <f t="shared" si="31"/>
        <v>#DIV/0!</v>
      </c>
      <c r="J502" t="s">
        <v>21</v>
      </c>
      <c r="K502" t="s">
        <v>22</v>
      </c>
      <c r="L502">
        <v>1367384400</v>
      </c>
      <c r="M502" s="11">
        <f t="shared" si="28"/>
        <v>41395.208333333336</v>
      </c>
      <c r="N502">
        <v>1369803600</v>
      </c>
      <c r="O502" s="12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0"/>
        <v>0.70145182291666663</v>
      </c>
      <c r="G503" t="s">
        <v>14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 s="11">
        <f t="shared" si="28"/>
        <v>41345.208333333336</v>
      </c>
      <c r="N503">
        <v>1363237200</v>
      </c>
      <c r="O503" s="12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0"/>
        <v>5.2992307692307694</v>
      </c>
      <c r="G504" t="s">
        <v>20</v>
      </c>
      <c r="H504">
        <v>186</v>
      </c>
      <c r="I504" s="7">
        <f t="shared" si="31"/>
        <v>37.037634408602152</v>
      </c>
      <c r="J504" t="s">
        <v>26</v>
      </c>
      <c r="K504" t="s">
        <v>27</v>
      </c>
      <c r="L504">
        <v>1343365200</v>
      </c>
      <c r="M504" s="11">
        <f t="shared" si="28"/>
        <v>41117.208333333336</v>
      </c>
      <c r="N504">
        <v>1345870800</v>
      </c>
      <c r="O504" s="12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0"/>
        <v>1.8032549019607844</v>
      </c>
      <c r="G505" t="s">
        <v>20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 s="11">
        <f t="shared" si="28"/>
        <v>42186.208333333328</v>
      </c>
      <c r="N505">
        <v>1437454800</v>
      </c>
      <c r="O505" s="12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0"/>
        <v>0.92320000000000002</v>
      </c>
      <c r="G506" t="s">
        <v>14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 s="11">
        <f t="shared" si="28"/>
        <v>42142.208333333328</v>
      </c>
      <c r="N506">
        <v>1432011600</v>
      </c>
      <c r="O506" s="12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0"/>
        <v>0.13901001112347053</v>
      </c>
      <c r="G507" t="s">
        <v>14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 s="11">
        <f t="shared" si="28"/>
        <v>41341.25</v>
      </c>
      <c r="N507">
        <v>1366347600</v>
      </c>
      <c r="O507" s="12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0"/>
        <v>9.2707777777777771</v>
      </c>
      <c r="G508" t="s">
        <v>20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 s="11">
        <f t="shared" si="28"/>
        <v>43062.25</v>
      </c>
      <c r="N508">
        <v>1512885600</v>
      </c>
      <c r="O508" s="12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0"/>
        <v>0.39857142857142858</v>
      </c>
      <c r="G509" t="s">
        <v>14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 s="11">
        <f t="shared" si="28"/>
        <v>41373.208333333336</v>
      </c>
      <c r="N509">
        <v>1369717200</v>
      </c>
      <c r="O509" s="12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0"/>
        <v>1.1222929936305732</v>
      </c>
      <c r="G510" t="s">
        <v>20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 s="11">
        <f t="shared" si="28"/>
        <v>43310.208333333328</v>
      </c>
      <c r="N510">
        <v>1534654800</v>
      </c>
      <c r="O510" s="12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0"/>
        <v>0.70925816023738875</v>
      </c>
      <c r="G511" t="s">
        <v>14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 s="11">
        <f t="shared" si="28"/>
        <v>41034.208333333336</v>
      </c>
      <c r="N511">
        <v>1337058000</v>
      </c>
      <c r="O511" s="12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0"/>
        <v>1.1908974358974358</v>
      </c>
      <c r="G512" t="s">
        <v>20</v>
      </c>
      <c r="H512">
        <v>131</v>
      </c>
      <c r="I512" s="7">
        <f t="shared" si="31"/>
        <v>70.908396946564892</v>
      </c>
      <c r="J512" t="s">
        <v>26</v>
      </c>
      <c r="K512" t="s">
        <v>27</v>
      </c>
      <c r="L512">
        <v>1527742800</v>
      </c>
      <c r="M512" s="11">
        <f t="shared" si="28"/>
        <v>43251.208333333328</v>
      </c>
      <c r="N512">
        <v>1529816400</v>
      </c>
      <c r="O512" s="12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0"/>
        <v>0.24017591339648173</v>
      </c>
      <c r="G513" t="s">
        <v>14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 s="11">
        <f t="shared" si="28"/>
        <v>43671.208333333328</v>
      </c>
      <c r="N513">
        <v>1564894800</v>
      </c>
      <c r="O513" s="12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0"/>
        <v>1.3931868131868133</v>
      </c>
      <c r="G514" t="s">
        <v>20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 s="11">
        <f t="shared" si="28"/>
        <v>41825.208333333336</v>
      </c>
      <c r="N514">
        <v>1404622800</v>
      </c>
      <c r="O514" s="12">
        <f t="shared" si="29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0"/>
        <v>0.39277108433734942</v>
      </c>
      <c r="G515" t="s">
        <v>74</v>
      </c>
      <c r="H515">
        <v>35</v>
      </c>
      <c r="I515" s="7">
        <f t="shared" si="31"/>
        <v>93.142857142857139</v>
      </c>
      <c r="J515" t="s">
        <v>21</v>
      </c>
      <c r="K515" t="s">
        <v>22</v>
      </c>
      <c r="L515">
        <v>1284008400</v>
      </c>
      <c r="M515" s="11">
        <f t="shared" ref="M515:M578" si="32">(L515/86400)+25569</f>
        <v>40430.208333333336</v>
      </c>
      <c r="N515">
        <v>1284181200</v>
      </c>
      <c r="O515" s="12">
        <f t="shared" ref="O515:O578" si="33">(N515/86400)+25569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34">E516/D516</f>
        <v>0.22439077144917088</v>
      </c>
      <c r="G516" t="s">
        <v>74</v>
      </c>
      <c r="H516">
        <v>528</v>
      </c>
      <c r="I516" s="7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11">
        <f t="shared" si="32"/>
        <v>41614.25</v>
      </c>
      <c r="N516">
        <v>1386741600</v>
      </c>
      <c r="O516" s="12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4"/>
        <v>0.55779069767441858</v>
      </c>
      <c r="G517" t="s">
        <v>14</v>
      </c>
      <c r="H517">
        <v>133</v>
      </c>
      <c r="I517" s="7">
        <f t="shared" si="35"/>
        <v>36.067669172932334</v>
      </c>
      <c r="J517" t="s">
        <v>15</v>
      </c>
      <c r="K517" t="s">
        <v>16</v>
      </c>
      <c r="L517">
        <v>1324620000</v>
      </c>
      <c r="M517" s="11">
        <f t="shared" si="32"/>
        <v>40900.25</v>
      </c>
      <c r="N517">
        <v>1324792800</v>
      </c>
      <c r="O517" s="12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4"/>
        <v>0.42523125996810207</v>
      </c>
      <c r="G518" t="s">
        <v>14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 s="11">
        <f t="shared" si="32"/>
        <v>40396.208333333336</v>
      </c>
      <c r="N518">
        <v>1284354000</v>
      </c>
      <c r="O518" s="12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4"/>
        <v>1.1200000000000001</v>
      </c>
      <c r="G519" t="s">
        <v>20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 s="11">
        <f t="shared" si="32"/>
        <v>42860.208333333328</v>
      </c>
      <c r="N519">
        <v>1494392400</v>
      </c>
      <c r="O519" s="12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4"/>
        <v>7.0681818181818179E-2</v>
      </c>
      <c r="G520" t="s">
        <v>14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 s="11">
        <f t="shared" si="32"/>
        <v>43154.25</v>
      </c>
      <c r="N520">
        <v>1519538400</v>
      </c>
      <c r="O520" s="12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4"/>
        <v>1.0174563871693867</v>
      </c>
      <c r="G521" t="s">
        <v>20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 s="11">
        <f t="shared" si="32"/>
        <v>42012.25</v>
      </c>
      <c r="N521">
        <v>1421906400</v>
      </c>
      <c r="O521" s="12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4"/>
        <v>4.2575000000000003</v>
      </c>
      <c r="G522" t="s">
        <v>20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 s="11">
        <f t="shared" si="32"/>
        <v>43574.208333333328</v>
      </c>
      <c r="N522">
        <v>1555909200</v>
      </c>
      <c r="O522" s="12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4"/>
        <v>1.4553947368421052</v>
      </c>
      <c r="G523" t="s">
        <v>20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 s="11">
        <f t="shared" si="32"/>
        <v>42605.208333333328</v>
      </c>
      <c r="N523">
        <v>1472446800</v>
      </c>
      <c r="O523" s="12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4"/>
        <v>0.32453465346534655</v>
      </c>
      <c r="G524" t="s">
        <v>14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 s="11">
        <f t="shared" si="32"/>
        <v>41093.208333333336</v>
      </c>
      <c r="N524">
        <v>1342328400</v>
      </c>
      <c r="O524" s="12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4"/>
        <v>7.003333333333333</v>
      </c>
      <c r="G525" t="s">
        <v>20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 s="11">
        <f t="shared" si="32"/>
        <v>40241.25</v>
      </c>
      <c r="N525">
        <v>1268114400</v>
      </c>
      <c r="O525" s="12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4"/>
        <v>0.83904860392967939</v>
      </c>
      <c r="G526" t="s">
        <v>14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 s="11">
        <f t="shared" si="32"/>
        <v>40294.208333333336</v>
      </c>
      <c r="N526">
        <v>1273381200</v>
      </c>
      <c r="O526" s="12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4"/>
        <v>0.84190476190476193</v>
      </c>
      <c r="G527" t="s">
        <v>14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 s="11">
        <f t="shared" si="32"/>
        <v>40505.25</v>
      </c>
      <c r="N527">
        <v>1290837600</v>
      </c>
      <c r="O527" s="12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4"/>
        <v>1.5595180722891566</v>
      </c>
      <c r="G528" t="s">
        <v>20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 s="11">
        <f t="shared" si="32"/>
        <v>42364.25</v>
      </c>
      <c r="N528">
        <v>1454306400</v>
      </c>
      <c r="O528" s="12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4"/>
        <v>0.99619450317124736</v>
      </c>
      <c r="G529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 s="11">
        <f t="shared" si="32"/>
        <v>42405.25</v>
      </c>
      <c r="N529">
        <v>1457762400</v>
      </c>
      <c r="O529" s="12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4"/>
        <v>0.80300000000000005</v>
      </c>
      <c r="G530" t="s">
        <v>14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 s="11">
        <f t="shared" si="32"/>
        <v>41601.25</v>
      </c>
      <c r="N530">
        <v>1389074400</v>
      </c>
      <c r="O530" s="12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4"/>
        <v>0.11254901960784314</v>
      </c>
      <c r="G531" t="s">
        <v>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 s="11">
        <f t="shared" si="32"/>
        <v>41769.208333333336</v>
      </c>
      <c r="N531">
        <v>1402117200</v>
      </c>
      <c r="O531" s="12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4"/>
        <v>0.91740952380952379</v>
      </c>
      <c r="G532" t="s">
        <v>14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 s="11">
        <f t="shared" si="32"/>
        <v>40421.208333333336</v>
      </c>
      <c r="N532">
        <v>1284440400</v>
      </c>
      <c r="O532" s="12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4"/>
        <v>0.95521156936261387</v>
      </c>
      <c r="G533" t="s">
        <v>47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 s="11">
        <f t="shared" si="32"/>
        <v>41589.25</v>
      </c>
      <c r="N533">
        <v>1388988000</v>
      </c>
      <c r="O533" s="12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4"/>
        <v>5.0287499999999996</v>
      </c>
      <c r="G534" t="s">
        <v>20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 s="11">
        <f t="shared" si="32"/>
        <v>43125.25</v>
      </c>
      <c r="N534">
        <v>1516946400</v>
      </c>
      <c r="O534" s="12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4"/>
        <v>1.5924394463667819</v>
      </c>
      <c r="G535" t="s">
        <v>20</v>
      </c>
      <c r="H535">
        <v>2218</v>
      </c>
      <c r="I535" s="7">
        <f t="shared" si="35"/>
        <v>82.996393146979258</v>
      </c>
      <c r="J535" t="s">
        <v>40</v>
      </c>
      <c r="K535" t="s">
        <v>41</v>
      </c>
      <c r="L535">
        <v>1374642000</v>
      </c>
      <c r="M535" s="11">
        <f t="shared" si="32"/>
        <v>41479.208333333336</v>
      </c>
      <c r="N535">
        <v>1377752400</v>
      </c>
      <c r="O535" s="12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4"/>
        <v>0.15022446689113356</v>
      </c>
      <c r="G536" t="s">
        <v>14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 s="11">
        <f t="shared" si="32"/>
        <v>43329.208333333328</v>
      </c>
      <c r="N536">
        <v>1534568400</v>
      </c>
      <c r="O536" s="12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4"/>
        <v>4.820384615384615</v>
      </c>
      <c r="G537" t="s">
        <v>20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 s="11">
        <f t="shared" si="32"/>
        <v>43259.208333333328</v>
      </c>
      <c r="N537">
        <v>1528606800</v>
      </c>
      <c r="O537" s="12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4"/>
        <v>1.4996938775510205</v>
      </c>
      <c r="G538" t="s">
        <v>20</v>
      </c>
      <c r="H538">
        <v>140</v>
      </c>
      <c r="I538" s="7">
        <f t="shared" si="35"/>
        <v>104.97857142857143</v>
      </c>
      <c r="J538" t="s">
        <v>107</v>
      </c>
      <c r="K538" t="s">
        <v>108</v>
      </c>
      <c r="L538">
        <v>1282626000</v>
      </c>
      <c r="M538" s="11">
        <f t="shared" si="32"/>
        <v>40414.208333333336</v>
      </c>
      <c r="N538">
        <v>1284872400</v>
      </c>
      <c r="O538" s="12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4"/>
        <v>1.1722156398104266</v>
      </c>
      <c r="G539" t="s">
        <v>20</v>
      </c>
      <c r="H539">
        <v>1052</v>
      </c>
      <c r="I539" s="7">
        <f t="shared" si="35"/>
        <v>94.044676806083643</v>
      </c>
      <c r="J539" t="s">
        <v>36</v>
      </c>
      <c r="K539" t="s">
        <v>37</v>
      </c>
      <c r="L539">
        <v>1535605200</v>
      </c>
      <c r="M539" s="11">
        <f t="shared" si="32"/>
        <v>43342.208333333328</v>
      </c>
      <c r="N539">
        <v>1537592400</v>
      </c>
      <c r="O539" s="12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4"/>
        <v>0.37695968274950431</v>
      </c>
      <c r="G540" t="s">
        <v>14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 s="11">
        <f t="shared" si="32"/>
        <v>41539.208333333336</v>
      </c>
      <c r="N540">
        <v>1381208400</v>
      </c>
      <c r="O540" s="12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4"/>
        <v>0.72653061224489801</v>
      </c>
      <c r="G541" t="s">
        <v>14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 s="11">
        <f t="shared" si="32"/>
        <v>43647.208333333328</v>
      </c>
      <c r="N541">
        <v>1562475600</v>
      </c>
      <c r="O541" s="12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4"/>
        <v>2.6598113207547169</v>
      </c>
      <c r="G542" t="s">
        <v>20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 s="11">
        <f t="shared" si="32"/>
        <v>43225.208333333328</v>
      </c>
      <c r="N542">
        <v>1527397200</v>
      </c>
      <c r="O542" s="12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4"/>
        <v>0.24205617977528091</v>
      </c>
      <c r="G543" t="s">
        <v>14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 s="11">
        <f t="shared" si="32"/>
        <v>42165.208333333328</v>
      </c>
      <c r="N543">
        <v>1436158800</v>
      </c>
      <c r="O543" s="12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4"/>
        <v>2.5064935064935064E-2</v>
      </c>
      <c r="G544" t="s">
        <v>14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 s="11">
        <f t="shared" si="32"/>
        <v>42391.25</v>
      </c>
      <c r="N544">
        <v>1456034400</v>
      </c>
      <c r="O544" s="12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4"/>
        <v>0.1632979976442874</v>
      </c>
      <c r="G545" t="s">
        <v>14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 s="11">
        <f t="shared" si="32"/>
        <v>41528.208333333336</v>
      </c>
      <c r="N545">
        <v>1380171600</v>
      </c>
      <c r="O545" s="12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4"/>
        <v>2.7650000000000001</v>
      </c>
      <c r="G546" t="s">
        <v>20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 s="11">
        <f t="shared" si="32"/>
        <v>42377.25</v>
      </c>
      <c r="N546">
        <v>1453356000</v>
      </c>
      <c r="O546" s="12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4"/>
        <v>0.88803571428571426</v>
      </c>
      <c r="G547" t="s">
        <v>14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 s="11">
        <f t="shared" si="32"/>
        <v>43824.25</v>
      </c>
      <c r="N547">
        <v>1578981600</v>
      </c>
      <c r="O547" s="12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4"/>
        <v>1.6357142857142857</v>
      </c>
      <c r="G548" t="s">
        <v>20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 s="11">
        <f t="shared" si="32"/>
        <v>43360.208333333328</v>
      </c>
      <c r="N548">
        <v>1537419600</v>
      </c>
      <c r="O548" s="12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4"/>
        <v>9.69</v>
      </c>
      <c r="G549" t="s">
        <v>20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 s="11">
        <f t="shared" si="32"/>
        <v>42029.25</v>
      </c>
      <c r="N549">
        <v>1423202400</v>
      </c>
      <c r="O549" s="12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4"/>
        <v>2.7091376701966716</v>
      </c>
      <c r="G550" t="s">
        <v>20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 s="11">
        <f t="shared" si="32"/>
        <v>42461.208333333328</v>
      </c>
      <c r="N550">
        <v>1460610000</v>
      </c>
      <c r="O550" s="12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4"/>
        <v>2.8421355932203389</v>
      </c>
      <c r="G551" t="s">
        <v>20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 s="11">
        <f t="shared" si="32"/>
        <v>41422.208333333336</v>
      </c>
      <c r="N551">
        <v>1370494800</v>
      </c>
      <c r="O551" s="12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4"/>
        <v>0.04</v>
      </c>
      <c r="G552" t="s">
        <v>74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 s="11">
        <f t="shared" si="32"/>
        <v>40968.25</v>
      </c>
      <c r="N552">
        <v>1332306000</v>
      </c>
      <c r="O552" s="12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4"/>
        <v>0.58632981676846196</v>
      </c>
      <c r="G553" t="s">
        <v>14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 s="11">
        <f t="shared" si="32"/>
        <v>41993.25</v>
      </c>
      <c r="N553">
        <v>1422511200</v>
      </c>
      <c r="O553" s="12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4"/>
        <v>0.98511111111111116</v>
      </c>
      <c r="G554" t="s">
        <v>14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 s="11">
        <f t="shared" si="32"/>
        <v>42700.25</v>
      </c>
      <c r="N554">
        <v>1480312800</v>
      </c>
      <c r="O554" s="12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4"/>
        <v>0.43975381008206332</v>
      </c>
      <c r="G555" t="s">
        <v>14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 s="11">
        <f t="shared" si="32"/>
        <v>40545.25</v>
      </c>
      <c r="N555">
        <v>1294034400</v>
      </c>
      <c r="O555" s="12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4"/>
        <v>1.5166315789473683</v>
      </c>
      <c r="G556" t="s">
        <v>20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 s="11">
        <f t="shared" si="32"/>
        <v>42723.25</v>
      </c>
      <c r="N556">
        <v>1482645600</v>
      </c>
      <c r="O556" s="12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4"/>
        <v>2.2363492063492063</v>
      </c>
      <c r="G557" t="s">
        <v>20</v>
      </c>
      <c r="H557">
        <v>135</v>
      </c>
      <c r="I557" s="7">
        <f t="shared" si="35"/>
        <v>104.36296296296297</v>
      </c>
      <c r="J557" t="s">
        <v>36</v>
      </c>
      <c r="K557" t="s">
        <v>37</v>
      </c>
      <c r="L557">
        <v>1396414800</v>
      </c>
      <c r="M557" s="11">
        <f t="shared" si="32"/>
        <v>41731.208333333336</v>
      </c>
      <c r="N557">
        <v>1399093200</v>
      </c>
      <c r="O557" s="12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4"/>
        <v>2.3975</v>
      </c>
      <c r="G558" t="s">
        <v>20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 s="11">
        <f t="shared" si="32"/>
        <v>40792.208333333336</v>
      </c>
      <c r="N558">
        <v>1315890000</v>
      </c>
      <c r="O558" s="12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4"/>
        <v>1.9933333333333334</v>
      </c>
      <c r="G559" t="s">
        <v>20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 s="11">
        <f t="shared" si="32"/>
        <v>42279.208333333328</v>
      </c>
      <c r="N559">
        <v>1444021200</v>
      </c>
      <c r="O559" s="12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4"/>
        <v>1.373448275862069</v>
      </c>
      <c r="G560" t="s">
        <v>20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 s="11">
        <f t="shared" si="32"/>
        <v>42424.25</v>
      </c>
      <c r="N560">
        <v>1460005200</v>
      </c>
      <c r="O560" s="12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4"/>
        <v>1.009696106362773</v>
      </c>
      <c r="G561" t="s">
        <v>20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 s="11">
        <f t="shared" si="32"/>
        <v>42584.208333333328</v>
      </c>
      <c r="N561">
        <v>1470718800</v>
      </c>
      <c r="O561" s="12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4"/>
        <v>7.9416000000000002</v>
      </c>
      <c r="G562" t="s">
        <v>20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 s="11">
        <f t="shared" si="32"/>
        <v>40865.25</v>
      </c>
      <c r="N562">
        <v>1325052000</v>
      </c>
      <c r="O562" s="12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4"/>
        <v>3.6970000000000001</v>
      </c>
      <c r="G563" t="s">
        <v>20</v>
      </c>
      <c r="H563">
        <v>198</v>
      </c>
      <c r="I563" s="7">
        <f t="shared" si="35"/>
        <v>56.015151515151516</v>
      </c>
      <c r="J563" t="s">
        <v>98</v>
      </c>
      <c r="K563" t="s">
        <v>99</v>
      </c>
      <c r="L563">
        <v>1318827600</v>
      </c>
      <c r="M563" s="11">
        <f t="shared" si="32"/>
        <v>40833.208333333336</v>
      </c>
      <c r="N563">
        <v>1319000400</v>
      </c>
      <c r="O563" s="12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4"/>
        <v>0.12818181818181817</v>
      </c>
      <c r="G564" t="s">
        <v>14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 s="11">
        <f t="shared" si="32"/>
        <v>43536.208333333328</v>
      </c>
      <c r="N564">
        <v>1552539600</v>
      </c>
      <c r="O564" s="12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4"/>
        <v>1.3802702702702703</v>
      </c>
      <c r="G565" t="s">
        <v>20</v>
      </c>
      <c r="H565">
        <v>85</v>
      </c>
      <c r="I565" s="7">
        <f t="shared" si="35"/>
        <v>60.082352941176474</v>
      </c>
      <c r="J565" t="s">
        <v>26</v>
      </c>
      <c r="K565" t="s">
        <v>27</v>
      </c>
      <c r="L565">
        <v>1542088800</v>
      </c>
      <c r="M565" s="11">
        <f t="shared" si="32"/>
        <v>43417.25</v>
      </c>
      <c r="N565">
        <v>1543816800</v>
      </c>
      <c r="O565" s="12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4"/>
        <v>0.83813278008298753</v>
      </c>
      <c r="G566" t="s">
        <v>14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 s="11">
        <f t="shared" si="32"/>
        <v>42078.208333333328</v>
      </c>
      <c r="N566">
        <v>1427086800</v>
      </c>
      <c r="O566" s="12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4"/>
        <v>2.0460063224446787</v>
      </c>
      <c r="G567" t="s">
        <v>20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 s="11">
        <f t="shared" si="32"/>
        <v>40862.25</v>
      </c>
      <c r="N567">
        <v>1323064800</v>
      </c>
      <c r="O567" s="12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4"/>
        <v>0.44344086021505374</v>
      </c>
      <c r="G568" t="s">
        <v>14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 s="11">
        <f t="shared" si="32"/>
        <v>42424.25</v>
      </c>
      <c r="N568">
        <v>1458277200</v>
      </c>
      <c r="O568" s="12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4"/>
        <v>2.1860294117647059</v>
      </c>
      <c r="G569" t="s">
        <v>20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 s="11">
        <f t="shared" si="32"/>
        <v>41830.208333333336</v>
      </c>
      <c r="N569">
        <v>1405141200</v>
      </c>
      <c r="O569" s="12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4"/>
        <v>1.8603314917127072</v>
      </c>
      <c r="G570" t="s">
        <v>20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 s="11">
        <f t="shared" si="32"/>
        <v>40374.208333333336</v>
      </c>
      <c r="N570">
        <v>1283058000</v>
      </c>
      <c r="O570" s="12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4"/>
        <v>2.3733830845771142</v>
      </c>
      <c r="G571" t="s">
        <v>20</v>
      </c>
      <c r="H571">
        <v>589</v>
      </c>
      <c r="I571" s="7">
        <f t="shared" si="35"/>
        <v>80.993208828522924</v>
      </c>
      <c r="J571" t="s">
        <v>107</v>
      </c>
      <c r="K571" t="s">
        <v>108</v>
      </c>
      <c r="L571">
        <v>1294725600</v>
      </c>
      <c r="M571" s="11">
        <f t="shared" si="32"/>
        <v>40554.25</v>
      </c>
      <c r="N571">
        <v>1295762400</v>
      </c>
      <c r="O571" s="12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4"/>
        <v>3.0565384615384614</v>
      </c>
      <c r="G572" t="s">
        <v>20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 s="11">
        <f t="shared" si="32"/>
        <v>41993.25</v>
      </c>
      <c r="N572">
        <v>1419573600</v>
      </c>
      <c r="O572" s="12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4"/>
        <v>0.94142857142857139</v>
      </c>
      <c r="G573" t="s">
        <v>14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 s="11">
        <f t="shared" si="32"/>
        <v>42174.208333333328</v>
      </c>
      <c r="N573">
        <v>1438750800</v>
      </c>
      <c r="O573" s="12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4"/>
        <v>0.54400000000000004</v>
      </c>
      <c r="G574" t="s">
        <v>74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 s="11">
        <f t="shared" si="32"/>
        <v>42275.208333333328</v>
      </c>
      <c r="N574">
        <v>1444798800</v>
      </c>
      <c r="O574" s="12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4"/>
        <v>1.1188059701492536</v>
      </c>
      <c r="G575" t="s">
        <v>20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 s="11">
        <f t="shared" si="32"/>
        <v>41761.208333333336</v>
      </c>
      <c r="N575">
        <v>1399179600</v>
      </c>
      <c r="O575" s="12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4"/>
        <v>3.6914814814814814</v>
      </c>
      <c r="G576" t="s">
        <v>20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 s="11">
        <f t="shared" si="32"/>
        <v>43806.25</v>
      </c>
      <c r="N576">
        <v>1576562400</v>
      </c>
      <c r="O576" s="12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4"/>
        <v>0.62930372148859548</v>
      </c>
      <c r="G577" t="s">
        <v>14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 s="11">
        <f t="shared" si="32"/>
        <v>41779.208333333336</v>
      </c>
      <c r="N577">
        <v>1400821200</v>
      </c>
      <c r="O577" s="12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4"/>
        <v>0.6492783505154639</v>
      </c>
      <c r="G578" t="s">
        <v>14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 s="11">
        <f t="shared" si="32"/>
        <v>43040.208333333328</v>
      </c>
      <c r="N578">
        <v>1510984800</v>
      </c>
      <c r="O578" s="12">
        <f t="shared" si="33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4"/>
        <v>0.18853658536585366</v>
      </c>
      <c r="G579" t="s">
        <v>74</v>
      </c>
      <c r="H579">
        <v>37</v>
      </c>
      <c r="I579" s="7">
        <f t="shared" si="35"/>
        <v>41.783783783783782</v>
      </c>
      <c r="J579" t="s">
        <v>21</v>
      </c>
      <c r="K579" t="s">
        <v>22</v>
      </c>
      <c r="L579">
        <v>1299823200</v>
      </c>
      <c r="M579" s="11">
        <f t="shared" ref="M579:M642" si="36">(L579/86400)+25569</f>
        <v>40613.25</v>
      </c>
      <c r="N579">
        <v>1302066000</v>
      </c>
      <c r="O579" s="12">
        <f t="shared" ref="O579:O642" si="37">(N579/86400)+25569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38">E580/D580</f>
        <v>0.1675440414507772</v>
      </c>
      <c r="G580" t="s">
        <v>14</v>
      </c>
      <c r="H580">
        <v>245</v>
      </c>
      <c r="I580" s="7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11">
        <f t="shared" si="36"/>
        <v>40878.25</v>
      </c>
      <c r="N580">
        <v>1322978400</v>
      </c>
      <c r="O580" s="12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8"/>
        <v>1.0111290322580646</v>
      </c>
      <c r="G581" t="s">
        <v>20</v>
      </c>
      <c r="H581">
        <v>87</v>
      </c>
      <c r="I581" s="7">
        <f t="shared" si="39"/>
        <v>72.05747126436782</v>
      </c>
      <c r="J581" t="s">
        <v>21</v>
      </c>
      <c r="K581" t="s">
        <v>22</v>
      </c>
      <c r="L581">
        <v>1312693200</v>
      </c>
      <c r="M581" s="11">
        <f t="shared" si="36"/>
        <v>40762.208333333336</v>
      </c>
      <c r="N581">
        <v>1313730000</v>
      </c>
      <c r="O581" s="12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8"/>
        <v>3.4150228310502282</v>
      </c>
      <c r="G582" t="s">
        <v>20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 s="11">
        <f t="shared" si="36"/>
        <v>41696.25</v>
      </c>
      <c r="N582">
        <v>1394085600</v>
      </c>
      <c r="O582" s="12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8"/>
        <v>0.64016666666666666</v>
      </c>
      <c r="G583" t="s">
        <v>14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 s="11">
        <f t="shared" si="36"/>
        <v>40662.208333333336</v>
      </c>
      <c r="N583">
        <v>1305349200</v>
      </c>
      <c r="O583" s="12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8"/>
        <v>0.5208045977011494</v>
      </c>
      <c r="G584" t="s">
        <v>14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 s="11">
        <f t="shared" si="36"/>
        <v>42165.208333333328</v>
      </c>
      <c r="N584">
        <v>1434344400</v>
      </c>
      <c r="O584" s="12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8"/>
        <v>3.2240211640211642</v>
      </c>
      <c r="G585" t="s">
        <v>20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 s="11">
        <f t="shared" si="36"/>
        <v>40959.25</v>
      </c>
      <c r="N585">
        <v>1331186400</v>
      </c>
      <c r="O585" s="12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8"/>
        <v>1.1950810185185186</v>
      </c>
      <c r="G586" t="s">
        <v>20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 s="11">
        <f t="shared" si="36"/>
        <v>41024.208333333336</v>
      </c>
      <c r="N586">
        <v>1336539600</v>
      </c>
      <c r="O586" s="12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8"/>
        <v>1.4679775280898877</v>
      </c>
      <c r="G587" t="s">
        <v>20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 s="11">
        <f t="shared" si="36"/>
        <v>40255.208333333336</v>
      </c>
      <c r="N587">
        <v>1269752400</v>
      </c>
      <c r="O587" s="12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8"/>
        <v>9.5057142857142853</v>
      </c>
      <c r="G588" t="s">
        <v>20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 s="11">
        <f t="shared" si="36"/>
        <v>40499.25</v>
      </c>
      <c r="N588">
        <v>1291615200</v>
      </c>
      <c r="O588" s="12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8"/>
        <v>0.72893617021276591</v>
      </c>
      <c r="G589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 s="11">
        <f t="shared" si="36"/>
        <v>43484.25</v>
      </c>
      <c r="N589">
        <v>1552366800</v>
      </c>
      <c r="O589" s="12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8"/>
        <v>0.7900824873096447</v>
      </c>
      <c r="G590" t="s">
        <v>14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 s="11">
        <f t="shared" si="36"/>
        <v>40262.208333333336</v>
      </c>
      <c r="N590">
        <v>1272171600</v>
      </c>
      <c r="O590" s="12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8"/>
        <v>0.64721518987341775</v>
      </c>
      <c r="G591" t="s">
        <v>14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 s="11">
        <f t="shared" si="36"/>
        <v>42190.208333333328</v>
      </c>
      <c r="N591">
        <v>1436677200</v>
      </c>
      <c r="O591" s="12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8"/>
        <v>0.82028169014084507</v>
      </c>
      <c r="G592" t="s">
        <v>14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 s="11">
        <f t="shared" si="36"/>
        <v>41994.25</v>
      </c>
      <c r="N592">
        <v>1420092000</v>
      </c>
      <c r="O592" s="12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8"/>
        <v>10.376666666666667</v>
      </c>
      <c r="G593" t="s">
        <v>20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 s="11">
        <f t="shared" si="36"/>
        <v>40373.208333333336</v>
      </c>
      <c r="N593">
        <v>1279947600</v>
      </c>
      <c r="O593" s="12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8"/>
        <v>0.12910076530612244</v>
      </c>
      <c r="G594" t="s">
        <v>14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 s="11">
        <f t="shared" si="36"/>
        <v>41789.208333333336</v>
      </c>
      <c r="N594">
        <v>1402203600</v>
      </c>
      <c r="O594" s="12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8"/>
        <v>1.5484210526315789</v>
      </c>
      <c r="G595" t="s">
        <v>20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 s="11">
        <f t="shared" si="36"/>
        <v>41724.208333333336</v>
      </c>
      <c r="N595">
        <v>1396933200</v>
      </c>
      <c r="O595" s="12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8"/>
        <v>7.0991735537190084E-2</v>
      </c>
      <c r="G596" t="s">
        <v>14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 s="11">
        <f t="shared" si="36"/>
        <v>42548.208333333328</v>
      </c>
      <c r="N596">
        <v>1467262800</v>
      </c>
      <c r="O596" s="12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8"/>
        <v>2.0852773826458035</v>
      </c>
      <c r="G597" t="s">
        <v>20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 s="11">
        <f t="shared" si="36"/>
        <v>40253.208333333336</v>
      </c>
      <c r="N597">
        <v>1270530000</v>
      </c>
      <c r="O597" s="12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8"/>
        <v>0.99683544303797467</v>
      </c>
      <c r="G598" t="s">
        <v>14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 s="11">
        <f t="shared" si="36"/>
        <v>42434.25</v>
      </c>
      <c r="N598">
        <v>1457762400</v>
      </c>
      <c r="O598" s="12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8"/>
        <v>2.0159756097560977</v>
      </c>
      <c r="G599" t="s">
        <v>20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 s="11">
        <f t="shared" si="36"/>
        <v>43786.25</v>
      </c>
      <c r="N599">
        <v>1575525600</v>
      </c>
      <c r="O599" s="12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8"/>
        <v>1.6209032258064515</v>
      </c>
      <c r="G600" t="s">
        <v>20</v>
      </c>
      <c r="H600">
        <v>2409</v>
      </c>
      <c r="I600" s="7">
        <f t="shared" si="39"/>
        <v>73.004566210045667</v>
      </c>
      <c r="J600" t="s">
        <v>107</v>
      </c>
      <c r="K600" t="s">
        <v>108</v>
      </c>
      <c r="L600">
        <v>1276578000</v>
      </c>
      <c r="M600" s="11">
        <f t="shared" si="36"/>
        <v>40344.208333333336</v>
      </c>
      <c r="N600">
        <v>1279083600</v>
      </c>
      <c r="O600" s="12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8"/>
        <v>3.6436208125445471E-2</v>
      </c>
      <c r="G601" t="s">
        <v>14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 s="11">
        <f t="shared" si="36"/>
        <v>42047.25</v>
      </c>
      <c r="N601">
        <v>1424412000</v>
      </c>
      <c r="O601" s="12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8"/>
        <v>0.05</v>
      </c>
      <c r="G602" t="s">
        <v>14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 s="11">
        <f t="shared" si="36"/>
        <v>41485.208333333336</v>
      </c>
      <c r="N602">
        <v>1376197200</v>
      </c>
      <c r="O602" s="12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8"/>
        <v>2.0663492063492064</v>
      </c>
      <c r="G603" t="s">
        <v>20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 s="11">
        <f t="shared" si="36"/>
        <v>41789.208333333336</v>
      </c>
      <c r="N603">
        <v>1402894800</v>
      </c>
      <c r="O603" s="12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8"/>
        <v>1.2823628691983122</v>
      </c>
      <c r="G604" t="s">
        <v>20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 s="11">
        <f t="shared" si="36"/>
        <v>42160.208333333328</v>
      </c>
      <c r="N604">
        <v>1434430800</v>
      </c>
      <c r="O604" s="12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8"/>
        <v>1.1966037735849056</v>
      </c>
      <c r="G605" t="s">
        <v>20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 s="11">
        <f t="shared" si="36"/>
        <v>43573.208333333328</v>
      </c>
      <c r="N605">
        <v>1557896400</v>
      </c>
      <c r="O605" s="12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8"/>
        <v>1.7073055242390078</v>
      </c>
      <c r="G606" t="s">
        <v>20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 s="11">
        <f t="shared" si="36"/>
        <v>40565.25</v>
      </c>
      <c r="N606">
        <v>1297490400</v>
      </c>
      <c r="O606" s="12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8"/>
        <v>1.8721212121212121</v>
      </c>
      <c r="G607" t="s">
        <v>20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 s="11">
        <f t="shared" si="36"/>
        <v>42280.208333333328</v>
      </c>
      <c r="N607">
        <v>1447394400</v>
      </c>
      <c r="O607" s="12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8"/>
        <v>1.8838235294117647</v>
      </c>
      <c r="G608" t="s">
        <v>20</v>
      </c>
      <c r="H608">
        <v>160</v>
      </c>
      <c r="I608" s="7">
        <f t="shared" si="39"/>
        <v>40.03125</v>
      </c>
      <c r="J608" t="s">
        <v>40</v>
      </c>
      <c r="K608" t="s">
        <v>41</v>
      </c>
      <c r="L608">
        <v>1457330400</v>
      </c>
      <c r="M608" s="11">
        <f t="shared" si="36"/>
        <v>42436.25</v>
      </c>
      <c r="N608">
        <v>1458277200</v>
      </c>
      <c r="O608" s="12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8"/>
        <v>1.3129869186046512</v>
      </c>
      <c r="G609" t="s">
        <v>20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 s="11">
        <f t="shared" si="36"/>
        <v>41721.208333333336</v>
      </c>
      <c r="N609">
        <v>1395723600</v>
      </c>
      <c r="O609" s="12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8"/>
        <v>2.8397435897435899</v>
      </c>
      <c r="G610" t="s">
        <v>20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 s="11">
        <f t="shared" si="36"/>
        <v>43530.25</v>
      </c>
      <c r="N610">
        <v>1552197600</v>
      </c>
      <c r="O610" s="12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8"/>
        <v>1.2041999999999999</v>
      </c>
      <c r="G611" t="s">
        <v>20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 s="11">
        <f t="shared" si="36"/>
        <v>43481.25</v>
      </c>
      <c r="N611">
        <v>1549087200</v>
      </c>
      <c r="O611" s="12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8"/>
        <v>4.1905607476635511</v>
      </c>
      <c r="G612" t="s">
        <v>20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 s="11">
        <f t="shared" si="36"/>
        <v>41259.25</v>
      </c>
      <c r="N612">
        <v>1356847200</v>
      </c>
      <c r="O612" s="12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8"/>
        <v>0.13853658536585367</v>
      </c>
      <c r="G613" t="s">
        <v>74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 s="11">
        <f t="shared" si="36"/>
        <v>41480.208333333336</v>
      </c>
      <c r="N613">
        <v>1375765200</v>
      </c>
      <c r="O613" s="12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8"/>
        <v>1.3943548387096774</v>
      </c>
      <c r="G614" t="s">
        <v>20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 s="11">
        <f t="shared" si="36"/>
        <v>40474.208333333336</v>
      </c>
      <c r="N614">
        <v>1289800800</v>
      </c>
      <c r="O614" s="12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8"/>
        <v>1.74</v>
      </c>
      <c r="G615" t="s">
        <v>20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 s="11">
        <f t="shared" si="36"/>
        <v>42973.208333333328</v>
      </c>
      <c r="N615">
        <v>1504501200</v>
      </c>
      <c r="O615" s="12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8"/>
        <v>1.5549056603773586</v>
      </c>
      <c r="G616" t="s">
        <v>20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 s="11">
        <f t="shared" si="36"/>
        <v>42746.25</v>
      </c>
      <c r="N616">
        <v>1485669600</v>
      </c>
      <c r="O616" s="12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8"/>
        <v>1.7044705882352942</v>
      </c>
      <c r="G617" t="s">
        <v>20</v>
      </c>
      <c r="H617">
        <v>170</v>
      </c>
      <c r="I617" s="7">
        <f t="shared" si="39"/>
        <v>85.223529411764702</v>
      </c>
      <c r="J617" t="s">
        <v>107</v>
      </c>
      <c r="K617" t="s">
        <v>108</v>
      </c>
      <c r="L617">
        <v>1461906000</v>
      </c>
      <c r="M617" s="11">
        <f t="shared" si="36"/>
        <v>42489.208333333328</v>
      </c>
      <c r="N617">
        <v>1462770000</v>
      </c>
      <c r="O617" s="12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8"/>
        <v>1.8951562500000001</v>
      </c>
      <c r="G618" t="s">
        <v>20</v>
      </c>
      <c r="H618">
        <v>238</v>
      </c>
      <c r="I618" s="7">
        <f t="shared" si="39"/>
        <v>50.962184873949582</v>
      </c>
      <c r="J618" t="s">
        <v>40</v>
      </c>
      <c r="K618" t="s">
        <v>41</v>
      </c>
      <c r="L618">
        <v>1379653200</v>
      </c>
      <c r="M618" s="11">
        <f t="shared" si="36"/>
        <v>41537.208333333336</v>
      </c>
      <c r="N618">
        <v>1379739600</v>
      </c>
      <c r="O618" s="12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8"/>
        <v>2.4971428571428573</v>
      </c>
      <c r="G619" t="s">
        <v>20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 s="11">
        <f t="shared" si="36"/>
        <v>41794.208333333336</v>
      </c>
      <c r="N619">
        <v>1402722000</v>
      </c>
      <c r="O619" s="12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8"/>
        <v>0.48860523665659616</v>
      </c>
      <c r="G620" t="s">
        <v>14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 s="11">
        <f t="shared" si="36"/>
        <v>41396.208333333336</v>
      </c>
      <c r="N620">
        <v>1369285200</v>
      </c>
      <c r="O620" s="12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8"/>
        <v>0.28461970393057684</v>
      </c>
      <c r="G621" t="s">
        <v>14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 s="11">
        <f t="shared" si="36"/>
        <v>40669.208333333336</v>
      </c>
      <c r="N621">
        <v>1304744400</v>
      </c>
      <c r="O621" s="12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8"/>
        <v>2.6802325581395348</v>
      </c>
      <c r="G622" t="s">
        <v>20</v>
      </c>
      <c r="H622">
        <v>128</v>
      </c>
      <c r="I622" s="7">
        <f t="shared" si="39"/>
        <v>90.0390625</v>
      </c>
      <c r="J622" t="s">
        <v>26</v>
      </c>
      <c r="K622" t="s">
        <v>27</v>
      </c>
      <c r="L622">
        <v>1467954000</v>
      </c>
      <c r="M622" s="11">
        <f t="shared" si="36"/>
        <v>42559.208333333328</v>
      </c>
      <c r="N622">
        <v>1468299600</v>
      </c>
      <c r="O622" s="12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8"/>
        <v>6.1980078125000002</v>
      </c>
      <c r="G623" t="s">
        <v>20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 s="11">
        <f t="shared" si="36"/>
        <v>42626.208333333328</v>
      </c>
      <c r="N623">
        <v>1474174800</v>
      </c>
      <c r="O623" s="12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8"/>
        <v>3.1301587301587303E-2</v>
      </c>
      <c r="G624" t="s">
        <v>14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 s="11">
        <f t="shared" si="36"/>
        <v>43205.208333333328</v>
      </c>
      <c r="N624">
        <v>1526014800</v>
      </c>
      <c r="O624" s="12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8"/>
        <v>1.5992152704135738</v>
      </c>
      <c r="G625" t="s">
        <v>20</v>
      </c>
      <c r="H625">
        <v>2693</v>
      </c>
      <c r="I625" s="7">
        <f t="shared" si="39"/>
        <v>55.999257333828446</v>
      </c>
      <c r="J625" t="s">
        <v>40</v>
      </c>
      <c r="K625" t="s">
        <v>41</v>
      </c>
      <c r="L625">
        <v>1437022800</v>
      </c>
      <c r="M625" s="11">
        <f t="shared" si="36"/>
        <v>42201.208333333328</v>
      </c>
      <c r="N625">
        <v>1437454800</v>
      </c>
      <c r="O625" s="12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8"/>
        <v>2.793921568627451</v>
      </c>
      <c r="G626" t="s">
        <v>20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 s="11">
        <f t="shared" si="36"/>
        <v>42029.25</v>
      </c>
      <c r="N626">
        <v>1422684000</v>
      </c>
      <c r="O626" s="12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8"/>
        <v>0.77373333333333338</v>
      </c>
      <c r="G627" t="s">
        <v>14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 s="11">
        <f t="shared" si="36"/>
        <v>43857.25</v>
      </c>
      <c r="N627">
        <v>1581314400</v>
      </c>
      <c r="O627" s="12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8"/>
        <v>2.0632812500000002</v>
      </c>
      <c r="G628" t="s">
        <v>20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 s="11">
        <f t="shared" si="36"/>
        <v>40449.208333333336</v>
      </c>
      <c r="N628">
        <v>1286427600</v>
      </c>
      <c r="O628" s="12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8"/>
        <v>6.9424999999999999</v>
      </c>
      <c r="G629" t="s">
        <v>20</v>
      </c>
      <c r="H629">
        <v>154</v>
      </c>
      <c r="I629" s="7">
        <f t="shared" si="39"/>
        <v>72.129870129870127</v>
      </c>
      <c r="J629" t="s">
        <v>40</v>
      </c>
      <c r="K629" t="s">
        <v>41</v>
      </c>
      <c r="L629">
        <v>1276664400</v>
      </c>
      <c r="M629" s="11">
        <f t="shared" si="36"/>
        <v>40345.208333333336</v>
      </c>
      <c r="N629">
        <v>1278738000</v>
      </c>
      <c r="O629" s="12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8"/>
        <v>1.5178947368421052</v>
      </c>
      <c r="G630" t="s">
        <v>20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 s="11">
        <f t="shared" si="36"/>
        <v>40455.208333333336</v>
      </c>
      <c r="N630">
        <v>1286427600</v>
      </c>
      <c r="O630" s="12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8"/>
        <v>0.64582072176949945</v>
      </c>
      <c r="G631" t="s">
        <v>14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 s="11">
        <f t="shared" si="36"/>
        <v>42557.208333333328</v>
      </c>
      <c r="N631">
        <v>1467954000</v>
      </c>
      <c r="O631" s="12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8"/>
        <v>0.62873684210526315</v>
      </c>
      <c r="G632" t="s">
        <v>74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 s="11">
        <f t="shared" si="36"/>
        <v>43586.208333333328</v>
      </c>
      <c r="N632">
        <v>1557637200</v>
      </c>
      <c r="O632" s="12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8"/>
        <v>3.1039864864864866</v>
      </c>
      <c r="G633" t="s">
        <v>20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 s="11">
        <f t="shared" si="36"/>
        <v>43550.208333333328</v>
      </c>
      <c r="N633">
        <v>1553922000</v>
      </c>
      <c r="O633" s="12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8"/>
        <v>0.42859916782246882</v>
      </c>
      <c r="G634" t="s">
        <v>47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 s="11">
        <f t="shared" si="36"/>
        <v>41945.208333333336</v>
      </c>
      <c r="N634">
        <v>1416463200</v>
      </c>
      <c r="O634" s="12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8"/>
        <v>0.83119402985074631</v>
      </c>
      <c r="G635" t="s">
        <v>14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 s="11">
        <f t="shared" si="36"/>
        <v>42315.25</v>
      </c>
      <c r="N635">
        <v>1447221600</v>
      </c>
      <c r="O635" s="12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8"/>
        <v>0.78531302876480547</v>
      </c>
      <c r="G636" t="s">
        <v>74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 s="11">
        <f t="shared" si="36"/>
        <v>42819.208333333328</v>
      </c>
      <c r="N636">
        <v>1491627600</v>
      </c>
      <c r="O636" s="12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8"/>
        <v>1.1409352517985611</v>
      </c>
      <c r="G637" t="s">
        <v>20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 s="11">
        <f t="shared" si="36"/>
        <v>41314.25</v>
      </c>
      <c r="N637">
        <v>1363150800</v>
      </c>
      <c r="O637" s="12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8"/>
        <v>0.64537683358624176</v>
      </c>
      <c r="G638" t="s">
        <v>14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 s="11">
        <f t="shared" si="36"/>
        <v>40926.25</v>
      </c>
      <c r="N638">
        <v>1330754400</v>
      </c>
      <c r="O638" s="12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8"/>
        <v>0.79411764705882348</v>
      </c>
      <c r="G639" t="s">
        <v>14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 s="11">
        <f t="shared" si="36"/>
        <v>42688.25</v>
      </c>
      <c r="N639">
        <v>1479794400</v>
      </c>
      <c r="O639" s="12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8"/>
        <v>0.11419117647058824</v>
      </c>
      <c r="G640" t="s">
        <v>14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 s="11">
        <f t="shared" si="36"/>
        <v>40386.208333333336</v>
      </c>
      <c r="N640">
        <v>1281243600</v>
      </c>
      <c r="O640" s="12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8"/>
        <v>0.56186046511627907</v>
      </c>
      <c r="G641" t="s">
        <v>47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 s="11">
        <f t="shared" si="36"/>
        <v>43309.208333333328</v>
      </c>
      <c r="N641">
        <v>1532754000</v>
      </c>
      <c r="O641" s="12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8"/>
        <v>0.16501669449081802</v>
      </c>
      <c r="G642" t="s">
        <v>14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 s="11">
        <f t="shared" si="36"/>
        <v>42387.25</v>
      </c>
      <c r="N642">
        <v>1453356000</v>
      </c>
      <c r="O642" s="12">
        <f t="shared" si="3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38"/>
        <v>1.1996808510638297</v>
      </c>
      <c r="G643" t="s">
        <v>20</v>
      </c>
      <c r="H643">
        <v>194</v>
      </c>
      <c r="I643" s="7">
        <f t="shared" si="39"/>
        <v>58.128865979381445</v>
      </c>
      <c r="J643" t="s">
        <v>98</v>
      </c>
      <c r="K643" t="s">
        <v>99</v>
      </c>
      <c r="L643">
        <v>1487570400</v>
      </c>
      <c r="M643" s="11">
        <f t="shared" ref="M643:M706" si="40">(L643/86400)+25569</f>
        <v>42786.25</v>
      </c>
      <c r="N643">
        <v>1489986000</v>
      </c>
      <c r="O643" s="12">
        <f t="shared" ref="O643:O706" si="41">(N643/86400)+25569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42">E644/D644</f>
        <v>1.4545652173913044</v>
      </c>
      <c r="G644" t="s">
        <v>20</v>
      </c>
      <c r="H644">
        <v>129</v>
      </c>
      <c r="I644" s="7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11">
        <f t="shared" si="40"/>
        <v>43451.25</v>
      </c>
      <c r="N644">
        <v>1545804000</v>
      </c>
      <c r="O644" s="12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2"/>
        <v>2.2138255033557046</v>
      </c>
      <c r="G645" t="s">
        <v>20</v>
      </c>
      <c r="H645">
        <v>375</v>
      </c>
      <c r="I645" s="7">
        <f t="shared" si="43"/>
        <v>87.962666666666664</v>
      </c>
      <c r="J645" t="s">
        <v>21</v>
      </c>
      <c r="K645" t="s">
        <v>22</v>
      </c>
      <c r="L645">
        <v>1488348000</v>
      </c>
      <c r="M645" s="11">
        <f t="shared" si="40"/>
        <v>42795.25</v>
      </c>
      <c r="N645">
        <v>1489899600</v>
      </c>
      <c r="O645" s="12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2"/>
        <v>0.48396694214876035</v>
      </c>
      <c r="G646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 s="11">
        <f t="shared" si="40"/>
        <v>43452.25</v>
      </c>
      <c r="N646">
        <v>1546495200</v>
      </c>
      <c r="O646" s="12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2"/>
        <v>0.92911504424778757</v>
      </c>
      <c r="G647" t="s">
        <v>14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 s="11">
        <f t="shared" si="40"/>
        <v>43369.208333333328</v>
      </c>
      <c r="N647">
        <v>1539752400</v>
      </c>
      <c r="O647" s="12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2"/>
        <v>0.88599797365754818</v>
      </c>
      <c r="G648" t="s">
        <v>14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 s="11">
        <f t="shared" si="40"/>
        <v>41346.208333333336</v>
      </c>
      <c r="N648">
        <v>1364101200</v>
      </c>
      <c r="O648" s="12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2"/>
        <v>0.41399999999999998</v>
      </c>
      <c r="G649" t="s">
        <v>14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 s="11">
        <f t="shared" si="40"/>
        <v>43199.208333333328</v>
      </c>
      <c r="N649">
        <v>1525323600</v>
      </c>
      <c r="O649" s="12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2"/>
        <v>0.63056795131845844</v>
      </c>
      <c r="G650" t="s">
        <v>74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 s="11">
        <f t="shared" si="40"/>
        <v>42922.208333333328</v>
      </c>
      <c r="N650">
        <v>1500872400</v>
      </c>
      <c r="O650" s="12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2"/>
        <v>0.48482333607230893</v>
      </c>
      <c r="G651" t="s">
        <v>14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 s="11">
        <f t="shared" si="40"/>
        <v>40471.208333333336</v>
      </c>
      <c r="N651">
        <v>1288501200</v>
      </c>
      <c r="O651" s="12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2"/>
        <v>0.02</v>
      </c>
      <c r="G652" t="s">
        <v>14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 s="11">
        <f t="shared" si="40"/>
        <v>41828.208333333336</v>
      </c>
      <c r="N652">
        <v>1407128400</v>
      </c>
      <c r="O652" s="12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2"/>
        <v>0.88479410269445857</v>
      </c>
      <c r="G653" t="s">
        <v>14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 s="11">
        <f t="shared" si="40"/>
        <v>41692.25</v>
      </c>
      <c r="N653">
        <v>1394344800</v>
      </c>
      <c r="O653" s="12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2"/>
        <v>1.2684</v>
      </c>
      <c r="G654" t="s">
        <v>20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 s="11">
        <f t="shared" si="40"/>
        <v>42587.208333333328</v>
      </c>
      <c r="N654">
        <v>1474088400</v>
      </c>
      <c r="O654" s="12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2"/>
        <v>23.388333333333332</v>
      </c>
      <c r="G655" t="s">
        <v>20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 s="11">
        <f t="shared" si="40"/>
        <v>42468.208333333328</v>
      </c>
      <c r="N655">
        <v>1460264400</v>
      </c>
      <c r="O655" s="12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2"/>
        <v>5.0838857142857146</v>
      </c>
      <c r="G656" t="s">
        <v>20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 s="11">
        <f t="shared" si="40"/>
        <v>42240.208333333328</v>
      </c>
      <c r="N656">
        <v>1440824400</v>
      </c>
      <c r="O656" s="12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2"/>
        <v>1.9147826086956521</v>
      </c>
      <c r="G657" t="s">
        <v>20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 s="11">
        <f t="shared" si="40"/>
        <v>42796.25</v>
      </c>
      <c r="N657">
        <v>1489554000</v>
      </c>
      <c r="O657" s="12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2"/>
        <v>0.42127533783783783</v>
      </c>
      <c r="G658" t="s">
        <v>14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 s="11">
        <f t="shared" si="40"/>
        <v>43097.25</v>
      </c>
      <c r="N658">
        <v>1514872800</v>
      </c>
      <c r="O658" s="12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2"/>
        <v>8.2400000000000001E-2</v>
      </c>
      <c r="G659" t="s">
        <v>14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 s="11">
        <f t="shared" si="40"/>
        <v>43096.25</v>
      </c>
      <c r="N659">
        <v>1515736800</v>
      </c>
      <c r="O659" s="12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2"/>
        <v>0.60064638783269964</v>
      </c>
      <c r="G660" t="s">
        <v>74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 s="11">
        <f t="shared" si="40"/>
        <v>42246.208333333328</v>
      </c>
      <c r="N660">
        <v>1442898000</v>
      </c>
      <c r="O660" s="12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2"/>
        <v>0.47232808616404309</v>
      </c>
      <c r="G661" t="s">
        <v>14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 s="11">
        <f t="shared" si="40"/>
        <v>40570.25</v>
      </c>
      <c r="N661">
        <v>1296194400</v>
      </c>
      <c r="O661" s="12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2"/>
        <v>0.81736263736263737</v>
      </c>
      <c r="G662" t="s">
        <v>14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 s="11">
        <f t="shared" si="40"/>
        <v>42237.208333333328</v>
      </c>
      <c r="N662">
        <v>1440910800</v>
      </c>
      <c r="O662" s="12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2"/>
        <v>0.54187265917603</v>
      </c>
      <c r="G663" t="s">
        <v>14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 s="11">
        <f t="shared" si="40"/>
        <v>40996.208333333336</v>
      </c>
      <c r="N663">
        <v>1335502800</v>
      </c>
      <c r="O663" s="12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2"/>
        <v>0.97868131868131869</v>
      </c>
      <c r="G664" t="s">
        <v>14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 s="11">
        <f t="shared" si="40"/>
        <v>43443.25</v>
      </c>
      <c r="N664">
        <v>1544680800</v>
      </c>
      <c r="O664" s="12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2"/>
        <v>0.77239999999999998</v>
      </c>
      <c r="G665" t="s">
        <v>14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 s="11">
        <f t="shared" si="40"/>
        <v>40458.208333333336</v>
      </c>
      <c r="N665">
        <v>1288414800</v>
      </c>
      <c r="O665" s="12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2"/>
        <v>0.33464735516372796</v>
      </c>
      <c r="G666" t="s">
        <v>14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 s="11">
        <f t="shared" si="40"/>
        <v>40959.25</v>
      </c>
      <c r="N666">
        <v>1330581600</v>
      </c>
      <c r="O666" s="12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2"/>
        <v>2.3958823529411766</v>
      </c>
      <c r="G667" t="s">
        <v>20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 s="11">
        <f t="shared" si="40"/>
        <v>40733.208333333336</v>
      </c>
      <c r="N667">
        <v>1311397200</v>
      </c>
      <c r="O667" s="12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2"/>
        <v>0.64032258064516134</v>
      </c>
      <c r="G668" t="s">
        <v>74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 s="11">
        <f t="shared" si="40"/>
        <v>41516.208333333336</v>
      </c>
      <c r="N668">
        <v>1378357200</v>
      </c>
      <c r="O668" s="12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2"/>
        <v>1.7615942028985507</v>
      </c>
      <c r="G669" t="s">
        <v>20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 s="11">
        <f t="shared" si="40"/>
        <v>41892.208333333336</v>
      </c>
      <c r="N669">
        <v>1411102800</v>
      </c>
      <c r="O669" s="12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2"/>
        <v>0.20338181818181819</v>
      </c>
      <c r="G670" t="s">
        <v>14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 s="11">
        <f t="shared" si="40"/>
        <v>41122.208333333336</v>
      </c>
      <c r="N670">
        <v>1344834000</v>
      </c>
      <c r="O670" s="12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2"/>
        <v>3.5864754098360656</v>
      </c>
      <c r="G671" t="s">
        <v>20</v>
      </c>
      <c r="H671">
        <v>1621</v>
      </c>
      <c r="I671" s="7">
        <f t="shared" si="43"/>
        <v>107.97038864898211</v>
      </c>
      <c r="J671" t="s">
        <v>107</v>
      </c>
      <c r="K671" t="s">
        <v>108</v>
      </c>
      <c r="L671">
        <v>1498453200</v>
      </c>
      <c r="M671" s="11">
        <f t="shared" si="40"/>
        <v>42912.208333333328</v>
      </c>
      <c r="N671">
        <v>1499230800</v>
      </c>
      <c r="O671" s="12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2"/>
        <v>4.6885802469135802</v>
      </c>
      <c r="G672" t="s">
        <v>20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 s="11">
        <f t="shared" si="40"/>
        <v>42425.25</v>
      </c>
      <c r="N672">
        <v>1457416800</v>
      </c>
      <c r="O672" s="12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2"/>
        <v>1.220563524590164</v>
      </c>
      <c r="G673" t="s">
        <v>20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 s="11">
        <f t="shared" si="40"/>
        <v>40390.208333333336</v>
      </c>
      <c r="N673">
        <v>1280898000</v>
      </c>
      <c r="O673" s="12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2"/>
        <v>0.55931783729156137</v>
      </c>
      <c r="G674" t="s">
        <v>14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 s="11">
        <f t="shared" si="40"/>
        <v>43180.208333333328</v>
      </c>
      <c r="N674">
        <v>1522472400</v>
      </c>
      <c r="O674" s="12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2"/>
        <v>0.43660714285714286</v>
      </c>
      <c r="G675" t="s">
        <v>14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 s="11">
        <f t="shared" si="40"/>
        <v>42475.208333333328</v>
      </c>
      <c r="N675">
        <v>1462510800</v>
      </c>
      <c r="O675" s="12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2"/>
        <v>0.33538371411833628</v>
      </c>
      <c r="G676" t="s">
        <v>74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 s="11">
        <f t="shared" si="40"/>
        <v>40774.208333333336</v>
      </c>
      <c r="N676">
        <v>1317790800</v>
      </c>
      <c r="O676" s="12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2"/>
        <v>1.2297938144329896</v>
      </c>
      <c r="G677" t="s">
        <v>20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 s="11">
        <f t="shared" si="40"/>
        <v>43719.208333333328</v>
      </c>
      <c r="N677">
        <v>1568782800</v>
      </c>
      <c r="O677" s="12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2"/>
        <v>1.8974959871589085</v>
      </c>
      <c r="G678" t="s">
        <v>20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 s="11">
        <f t="shared" si="40"/>
        <v>41178.208333333336</v>
      </c>
      <c r="N678">
        <v>1349413200</v>
      </c>
      <c r="O678" s="12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2"/>
        <v>0.83622641509433959</v>
      </c>
      <c r="G679" t="s">
        <v>14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 s="11">
        <f t="shared" si="40"/>
        <v>42561.208333333328</v>
      </c>
      <c r="N679">
        <v>1472446800</v>
      </c>
      <c r="O679" s="12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2"/>
        <v>0.17968844221105529</v>
      </c>
      <c r="G680" t="s">
        <v>74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 s="11">
        <f t="shared" si="40"/>
        <v>43484.25</v>
      </c>
      <c r="N680">
        <v>1548050400</v>
      </c>
      <c r="O680" s="12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2"/>
        <v>10.365</v>
      </c>
      <c r="G681" t="s">
        <v>20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 s="11">
        <f t="shared" si="40"/>
        <v>43756.208333333328</v>
      </c>
      <c r="N681">
        <v>1571806800</v>
      </c>
      <c r="O681" s="12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2"/>
        <v>0.97405219780219776</v>
      </c>
      <c r="G682" t="s">
        <v>14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 s="11">
        <f t="shared" si="40"/>
        <v>43813.25</v>
      </c>
      <c r="N682">
        <v>1576476000</v>
      </c>
      <c r="O682" s="12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2"/>
        <v>0.86386203150461705</v>
      </c>
      <c r="G683" t="s">
        <v>14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 s="11">
        <f t="shared" si="40"/>
        <v>40898.25</v>
      </c>
      <c r="N683">
        <v>1324965600</v>
      </c>
      <c r="O683" s="12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2"/>
        <v>1.5016666666666667</v>
      </c>
      <c r="G684" t="s">
        <v>20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 s="11">
        <f t="shared" si="40"/>
        <v>41619.25</v>
      </c>
      <c r="N684">
        <v>1387519200</v>
      </c>
      <c r="O684" s="12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2"/>
        <v>3.5843478260869563</v>
      </c>
      <c r="G685" t="s">
        <v>20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 s="11">
        <f t="shared" si="40"/>
        <v>43359.208333333328</v>
      </c>
      <c r="N685">
        <v>1537246800</v>
      </c>
      <c r="O685" s="12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2"/>
        <v>5.4285714285714288</v>
      </c>
      <c r="G686" t="s">
        <v>20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 s="11">
        <f t="shared" si="40"/>
        <v>40358.208333333336</v>
      </c>
      <c r="N686">
        <v>1279515600</v>
      </c>
      <c r="O686" s="12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2"/>
        <v>0.67500714285714281</v>
      </c>
      <c r="G687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 s="11">
        <f t="shared" si="40"/>
        <v>42239.208333333328</v>
      </c>
      <c r="N687">
        <v>1442379600</v>
      </c>
      <c r="O687" s="12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2"/>
        <v>1.9174666666666667</v>
      </c>
      <c r="G688" t="s">
        <v>20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 s="11">
        <f t="shared" si="40"/>
        <v>43186.208333333328</v>
      </c>
      <c r="N688">
        <v>1523077200</v>
      </c>
      <c r="O688" s="12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2"/>
        <v>9.32</v>
      </c>
      <c r="G689" t="s">
        <v>20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 s="11">
        <f t="shared" si="40"/>
        <v>42806.25</v>
      </c>
      <c r="N689">
        <v>1489554000</v>
      </c>
      <c r="O689" s="12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2"/>
        <v>4.2927586206896553</v>
      </c>
      <c r="G690" t="s">
        <v>20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 s="11">
        <f t="shared" si="40"/>
        <v>43475.25</v>
      </c>
      <c r="N690">
        <v>1548482400</v>
      </c>
      <c r="O690" s="12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2"/>
        <v>1.0065753424657535</v>
      </c>
      <c r="G691" t="s">
        <v>20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 s="11">
        <f t="shared" si="40"/>
        <v>41576.208333333336</v>
      </c>
      <c r="N691">
        <v>1384063200</v>
      </c>
      <c r="O691" s="12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2"/>
        <v>2.266111111111111</v>
      </c>
      <c r="G692" t="s">
        <v>20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 s="11">
        <f t="shared" si="40"/>
        <v>40874.25</v>
      </c>
      <c r="N692">
        <v>1322892000</v>
      </c>
      <c r="O692" s="12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2"/>
        <v>1.4238</v>
      </c>
      <c r="G693" t="s">
        <v>20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 s="11">
        <f t="shared" si="40"/>
        <v>41185.208333333336</v>
      </c>
      <c r="N693">
        <v>1350709200</v>
      </c>
      <c r="O693" s="12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2"/>
        <v>0.90633333333333332</v>
      </c>
      <c r="G694" t="s">
        <v>14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 s="11">
        <f t="shared" si="40"/>
        <v>43655.208333333328</v>
      </c>
      <c r="N694">
        <v>1564203600</v>
      </c>
      <c r="O694" s="12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2"/>
        <v>0.63966740576496672</v>
      </c>
      <c r="G695" t="s">
        <v>14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 s="11">
        <f t="shared" si="40"/>
        <v>43025.208333333328</v>
      </c>
      <c r="N695">
        <v>1509685200</v>
      </c>
      <c r="O695" s="12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2"/>
        <v>0.84131868131868137</v>
      </c>
      <c r="G696" t="s">
        <v>14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 s="11">
        <f t="shared" si="40"/>
        <v>43066.25</v>
      </c>
      <c r="N696">
        <v>1514959200</v>
      </c>
      <c r="O696" s="12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2"/>
        <v>1.3393478260869565</v>
      </c>
      <c r="G697" t="s">
        <v>20</v>
      </c>
      <c r="H697">
        <v>196</v>
      </c>
      <c r="I697" s="7">
        <f t="shared" si="43"/>
        <v>62.867346938775512</v>
      </c>
      <c r="J697" t="s">
        <v>107</v>
      </c>
      <c r="K697" t="s">
        <v>108</v>
      </c>
      <c r="L697">
        <v>1447480800</v>
      </c>
      <c r="M697" s="11">
        <f t="shared" si="40"/>
        <v>42322.25</v>
      </c>
      <c r="N697">
        <v>1448863200</v>
      </c>
      <c r="O697" s="12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2"/>
        <v>0.59042047531992692</v>
      </c>
      <c r="G698" t="s">
        <v>14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 s="11">
        <f t="shared" si="40"/>
        <v>42114.208333333328</v>
      </c>
      <c r="N698">
        <v>1429592400</v>
      </c>
      <c r="O698" s="12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2"/>
        <v>1.5280062063615205</v>
      </c>
      <c r="G699" t="s">
        <v>20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 s="11">
        <f t="shared" si="40"/>
        <v>43190.208333333328</v>
      </c>
      <c r="N699">
        <v>1522645200</v>
      </c>
      <c r="O699" s="12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2"/>
        <v>4.466912114014252</v>
      </c>
      <c r="G700" t="s">
        <v>20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 s="11">
        <f t="shared" si="40"/>
        <v>40871.25</v>
      </c>
      <c r="N700">
        <v>1323324000</v>
      </c>
      <c r="O700" s="12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2"/>
        <v>0.8439189189189189</v>
      </c>
      <c r="G701" t="s">
        <v>14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 s="11">
        <f t="shared" si="40"/>
        <v>43641.208333333328</v>
      </c>
      <c r="N701">
        <v>1561525200</v>
      </c>
      <c r="O701" s="12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2"/>
        <v>0.03</v>
      </c>
      <c r="G702" t="s">
        <v>14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 s="11">
        <f t="shared" si="40"/>
        <v>40203.25</v>
      </c>
      <c r="N702">
        <v>1265695200</v>
      </c>
      <c r="O702" s="12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2"/>
        <v>1.7502692307692307</v>
      </c>
      <c r="G703" t="s">
        <v>20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 s="11">
        <f t="shared" si="40"/>
        <v>40629.208333333336</v>
      </c>
      <c r="N703">
        <v>1301806800</v>
      </c>
      <c r="O703" s="12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2"/>
        <v>0.54137931034482756</v>
      </c>
      <c r="G704" t="s">
        <v>14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 s="11">
        <f t="shared" si="40"/>
        <v>41477.208333333336</v>
      </c>
      <c r="N704">
        <v>1374901200</v>
      </c>
      <c r="O704" s="12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2"/>
        <v>3.1187381703470032</v>
      </c>
      <c r="G705" t="s">
        <v>20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 s="11">
        <f t="shared" si="40"/>
        <v>41020.208333333336</v>
      </c>
      <c r="N705">
        <v>1336453200</v>
      </c>
      <c r="O705" s="12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2"/>
        <v>1.2278160919540231</v>
      </c>
      <c r="G706" t="s">
        <v>20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 s="11">
        <f t="shared" si="40"/>
        <v>42555.208333333328</v>
      </c>
      <c r="N706">
        <v>1468904400</v>
      </c>
      <c r="O706" s="12">
        <f t="shared" si="4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2"/>
        <v>0.99026517383618151</v>
      </c>
      <c r="G707" t="s">
        <v>14</v>
      </c>
      <c r="H707">
        <v>2025</v>
      </c>
      <c r="I707" s="7">
        <f t="shared" si="43"/>
        <v>82.986666666666665</v>
      </c>
      <c r="J707" t="s">
        <v>40</v>
      </c>
      <c r="K707" t="s">
        <v>41</v>
      </c>
      <c r="L707">
        <v>1386741600</v>
      </c>
      <c r="M707" s="11">
        <f t="shared" ref="M707:M770" si="44">(L707/86400)+25569</f>
        <v>41619.25</v>
      </c>
      <c r="N707">
        <v>1387087200</v>
      </c>
      <c r="O707" s="12">
        <f t="shared" ref="O707:O770" si="45">(N707/86400)+25569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46">E708/D708</f>
        <v>1.278468634686347</v>
      </c>
      <c r="G708" t="s">
        <v>20</v>
      </c>
      <c r="H708">
        <v>1345</v>
      </c>
      <c r="I708" s="7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11">
        <f t="shared" si="44"/>
        <v>43471.25</v>
      </c>
      <c r="N708">
        <v>1547445600</v>
      </c>
      <c r="O708" s="12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6"/>
        <v>1.5861643835616439</v>
      </c>
      <c r="G709" t="s">
        <v>20</v>
      </c>
      <c r="H709">
        <v>168</v>
      </c>
      <c r="I709" s="7">
        <f t="shared" si="47"/>
        <v>68.922619047619051</v>
      </c>
      <c r="J709" t="s">
        <v>21</v>
      </c>
      <c r="K709" t="s">
        <v>22</v>
      </c>
      <c r="L709">
        <v>1544248800</v>
      </c>
      <c r="M709" s="11">
        <f t="shared" si="44"/>
        <v>43442.25</v>
      </c>
      <c r="N709">
        <v>1547359200</v>
      </c>
      <c r="O709" s="12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6"/>
        <v>7.0705882352941174</v>
      </c>
      <c r="G710" t="s">
        <v>20</v>
      </c>
      <c r="H710">
        <v>137</v>
      </c>
      <c r="I710" s="7">
        <f t="shared" si="47"/>
        <v>87.737226277372258</v>
      </c>
      <c r="J710" t="s">
        <v>98</v>
      </c>
      <c r="K710" t="s">
        <v>99</v>
      </c>
      <c r="L710">
        <v>1495429200</v>
      </c>
      <c r="M710" s="11">
        <f t="shared" si="44"/>
        <v>42877.208333333328</v>
      </c>
      <c r="N710">
        <v>1496293200</v>
      </c>
      <c r="O710" s="12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6"/>
        <v>1.4238775510204082</v>
      </c>
      <c r="G711" t="s">
        <v>20</v>
      </c>
      <c r="H711">
        <v>186</v>
      </c>
      <c r="I711" s="7">
        <f t="shared" si="47"/>
        <v>75.021505376344081</v>
      </c>
      <c r="J711" t="s">
        <v>107</v>
      </c>
      <c r="K711" t="s">
        <v>108</v>
      </c>
      <c r="L711">
        <v>1334811600</v>
      </c>
      <c r="M711" s="11">
        <f t="shared" si="44"/>
        <v>41018.208333333336</v>
      </c>
      <c r="N711">
        <v>1335416400</v>
      </c>
      <c r="O711" s="12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6"/>
        <v>1.4786046511627906</v>
      </c>
      <c r="G712" t="s">
        <v>20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 s="11">
        <f t="shared" si="44"/>
        <v>43295.208333333328</v>
      </c>
      <c r="N712">
        <v>1532149200</v>
      </c>
      <c r="O712" s="12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6"/>
        <v>0.20322580645161289</v>
      </c>
      <c r="G713" t="s">
        <v>14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 s="11">
        <f t="shared" si="44"/>
        <v>42393.25</v>
      </c>
      <c r="N713">
        <v>1453788000</v>
      </c>
      <c r="O713" s="12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6"/>
        <v>18.40625</v>
      </c>
      <c r="G714" t="s">
        <v>20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 s="11">
        <f t="shared" si="44"/>
        <v>42559.208333333328</v>
      </c>
      <c r="N714">
        <v>1471496400</v>
      </c>
      <c r="O714" s="12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6"/>
        <v>1.6194202898550725</v>
      </c>
      <c r="G715" t="s">
        <v>20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 s="11">
        <f t="shared" si="44"/>
        <v>42604.208333333328</v>
      </c>
      <c r="N715">
        <v>1472878800</v>
      </c>
      <c r="O715" s="12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6"/>
        <v>4.7282077922077921</v>
      </c>
      <c r="G716" t="s">
        <v>20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 s="11">
        <f t="shared" si="44"/>
        <v>41870.208333333336</v>
      </c>
      <c r="N716">
        <v>1408510800</v>
      </c>
      <c r="O716" s="12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6"/>
        <v>0.24466101694915254</v>
      </c>
      <c r="G717" t="s">
        <v>14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 s="11">
        <f t="shared" si="44"/>
        <v>40397.208333333336</v>
      </c>
      <c r="N717">
        <v>1281589200</v>
      </c>
      <c r="O717" s="12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6"/>
        <v>5.1764999999999999</v>
      </c>
      <c r="G718" t="s">
        <v>20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 s="11">
        <f t="shared" si="44"/>
        <v>41465.208333333336</v>
      </c>
      <c r="N718">
        <v>1375851600</v>
      </c>
      <c r="O718" s="12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6"/>
        <v>2.4764285714285714</v>
      </c>
      <c r="G719" t="s">
        <v>20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 s="11">
        <f t="shared" si="44"/>
        <v>40777.208333333336</v>
      </c>
      <c r="N719">
        <v>1315803600</v>
      </c>
      <c r="O719" s="12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6"/>
        <v>1.0020481927710843</v>
      </c>
      <c r="G720" t="s">
        <v>20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 s="11">
        <f t="shared" si="44"/>
        <v>41442.208333333336</v>
      </c>
      <c r="N720">
        <v>1373691600</v>
      </c>
      <c r="O720" s="12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6"/>
        <v>1.53</v>
      </c>
      <c r="G721" t="s">
        <v>20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 s="11">
        <f t="shared" si="44"/>
        <v>41058.208333333336</v>
      </c>
      <c r="N721">
        <v>1339218000</v>
      </c>
      <c r="O721" s="12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6"/>
        <v>0.37091954022988505</v>
      </c>
      <c r="G722" t="s">
        <v>74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 s="11">
        <f t="shared" si="44"/>
        <v>43152.25</v>
      </c>
      <c r="N722">
        <v>1520402400</v>
      </c>
      <c r="O722" s="12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6"/>
        <v>4.3923948220064728E-2</v>
      </c>
      <c r="G723" t="s">
        <v>74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 s="11">
        <f t="shared" si="44"/>
        <v>43194.208333333328</v>
      </c>
      <c r="N723">
        <v>1523336400</v>
      </c>
      <c r="O723" s="12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6"/>
        <v>1.5650721649484536</v>
      </c>
      <c r="G724" t="s">
        <v>20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 s="11">
        <f t="shared" si="44"/>
        <v>43045.25</v>
      </c>
      <c r="N724">
        <v>1512280800</v>
      </c>
      <c r="O724" s="12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6"/>
        <v>2.704081632653061</v>
      </c>
      <c r="G725" t="s">
        <v>20</v>
      </c>
      <c r="H725">
        <v>144</v>
      </c>
      <c r="I725" s="7">
        <f t="shared" si="47"/>
        <v>92.013888888888886</v>
      </c>
      <c r="J725" t="s">
        <v>26</v>
      </c>
      <c r="K725" t="s">
        <v>27</v>
      </c>
      <c r="L725">
        <v>1456898400</v>
      </c>
      <c r="M725" s="11">
        <f t="shared" si="44"/>
        <v>42431.25</v>
      </c>
      <c r="N725">
        <v>1458709200</v>
      </c>
      <c r="O725" s="12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6"/>
        <v>1.3405952380952382</v>
      </c>
      <c r="G726" t="s">
        <v>20</v>
      </c>
      <c r="H726">
        <v>121</v>
      </c>
      <c r="I726" s="7">
        <f t="shared" si="47"/>
        <v>93.066115702479337</v>
      </c>
      <c r="J726" t="s">
        <v>40</v>
      </c>
      <c r="K726" t="s">
        <v>41</v>
      </c>
      <c r="L726">
        <v>1413954000</v>
      </c>
      <c r="M726" s="11">
        <f t="shared" si="44"/>
        <v>41934.208333333336</v>
      </c>
      <c r="N726">
        <v>1414126800</v>
      </c>
      <c r="O726" s="12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6"/>
        <v>0.50398033126293995</v>
      </c>
      <c r="G727" t="s">
        <v>14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 s="11">
        <f t="shared" si="44"/>
        <v>41958.25</v>
      </c>
      <c r="N727">
        <v>1416204000</v>
      </c>
      <c r="O727" s="12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6"/>
        <v>0.88815837937384901</v>
      </c>
      <c r="G728" t="s">
        <v>74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 s="11">
        <f t="shared" si="44"/>
        <v>40476.208333333336</v>
      </c>
      <c r="N728">
        <v>1288501200</v>
      </c>
      <c r="O728" s="12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6"/>
        <v>1.65</v>
      </c>
      <c r="G729" t="s">
        <v>20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 s="11">
        <f t="shared" si="44"/>
        <v>43485.25</v>
      </c>
      <c r="N729">
        <v>1552971600</v>
      </c>
      <c r="O729" s="12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6"/>
        <v>0.17499999999999999</v>
      </c>
      <c r="G730" t="s">
        <v>14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 s="11">
        <f t="shared" si="44"/>
        <v>42515.208333333328</v>
      </c>
      <c r="N730">
        <v>1465102800</v>
      </c>
      <c r="O730" s="12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6"/>
        <v>1.8566071428571429</v>
      </c>
      <c r="G731" t="s">
        <v>20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 s="11">
        <f t="shared" si="44"/>
        <v>41309.25</v>
      </c>
      <c r="N731">
        <v>1360130400</v>
      </c>
      <c r="O731" s="12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6"/>
        <v>4.1266319444444441</v>
      </c>
      <c r="G732" t="s">
        <v>20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 s="11">
        <f t="shared" si="44"/>
        <v>42147.208333333328</v>
      </c>
      <c r="N732">
        <v>1432875600</v>
      </c>
      <c r="O732" s="12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6"/>
        <v>0.90249999999999997</v>
      </c>
      <c r="G733" t="s">
        <v>74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 s="11">
        <f t="shared" si="44"/>
        <v>42939.208333333328</v>
      </c>
      <c r="N733">
        <v>1500872400</v>
      </c>
      <c r="O733" s="12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6"/>
        <v>0.91984615384615387</v>
      </c>
      <c r="G734" t="s">
        <v>14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 s="11">
        <f t="shared" si="44"/>
        <v>42816.208333333328</v>
      </c>
      <c r="N734">
        <v>1492146000</v>
      </c>
      <c r="O734" s="12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6"/>
        <v>5.2700632911392402</v>
      </c>
      <c r="G735" t="s">
        <v>20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 s="11">
        <f t="shared" si="44"/>
        <v>41844.208333333336</v>
      </c>
      <c r="N735">
        <v>1407301200</v>
      </c>
      <c r="O735" s="12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6"/>
        <v>3.1914285714285713</v>
      </c>
      <c r="G736" t="s">
        <v>20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 s="11">
        <f t="shared" si="44"/>
        <v>42763.25</v>
      </c>
      <c r="N736">
        <v>1486620000</v>
      </c>
      <c r="O736" s="12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6"/>
        <v>3.5418867924528303</v>
      </c>
      <c r="G737" t="s">
        <v>20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 s="11">
        <f t="shared" si="44"/>
        <v>42459.208333333328</v>
      </c>
      <c r="N737">
        <v>1459918800</v>
      </c>
      <c r="O737" s="12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6"/>
        <v>0.32896103896103895</v>
      </c>
      <c r="G738" t="s">
        <v>74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 s="11">
        <f t="shared" si="44"/>
        <v>42055.25</v>
      </c>
      <c r="N738">
        <v>1424757600</v>
      </c>
      <c r="O738" s="12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6"/>
        <v>1.358918918918919</v>
      </c>
      <c r="G739" t="s">
        <v>20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 s="11">
        <f t="shared" si="44"/>
        <v>42685.25</v>
      </c>
      <c r="N739">
        <v>1479880800</v>
      </c>
      <c r="O739" s="12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6"/>
        <v>2.0843373493975904E-2</v>
      </c>
      <c r="G740" t="s">
        <v>14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 s="11">
        <f t="shared" si="44"/>
        <v>41959.25</v>
      </c>
      <c r="N740">
        <v>1418018400</v>
      </c>
      <c r="O740" s="12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6"/>
        <v>0.61</v>
      </c>
      <c r="G741" t="s">
        <v>14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 s="11">
        <f t="shared" si="44"/>
        <v>41089.208333333336</v>
      </c>
      <c r="N741">
        <v>1341032400</v>
      </c>
      <c r="O741" s="12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6"/>
        <v>0.30037735849056602</v>
      </c>
      <c r="G742" t="s">
        <v>14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 s="11">
        <f t="shared" si="44"/>
        <v>42769.25</v>
      </c>
      <c r="N742">
        <v>1486360800</v>
      </c>
      <c r="O742" s="12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6"/>
        <v>11.791666666666666</v>
      </c>
      <c r="G743" t="s">
        <v>20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 s="11">
        <f t="shared" si="44"/>
        <v>40321.208333333336</v>
      </c>
      <c r="N743">
        <v>1274677200</v>
      </c>
      <c r="O743" s="12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6"/>
        <v>11.260833333333334</v>
      </c>
      <c r="G744" t="s">
        <v>20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 s="11">
        <f t="shared" si="44"/>
        <v>40197.25</v>
      </c>
      <c r="N744">
        <v>1267509600</v>
      </c>
      <c r="O744" s="12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6"/>
        <v>0.12923076923076923</v>
      </c>
      <c r="G745" t="s">
        <v>14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 s="11">
        <f t="shared" si="44"/>
        <v>42298.208333333328</v>
      </c>
      <c r="N745">
        <v>1445922000</v>
      </c>
      <c r="O745" s="12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6"/>
        <v>7.12</v>
      </c>
      <c r="G746" t="s">
        <v>20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 s="11">
        <f t="shared" si="44"/>
        <v>43322.208333333328</v>
      </c>
      <c r="N746">
        <v>1534050000</v>
      </c>
      <c r="O746" s="12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6"/>
        <v>0.30304347826086958</v>
      </c>
      <c r="G747" t="s">
        <v>14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 s="11">
        <f t="shared" si="44"/>
        <v>40328.208333333336</v>
      </c>
      <c r="N747">
        <v>1277528400</v>
      </c>
      <c r="O747" s="12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6"/>
        <v>2.1250896057347672</v>
      </c>
      <c r="G748" t="s">
        <v>20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 s="11">
        <f t="shared" si="44"/>
        <v>40825.208333333336</v>
      </c>
      <c r="N748">
        <v>1318568400</v>
      </c>
      <c r="O748" s="12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6"/>
        <v>2.2885714285714287</v>
      </c>
      <c r="G749" t="s">
        <v>20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 s="11">
        <f t="shared" si="44"/>
        <v>40423.208333333336</v>
      </c>
      <c r="N749">
        <v>1284354000</v>
      </c>
      <c r="O749" s="12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6"/>
        <v>0.34959979476654696</v>
      </c>
      <c r="G750" t="s">
        <v>74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 s="11">
        <f t="shared" si="44"/>
        <v>40238.25</v>
      </c>
      <c r="N750">
        <v>1269579600</v>
      </c>
      <c r="O750" s="12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6"/>
        <v>1.5729069767441861</v>
      </c>
      <c r="G751" t="s">
        <v>20</v>
      </c>
      <c r="H751">
        <v>366</v>
      </c>
      <c r="I751" s="7">
        <f t="shared" si="47"/>
        <v>36.959016393442624</v>
      </c>
      <c r="J751" t="s">
        <v>107</v>
      </c>
      <c r="K751" t="s">
        <v>108</v>
      </c>
      <c r="L751">
        <v>1412744400</v>
      </c>
      <c r="M751" s="11">
        <f t="shared" si="44"/>
        <v>41920.208333333336</v>
      </c>
      <c r="N751">
        <v>1413781200</v>
      </c>
      <c r="O751" s="12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6"/>
        <v>0.01</v>
      </c>
      <c r="G752" t="s">
        <v>14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 s="11">
        <f t="shared" si="44"/>
        <v>40360.208333333336</v>
      </c>
      <c r="N752">
        <v>1280120400</v>
      </c>
      <c r="O752" s="12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6"/>
        <v>2.3230555555555554</v>
      </c>
      <c r="G753" t="s">
        <v>20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 s="11">
        <f t="shared" si="44"/>
        <v>42446.208333333328</v>
      </c>
      <c r="N753">
        <v>1459486800</v>
      </c>
      <c r="O753" s="12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6"/>
        <v>0.92448275862068963</v>
      </c>
      <c r="G754" t="s">
        <v>74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 s="11">
        <f t="shared" si="44"/>
        <v>40395.208333333336</v>
      </c>
      <c r="N754">
        <v>1282539600</v>
      </c>
      <c r="O754" s="12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6"/>
        <v>2.5670212765957445</v>
      </c>
      <c r="G755" t="s">
        <v>20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 s="11">
        <f t="shared" si="44"/>
        <v>40321.208333333336</v>
      </c>
      <c r="N755">
        <v>1275886800</v>
      </c>
      <c r="O755" s="12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6"/>
        <v>1.6847017045454546</v>
      </c>
      <c r="G756" t="s">
        <v>20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 s="11">
        <f t="shared" si="44"/>
        <v>41210.208333333336</v>
      </c>
      <c r="N756">
        <v>1355983200</v>
      </c>
      <c r="O756" s="12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6"/>
        <v>1.6657777777777778</v>
      </c>
      <c r="G757" t="s">
        <v>20</v>
      </c>
      <c r="H757">
        <v>288</v>
      </c>
      <c r="I757" s="7">
        <f t="shared" si="47"/>
        <v>26.027777777777779</v>
      </c>
      <c r="J757" t="s">
        <v>36</v>
      </c>
      <c r="K757" t="s">
        <v>37</v>
      </c>
      <c r="L757">
        <v>1514354400</v>
      </c>
      <c r="M757" s="11">
        <f t="shared" si="44"/>
        <v>43096.25</v>
      </c>
      <c r="N757">
        <v>1515391200</v>
      </c>
      <c r="O757" s="12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6"/>
        <v>7.7207692307692311</v>
      </c>
      <c r="G758" t="s">
        <v>20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 s="11">
        <f t="shared" si="44"/>
        <v>42024.25</v>
      </c>
      <c r="N758">
        <v>1422252000</v>
      </c>
      <c r="O758" s="12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6"/>
        <v>4.0685714285714285</v>
      </c>
      <c r="G759" t="s">
        <v>20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 s="11">
        <f t="shared" si="44"/>
        <v>40675.208333333336</v>
      </c>
      <c r="N759">
        <v>1305522000</v>
      </c>
      <c r="O759" s="12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6"/>
        <v>5.6420608108108112</v>
      </c>
      <c r="G760" t="s">
        <v>20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 s="11">
        <f t="shared" si="44"/>
        <v>41936.208333333336</v>
      </c>
      <c r="N760">
        <v>1414904400</v>
      </c>
      <c r="O760" s="12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6"/>
        <v>0.6842686567164179</v>
      </c>
      <c r="G761" t="s">
        <v>14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 s="11">
        <f t="shared" si="44"/>
        <v>43136.25</v>
      </c>
      <c r="N761">
        <v>1520402400</v>
      </c>
      <c r="O761" s="12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6"/>
        <v>0.34351966873706002</v>
      </c>
      <c r="G762" t="s">
        <v>14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 s="11">
        <f t="shared" si="44"/>
        <v>43678.208333333328</v>
      </c>
      <c r="N762">
        <v>1567141200</v>
      </c>
      <c r="O762" s="12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6"/>
        <v>6.5545454545454547</v>
      </c>
      <c r="G763" t="s">
        <v>20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 s="11">
        <f t="shared" si="44"/>
        <v>42938.208333333328</v>
      </c>
      <c r="N763">
        <v>1501131600</v>
      </c>
      <c r="O763" s="12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6"/>
        <v>1.7725714285714285</v>
      </c>
      <c r="G764" t="s">
        <v>20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 s="11">
        <f t="shared" si="44"/>
        <v>41241.25</v>
      </c>
      <c r="N764">
        <v>1355032800</v>
      </c>
      <c r="O764" s="12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6"/>
        <v>1.1317857142857144</v>
      </c>
      <c r="G765" t="s">
        <v>20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 s="11">
        <f t="shared" si="44"/>
        <v>41037.208333333336</v>
      </c>
      <c r="N765">
        <v>1339477200</v>
      </c>
      <c r="O765" s="12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6"/>
        <v>7.2818181818181822</v>
      </c>
      <c r="G766" t="s">
        <v>20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 s="11">
        <f t="shared" si="44"/>
        <v>40676.208333333336</v>
      </c>
      <c r="N766">
        <v>1305954000</v>
      </c>
      <c r="O766" s="12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6"/>
        <v>2.0833333333333335</v>
      </c>
      <c r="G767" t="s">
        <v>20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 s="11">
        <f t="shared" si="44"/>
        <v>42840.208333333328</v>
      </c>
      <c r="N767">
        <v>1494392400</v>
      </c>
      <c r="O767" s="12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6"/>
        <v>0.31171232876712329</v>
      </c>
      <c r="G768" t="s">
        <v>14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 s="11">
        <f t="shared" si="44"/>
        <v>43362.208333333328</v>
      </c>
      <c r="N768">
        <v>1537419600</v>
      </c>
      <c r="O768" s="12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6"/>
        <v>0.56967078189300413</v>
      </c>
      <c r="G769" t="s">
        <v>14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 s="11">
        <f t="shared" si="44"/>
        <v>42283.208333333328</v>
      </c>
      <c r="N769">
        <v>1447999200</v>
      </c>
      <c r="O769" s="12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6"/>
        <v>2.31</v>
      </c>
      <c r="G770" t="s">
        <v>20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 s="11">
        <f t="shared" si="44"/>
        <v>41619.25</v>
      </c>
      <c r="N770">
        <v>1388037600</v>
      </c>
      <c r="O770" s="12">
        <f t="shared" si="4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6"/>
        <v>0.86867834394904464</v>
      </c>
      <c r="G771" t="s">
        <v>14</v>
      </c>
      <c r="H771">
        <v>3410</v>
      </c>
      <c r="I771" s="7">
        <f t="shared" si="47"/>
        <v>31.995894428152493</v>
      </c>
      <c r="J771" t="s">
        <v>21</v>
      </c>
      <c r="K771" t="s">
        <v>22</v>
      </c>
      <c r="L771">
        <v>1376542800</v>
      </c>
      <c r="M771" s="11">
        <f t="shared" ref="M771:M834" si="48">(L771/86400)+25569</f>
        <v>41501.208333333336</v>
      </c>
      <c r="N771">
        <v>1378789200</v>
      </c>
      <c r="O771" s="12">
        <f t="shared" ref="O771:O834" si="49">(N771/86400)+25569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50">E772/D772</f>
        <v>2.7074418604651163</v>
      </c>
      <c r="G772" t="s">
        <v>20</v>
      </c>
      <c r="H772">
        <v>216</v>
      </c>
      <c r="I772" s="7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11">
        <f t="shared" si="48"/>
        <v>41743.208333333336</v>
      </c>
      <c r="N772">
        <v>1398056400</v>
      </c>
      <c r="O772" s="12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50"/>
        <v>0.49446428571428569</v>
      </c>
      <c r="G773" t="s">
        <v>74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 s="11">
        <f t="shared" si="48"/>
        <v>43491.25</v>
      </c>
      <c r="N773">
        <v>1550815200</v>
      </c>
      <c r="O773" s="12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0"/>
        <v>1.1335962566844919</v>
      </c>
      <c r="G774" t="s">
        <v>20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 s="11">
        <f t="shared" si="48"/>
        <v>43505.25</v>
      </c>
      <c r="N774">
        <v>1550037600</v>
      </c>
      <c r="O774" s="12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0"/>
        <v>1.9055555555555554</v>
      </c>
      <c r="G775" t="s">
        <v>20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 s="11">
        <f t="shared" si="48"/>
        <v>42838.208333333328</v>
      </c>
      <c r="N775">
        <v>1492923600</v>
      </c>
      <c r="O775" s="12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0"/>
        <v>1.355</v>
      </c>
      <c r="G776" t="s">
        <v>20</v>
      </c>
      <c r="H776">
        <v>78</v>
      </c>
      <c r="I776" s="7">
        <f t="shared" si="51"/>
        <v>86.858974358974365</v>
      </c>
      <c r="J776" t="s">
        <v>107</v>
      </c>
      <c r="K776" t="s">
        <v>108</v>
      </c>
      <c r="L776">
        <v>1463979600</v>
      </c>
      <c r="M776" s="11">
        <f t="shared" si="48"/>
        <v>42513.208333333328</v>
      </c>
      <c r="N776">
        <v>1467522000</v>
      </c>
      <c r="O776" s="12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0"/>
        <v>0.10297872340425532</v>
      </c>
      <c r="G777" t="s">
        <v>14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 s="11">
        <f t="shared" si="48"/>
        <v>41949.25</v>
      </c>
      <c r="N777">
        <v>1416117600</v>
      </c>
      <c r="O777" s="12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0"/>
        <v>0.65544223826714798</v>
      </c>
      <c r="G778" t="s">
        <v>14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 s="11">
        <f t="shared" si="48"/>
        <v>43650.208333333328</v>
      </c>
      <c r="N778">
        <v>1563771600</v>
      </c>
      <c r="O778" s="12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0"/>
        <v>0.49026652452025588</v>
      </c>
      <c r="G779" t="s">
        <v>14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 s="11">
        <f t="shared" si="48"/>
        <v>40809.208333333336</v>
      </c>
      <c r="N779">
        <v>1319259600</v>
      </c>
      <c r="O779" s="12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0"/>
        <v>7.8792307692307695</v>
      </c>
      <c r="G780" t="s">
        <v>20</v>
      </c>
      <c r="H780">
        <v>174</v>
      </c>
      <c r="I780" s="7">
        <f t="shared" si="51"/>
        <v>58.867816091954026</v>
      </c>
      <c r="J780" t="s">
        <v>98</v>
      </c>
      <c r="K780" t="s">
        <v>99</v>
      </c>
      <c r="L780">
        <v>1313211600</v>
      </c>
      <c r="M780" s="11">
        <f t="shared" si="48"/>
        <v>40768.208333333336</v>
      </c>
      <c r="N780">
        <v>1313643600</v>
      </c>
      <c r="O780" s="12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0"/>
        <v>0.80306347746090156</v>
      </c>
      <c r="G781" t="s">
        <v>14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 s="11">
        <f t="shared" si="48"/>
        <v>42230.208333333328</v>
      </c>
      <c r="N781">
        <v>1440306000</v>
      </c>
      <c r="O781" s="12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0"/>
        <v>1.0629411764705883</v>
      </c>
      <c r="G782" t="s">
        <v>20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 s="11">
        <f t="shared" si="48"/>
        <v>42573.208333333328</v>
      </c>
      <c r="N782">
        <v>1470805200</v>
      </c>
      <c r="O782" s="12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0"/>
        <v>0.50735632183908042</v>
      </c>
      <c r="G783" t="s">
        <v>74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 s="11">
        <f t="shared" si="48"/>
        <v>40482.208333333336</v>
      </c>
      <c r="N783">
        <v>1292911200</v>
      </c>
      <c r="O783" s="12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0"/>
        <v>2.153137254901961</v>
      </c>
      <c r="G784" t="s">
        <v>20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 s="11">
        <f t="shared" si="48"/>
        <v>40603.25</v>
      </c>
      <c r="N784">
        <v>1301374800</v>
      </c>
      <c r="O784" s="12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0"/>
        <v>1.4122972972972974</v>
      </c>
      <c r="G785" t="s">
        <v>20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 s="11">
        <f t="shared" si="48"/>
        <v>41625.25</v>
      </c>
      <c r="N785">
        <v>1387864800</v>
      </c>
      <c r="O785" s="12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0"/>
        <v>1.1533745781777278</v>
      </c>
      <c r="G786" t="s">
        <v>20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 s="11">
        <f t="shared" si="48"/>
        <v>42435.25</v>
      </c>
      <c r="N786">
        <v>1458190800</v>
      </c>
      <c r="O786" s="12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0"/>
        <v>1.9311940298507462</v>
      </c>
      <c r="G787" t="s">
        <v>20</v>
      </c>
      <c r="H787">
        <v>127</v>
      </c>
      <c r="I787" s="7">
        <f t="shared" si="51"/>
        <v>101.88188976377953</v>
      </c>
      <c r="J787" t="s">
        <v>26</v>
      </c>
      <c r="K787" t="s">
        <v>27</v>
      </c>
      <c r="L787">
        <v>1556341200</v>
      </c>
      <c r="M787" s="11">
        <f t="shared" si="48"/>
        <v>43582.208333333328</v>
      </c>
      <c r="N787">
        <v>1559278800</v>
      </c>
      <c r="O787" s="12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0"/>
        <v>7.2973333333333334</v>
      </c>
      <c r="G788" t="s">
        <v>20</v>
      </c>
      <c r="H788">
        <v>207</v>
      </c>
      <c r="I788" s="7">
        <f t="shared" si="51"/>
        <v>52.879227053140099</v>
      </c>
      <c r="J788" t="s">
        <v>107</v>
      </c>
      <c r="K788" t="s">
        <v>108</v>
      </c>
      <c r="L788">
        <v>1522126800</v>
      </c>
      <c r="M788" s="11">
        <f t="shared" si="48"/>
        <v>43186.208333333328</v>
      </c>
      <c r="N788">
        <v>1522731600</v>
      </c>
      <c r="O788" s="12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0"/>
        <v>0.99663398692810456</v>
      </c>
      <c r="G789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 s="11">
        <f t="shared" si="48"/>
        <v>40684.208333333336</v>
      </c>
      <c r="N789">
        <v>1306731600</v>
      </c>
      <c r="O789" s="12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0"/>
        <v>0.88166666666666671</v>
      </c>
      <c r="G790" t="s">
        <v>47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 s="11">
        <f t="shared" si="48"/>
        <v>41202.208333333336</v>
      </c>
      <c r="N790">
        <v>1352527200</v>
      </c>
      <c r="O790" s="12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0"/>
        <v>0.37233333333333335</v>
      </c>
      <c r="G791" t="s">
        <v>14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 s="11">
        <f t="shared" si="48"/>
        <v>41786.208333333336</v>
      </c>
      <c r="N791">
        <v>1404363600</v>
      </c>
      <c r="O791" s="12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0"/>
        <v>0.30540075309306081</v>
      </c>
      <c r="G792" t="s">
        <v>74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 s="11">
        <f t="shared" si="48"/>
        <v>40223.25</v>
      </c>
      <c r="N792">
        <v>1266645600</v>
      </c>
      <c r="O792" s="12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0"/>
        <v>0.25714285714285712</v>
      </c>
      <c r="G793" t="s">
        <v>14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 s="11">
        <f t="shared" si="48"/>
        <v>42715.25</v>
      </c>
      <c r="N793">
        <v>1482818400</v>
      </c>
      <c r="O793" s="12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0"/>
        <v>0.34</v>
      </c>
      <c r="G794" t="s">
        <v>14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 s="11">
        <f t="shared" si="48"/>
        <v>41451.208333333336</v>
      </c>
      <c r="N794">
        <v>1374642000</v>
      </c>
      <c r="O794" s="12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0"/>
        <v>11.859090909090909</v>
      </c>
      <c r="G795" t="s">
        <v>20</v>
      </c>
      <c r="H795">
        <v>181</v>
      </c>
      <c r="I795" s="7">
        <f t="shared" si="51"/>
        <v>72.071823204419886</v>
      </c>
      <c r="J795" t="s">
        <v>98</v>
      </c>
      <c r="K795" t="s">
        <v>99</v>
      </c>
      <c r="L795">
        <v>1372136400</v>
      </c>
      <c r="M795" s="11">
        <f t="shared" si="48"/>
        <v>41450.208333333336</v>
      </c>
      <c r="N795">
        <v>1372482000</v>
      </c>
      <c r="O795" s="12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0"/>
        <v>1.2539393939393939</v>
      </c>
      <c r="G796" t="s">
        <v>20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 s="11">
        <f t="shared" si="48"/>
        <v>43091.25</v>
      </c>
      <c r="N796">
        <v>1514959200</v>
      </c>
      <c r="O796" s="12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0"/>
        <v>0.14394366197183098</v>
      </c>
      <c r="G797" t="s">
        <v>14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 s="11">
        <f t="shared" si="48"/>
        <v>42675.208333333328</v>
      </c>
      <c r="N797">
        <v>1478235600</v>
      </c>
      <c r="O797" s="12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0"/>
        <v>0.54807692307692313</v>
      </c>
      <c r="G798" t="s">
        <v>14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 s="11">
        <f t="shared" si="48"/>
        <v>41859.208333333336</v>
      </c>
      <c r="N798">
        <v>1408078800</v>
      </c>
      <c r="O798" s="12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0"/>
        <v>1.0963157894736841</v>
      </c>
      <c r="G799" t="s">
        <v>20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 s="11">
        <f t="shared" si="48"/>
        <v>43464.25</v>
      </c>
      <c r="N799">
        <v>1548136800</v>
      </c>
      <c r="O799" s="12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0"/>
        <v>1.8847058823529412</v>
      </c>
      <c r="G800" t="s">
        <v>20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 s="11">
        <f t="shared" si="48"/>
        <v>41060.208333333336</v>
      </c>
      <c r="N800">
        <v>1340859600</v>
      </c>
      <c r="O800" s="12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0"/>
        <v>0.87008284023668636</v>
      </c>
      <c r="G801" t="s">
        <v>14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 s="11">
        <f t="shared" si="48"/>
        <v>42399.25</v>
      </c>
      <c r="N801">
        <v>1454479200</v>
      </c>
      <c r="O801" s="12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0"/>
        <v>0.01</v>
      </c>
      <c r="G802" t="s">
        <v>14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 s="11">
        <f t="shared" si="48"/>
        <v>42167.208333333328</v>
      </c>
      <c r="N802">
        <v>1434430800</v>
      </c>
      <c r="O802" s="12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0"/>
        <v>2.0291304347826089</v>
      </c>
      <c r="G803" t="s">
        <v>20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 s="11">
        <f t="shared" si="48"/>
        <v>43830.25</v>
      </c>
      <c r="N803">
        <v>1579672800</v>
      </c>
      <c r="O803" s="12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0"/>
        <v>1.9703225806451612</v>
      </c>
      <c r="G804" t="s">
        <v>20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 s="11">
        <f t="shared" si="48"/>
        <v>43650.208333333328</v>
      </c>
      <c r="N804">
        <v>1562389200</v>
      </c>
      <c r="O804" s="12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0"/>
        <v>1.07</v>
      </c>
      <c r="G805" t="s">
        <v>20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 s="11">
        <f t="shared" si="48"/>
        <v>43492.25</v>
      </c>
      <c r="N805">
        <v>1551506400</v>
      </c>
      <c r="O805" s="12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0"/>
        <v>2.6873076923076922</v>
      </c>
      <c r="G806" t="s">
        <v>20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 s="11">
        <f t="shared" si="48"/>
        <v>43102.25</v>
      </c>
      <c r="N806">
        <v>1516600800</v>
      </c>
      <c r="O806" s="12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0"/>
        <v>0.50845360824742269</v>
      </c>
      <c r="G807" t="s">
        <v>14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 s="11">
        <f t="shared" si="48"/>
        <v>41958.25</v>
      </c>
      <c r="N807">
        <v>1420437600</v>
      </c>
      <c r="O807" s="12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0"/>
        <v>11.802857142857142</v>
      </c>
      <c r="G808" t="s">
        <v>20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 s="11">
        <f t="shared" si="48"/>
        <v>40973.25</v>
      </c>
      <c r="N808">
        <v>1332997200</v>
      </c>
      <c r="O808" s="12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0"/>
        <v>2.64</v>
      </c>
      <c r="G809" t="s">
        <v>20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 s="11">
        <f t="shared" si="48"/>
        <v>43753.208333333328</v>
      </c>
      <c r="N809">
        <v>1574920800</v>
      </c>
      <c r="O809" s="12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0"/>
        <v>0.30442307692307691</v>
      </c>
      <c r="G810" t="s">
        <v>14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 s="11">
        <f t="shared" si="48"/>
        <v>42507.208333333328</v>
      </c>
      <c r="N810">
        <v>1464930000</v>
      </c>
      <c r="O810" s="12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0"/>
        <v>0.62880681818181816</v>
      </c>
      <c r="G811" t="s">
        <v>14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 s="11">
        <f t="shared" si="48"/>
        <v>41135.208333333336</v>
      </c>
      <c r="N811">
        <v>1345006800</v>
      </c>
      <c r="O811" s="12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0"/>
        <v>1.9312499999999999</v>
      </c>
      <c r="G812" t="s">
        <v>20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 s="11">
        <f t="shared" si="48"/>
        <v>43067.25</v>
      </c>
      <c r="N812">
        <v>1512712800</v>
      </c>
      <c r="O812" s="12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0"/>
        <v>0.77102702702702708</v>
      </c>
      <c r="G813" t="s">
        <v>14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 s="11">
        <f t="shared" si="48"/>
        <v>42378.25</v>
      </c>
      <c r="N813">
        <v>1452492000</v>
      </c>
      <c r="O813" s="12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0"/>
        <v>2.2552763819095478</v>
      </c>
      <c r="G814" t="s">
        <v>20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 s="11">
        <f t="shared" si="48"/>
        <v>43206.208333333328</v>
      </c>
      <c r="N814">
        <v>1524286800</v>
      </c>
      <c r="O814" s="12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0"/>
        <v>2.3940625</v>
      </c>
      <c r="G815" t="s">
        <v>20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 s="11">
        <f t="shared" si="48"/>
        <v>41148.208333333336</v>
      </c>
      <c r="N815">
        <v>1346907600</v>
      </c>
      <c r="O815" s="12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0"/>
        <v>0.921875</v>
      </c>
      <c r="G816" t="s">
        <v>14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 s="11">
        <f t="shared" si="48"/>
        <v>42517.208333333328</v>
      </c>
      <c r="N816">
        <v>1464498000</v>
      </c>
      <c r="O816" s="12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0"/>
        <v>1.3023333333333333</v>
      </c>
      <c r="G817" t="s">
        <v>20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 s="11">
        <f t="shared" si="48"/>
        <v>43068.25</v>
      </c>
      <c r="N817">
        <v>1514181600</v>
      </c>
      <c r="O817" s="12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0"/>
        <v>6.1521739130434785</v>
      </c>
      <c r="G818" t="s">
        <v>20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 s="11">
        <f t="shared" si="48"/>
        <v>41680.25</v>
      </c>
      <c r="N818">
        <v>1392184800</v>
      </c>
      <c r="O818" s="12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0"/>
        <v>3.687953216374269</v>
      </c>
      <c r="G819" t="s">
        <v>20</v>
      </c>
      <c r="H819">
        <v>2489</v>
      </c>
      <c r="I819" s="7">
        <f t="shared" si="51"/>
        <v>76.011249497790274</v>
      </c>
      <c r="J819" t="s">
        <v>107</v>
      </c>
      <c r="K819" t="s">
        <v>108</v>
      </c>
      <c r="L819">
        <v>1556946000</v>
      </c>
      <c r="M819" s="11">
        <f t="shared" si="48"/>
        <v>43589.208333333328</v>
      </c>
      <c r="N819">
        <v>1559365200</v>
      </c>
      <c r="O819" s="12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0"/>
        <v>10.948571428571428</v>
      </c>
      <c r="G820" t="s">
        <v>20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 s="11">
        <f t="shared" si="48"/>
        <v>43486.25</v>
      </c>
      <c r="N820">
        <v>1549173600</v>
      </c>
      <c r="O820" s="12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0"/>
        <v>0.50662921348314605</v>
      </c>
      <c r="G821" t="s">
        <v>14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 s="11">
        <f t="shared" si="48"/>
        <v>41237.25</v>
      </c>
      <c r="N821">
        <v>1355032800</v>
      </c>
      <c r="O821" s="12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0"/>
        <v>8.0060000000000002</v>
      </c>
      <c r="G822" t="s">
        <v>20</v>
      </c>
      <c r="H822">
        <v>279</v>
      </c>
      <c r="I822" s="7">
        <f t="shared" si="51"/>
        <v>43.043010752688176</v>
      </c>
      <c r="J822" t="s">
        <v>40</v>
      </c>
      <c r="K822" t="s">
        <v>41</v>
      </c>
      <c r="L822">
        <v>1532840400</v>
      </c>
      <c r="M822" s="11">
        <f t="shared" si="48"/>
        <v>43310.208333333328</v>
      </c>
      <c r="N822">
        <v>1533963600</v>
      </c>
      <c r="O822" s="12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0"/>
        <v>2.9128571428571428</v>
      </c>
      <c r="G823" t="s">
        <v>20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 s="11">
        <f t="shared" si="48"/>
        <v>42794.25</v>
      </c>
      <c r="N823">
        <v>1489381200</v>
      </c>
      <c r="O823" s="12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0"/>
        <v>3.4996666666666667</v>
      </c>
      <c r="G824" t="s">
        <v>20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 s="11">
        <f t="shared" si="48"/>
        <v>41698.25</v>
      </c>
      <c r="N824">
        <v>1395032400</v>
      </c>
      <c r="O824" s="12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0"/>
        <v>3.5707317073170732</v>
      </c>
      <c r="G825" t="s">
        <v>20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 s="11">
        <f t="shared" si="48"/>
        <v>41892.208333333336</v>
      </c>
      <c r="N825">
        <v>1412485200</v>
      </c>
      <c r="O825" s="12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0"/>
        <v>1.2648941176470587</v>
      </c>
      <c r="G826" t="s">
        <v>20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 s="11">
        <f t="shared" si="48"/>
        <v>40348.208333333336</v>
      </c>
      <c r="N826">
        <v>1279688400</v>
      </c>
      <c r="O826" s="12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0"/>
        <v>3.875</v>
      </c>
      <c r="G827" t="s">
        <v>20</v>
      </c>
      <c r="H827">
        <v>157</v>
      </c>
      <c r="I827" s="7">
        <f t="shared" si="51"/>
        <v>88.853503184713375</v>
      </c>
      <c r="J827" t="s">
        <v>40</v>
      </c>
      <c r="K827" t="s">
        <v>41</v>
      </c>
      <c r="L827">
        <v>1500958800</v>
      </c>
      <c r="M827" s="11">
        <f t="shared" si="48"/>
        <v>42941.208333333328</v>
      </c>
      <c r="N827">
        <v>1501995600</v>
      </c>
      <c r="O827" s="12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0"/>
        <v>4.5703571428571426</v>
      </c>
      <c r="G828" t="s">
        <v>20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 s="11">
        <f t="shared" si="48"/>
        <v>40525.25</v>
      </c>
      <c r="N828">
        <v>1294639200</v>
      </c>
      <c r="O828" s="12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0"/>
        <v>2.6669565217391304</v>
      </c>
      <c r="G829" t="s">
        <v>20</v>
      </c>
      <c r="H829">
        <v>82</v>
      </c>
      <c r="I829" s="7">
        <f t="shared" si="51"/>
        <v>74.804878048780495</v>
      </c>
      <c r="J829" t="s">
        <v>26</v>
      </c>
      <c r="K829" t="s">
        <v>27</v>
      </c>
      <c r="L829">
        <v>1304398800</v>
      </c>
      <c r="M829" s="11">
        <f t="shared" si="48"/>
        <v>40666.208333333336</v>
      </c>
      <c r="N829">
        <v>1305435600</v>
      </c>
      <c r="O829" s="12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0"/>
        <v>0.69</v>
      </c>
      <c r="G830" t="s">
        <v>14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 s="11">
        <f t="shared" si="48"/>
        <v>43340.208333333328</v>
      </c>
      <c r="N830">
        <v>1537592400</v>
      </c>
      <c r="O830" s="12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0"/>
        <v>0.51343749999999999</v>
      </c>
      <c r="G831" t="s">
        <v>14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 s="11">
        <f t="shared" si="48"/>
        <v>42164.208333333328</v>
      </c>
      <c r="N831">
        <v>1435122000</v>
      </c>
      <c r="O831" s="12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0"/>
        <v>1.1710526315789473E-2</v>
      </c>
      <c r="G832" t="s">
        <v>14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 s="11">
        <f t="shared" si="48"/>
        <v>43103.25</v>
      </c>
      <c r="N832">
        <v>1520056800</v>
      </c>
      <c r="O832" s="12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0"/>
        <v>1.089773429454171</v>
      </c>
      <c r="G833" t="s">
        <v>20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 s="11">
        <f t="shared" si="48"/>
        <v>40994.208333333336</v>
      </c>
      <c r="N833">
        <v>1335675600</v>
      </c>
      <c r="O833" s="12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0"/>
        <v>3.1517592592592591</v>
      </c>
      <c r="G834" t="s">
        <v>20</v>
      </c>
      <c r="H834">
        <v>1297</v>
      </c>
      <c r="I834" s="7">
        <f t="shared" si="51"/>
        <v>104.97764070932922</v>
      </c>
      <c r="J834" t="s">
        <v>36</v>
      </c>
      <c r="K834" t="s">
        <v>37</v>
      </c>
      <c r="L834">
        <v>1445490000</v>
      </c>
      <c r="M834" s="11">
        <f t="shared" si="48"/>
        <v>42299.208333333328</v>
      </c>
      <c r="N834">
        <v>1448431200</v>
      </c>
      <c r="O834" s="12">
        <f t="shared" si="49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0"/>
        <v>1.5769117647058823</v>
      </c>
      <c r="G835" t="s">
        <v>20</v>
      </c>
      <c r="H835">
        <v>165</v>
      </c>
      <c r="I835" s="7">
        <f t="shared" si="51"/>
        <v>64.987878787878785</v>
      </c>
      <c r="J835" t="s">
        <v>36</v>
      </c>
      <c r="K835" t="s">
        <v>37</v>
      </c>
      <c r="L835">
        <v>1297663200</v>
      </c>
      <c r="M835" s="11">
        <f t="shared" ref="M835:M898" si="52">(L835/86400)+25569</f>
        <v>40588.25</v>
      </c>
      <c r="N835">
        <v>1298613600</v>
      </c>
      <c r="O835" s="12">
        <f t="shared" ref="O835:O898" si="53">(N835/86400)+25569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54">E836/D836</f>
        <v>1.5380821917808218</v>
      </c>
      <c r="G836" t="s">
        <v>20</v>
      </c>
      <c r="H836">
        <v>119</v>
      </c>
      <c r="I836" s="7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11">
        <f t="shared" si="52"/>
        <v>41448.208333333336</v>
      </c>
      <c r="N836">
        <v>1372482000</v>
      </c>
      <c r="O836" s="12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4"/>
        <v>0.89738979118329465</v>
      </c>
      <c r="G837" t="s">
        <v>14</v>
      </c>
      <c r="H837">
        <v>1758</v>
      </c>
      <c r="I837" s="7">
        <f t="shared" si="55"/>
        <v>44.001706484641637</v>
      </c>
      <c r="J837" t="s">
        <v>21</v>
      </c>
      <c r="K837" t="s">
        <v>22</v>
      </c>
      <c r="L837">
        <v>1425103200</v>
      </c>
      <c r="M837" s="11">
        <f t="shared" si="52"/>
        <v>42063.25</v>
      </c>
      <c r="N837">
        <v>1425621600</v>
      </c>
      <c r="O837" s="12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4"/>
        <v>0.75135802469135804</v>
      </c>
      <c r="G838" t="s">
        <v>14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 s="11">
        <f t="shared" si="52"/>
        <v>40214.25</v>
      </c>
      <c r="N838">
        <v>1266300000</v>
      </c>
      <c r="O838" s="12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4"/>
        <v>8.5288135593220336</v>
      </c>
      <c r="G839" t="s">
        <v>20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 s="11">
        <f t="shared" si="52"/>
        <v>40629.208333333336</v>
      </c>
      <c r="N839">
        <v>1305867600</v>
      </c>
      <c r="O839" s="12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4"/>
        <v>1.3890625000000001</v>
      </c>
      <c r="G840" t="s">
        <v>20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 s="11">
        <f t="shared" si="52"/>
        <v>43370.208333333328</v>
      </c>
      <c r="N840">
        <v>1538802000</v>
      </c>
      <c r="O840" s="12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4"/>
        <v>1.9018181818181819</v>
      </c>
      <c r="G841" t="s">
        <v>20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 s="11">
        <f t="shared" si="52"/>
        <v>41715.208333333336</v>
      </c>
      <c r="N841">
        <v>1398920400</v>
      </c>
      <c r="O841" s="12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4"/>
        <v>1.0024333619948409</v>
      </c>
      <c r="G842" t="s">
        <v>20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 s="11">
        <f t="shared" si="52"/>
        <v>41836.208333333336</v>
      </c>
      <c r="N842">
        <v>1405659600</v>
      </c>
      <c r="O842" s="12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4"/>
        <v>1.4275824175824177</v>
      </c>
      <c r="G843" t="s">
        <v>20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 s="11">
        <f t="shared" si="52"/>
        <v>42419.25</v>
      </c>
      <c r="N843">
        <v>1457244000</v>
      </c>
      <c r="O843" s="12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4"/>
        <v>5.6313333333333331</v>
      </c>
      <c r="G844" t="s">
        <v>20</v>
      </c>
      <c r="H844">
        <v>132</v>
      </c>
      <c r="I844" s="7">
        <f t="shared" si="55"/>
        <v>63.992424242424242</v>
      </c>
      <c r="J844" t="s">
        <v>107</v>
      </c>
      <c r="K844" t="s">
        <v>108</v>
      </c>
      <c r="L844">
        <v>1529038800</v>
      </c>
      <c r="M844" s="11">
        <f t="shared" si="52"/>
        <v>43266.208333333328</v>
      </c>
      <c r="N844">
        <v>1529298000</v>
      </c>
      <c r="O844" s="12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4"/>
        <v>0.30715909090909088</v>
      </c>
      <c r="G845" t="s">
        <v>14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 s="11">
        <f t="shared" si="52"/>
        <v>43338.208333333328</v>
      </c>
      <c r="N845">
        <v>1535778000</v>
      </c>
      <c r="O845" s="12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4"/>
        <v>0.99397727272727276</v>
      </c>
      <c r="G846" t="s">
        <v>74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 s="11">
        <f t="shared" si="52"/>
        <v>40930.25</v>
      </c>
      <c r="N846">
        <v>1327471200</v>
      </c>
      <c r="O846" s="12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4"/>
        <v>1.9754935622317598</v>
      </c>
      <c r="G847" t="s">
        <v>20</v>
      </c>
      <c r="H847">
        <v>1354</v>
      </c>
      <c r="I847" s="7">
        <f t="shared" si="55"/>
        <v>101.98449039881831</v>
      </c>
      <c r="J847" t="s">
        <v>40</v>
      </c>
      <c r="K847" t="s">
        <v>41</v>
      </c>
      <c r="L847">
        <v>1526360400</v>
      </c>
      <c r="M847" s="11">
        <f t="shared" si="52"/>
        <v>43235.208333333328</v>
      </c>
      <c r="N847">
        <v>1529557200</v>
      </c>
      <c r="O847" s="12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4"/>
        <v>5.085</v>
      </c>
      <c r="G848" t="s">
        <v>20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 s="11">
        <f t="shared" si="52"/>
        <v>43302.208333333328</v>
      </c>
      <c r="N848">
        <v>1535259600</v>
      </c>
      <c r="O848" s="12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4"/>
        <v>2.3774468085106384</v>
      </c>
      <c r="G849" t="s">
        <v>20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 s="11">
        <f t="shared" si="52"/>
        <v>43107.25</v>
      </c>
      <c r="N849">
        <v>1515564000</v>
      </c>
      <c r="O849" s="12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4"/>
        <v>3.3846875000000001</v>
      </c>
      <c r="G850" t="s">
        <v>20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 s="11">
        <f t="shared" si="52"/>
        <v>40341.208333333336</v>
      </c>
      <c r="N850">
        <v>1277096400</v>
      </c>
      <c r="O850" s="12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4"/>
        <v>1.3308955223880596</v>
      </c>
      <c r="G851" t="s">
        <v>20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 s="11">
        <f t="shared" si="52"/>
        <v>40948.25</v>
      </c>
      <c r="N851">
        <v>1329026400</v>
      </c>
      <c r="O851" s="12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4"/>
        <v>0.01</v>
      </c>
      <c r="G852" t="s">
        <v>14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 s="11">
        <f t="shared" si="52"/>
        <v>40866.25</v>
      </c>
      <c r="N852">
        <v>1322978400</v>
      </c>
      <c r="O852" s="12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4"/>
        <v>2.0779999999999998</v>
      </c>
      <c r="G853" t="s">
        <v>20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 s="11">
        <f t="shared" si="52"/>
        <v>41031.208333333336</v>
      </c>
      <c r="N853">
        <v>1338786000</v>
      </c>
      <c r="O853" s="12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4"/>
        <v>0.51122448979591839</v>
      </c>
      <c r="G854" t="s">
        <v>14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 s="11">
        <f t="shared" si="52"/>
        <v>40740.208333333336</v>
      </c>
      <c r="N854">
        <v>1311656400</v>
      </c>
      <c r="O854" s="12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4"/>
        <v>6.5205847953216374</v>
      </c>
      <c r="G855" t="s">
        <v>20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 s="11">
        <f t="shared" si="52"/>
        <v>40714.208333333336</v>
      </c>
      <c r="N855">
        <v>1308978000</v>
      </c>
      <c r="O855" s="12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4"/>
        <v>1.1363099415204678</v>
      </c>
      <c r="G856" t="s">
        <v>20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 s="11">
        <f t="shared" si="52"/>
        <v>43787.25</v>
      </c>
      <c r="N856">
        <v>1576389600</v>
      </c>
      <c r="O856" s="12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4"/>
        <v>1.0237606837606839</v>
      </c>
      <c r="G857" t="s">
        <v>20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 s="11">
        <f t="shared" si="52"/>
        <v>40712.208333333336</v>
      </c>
      <c r="N857">
        <v>1311051600</v>
      </c>
      <c r="O857" s="12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4"/>
        <v>3.5658333333333334</v>
      </c>
      <c r="G858" t="s">
        <v>20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 s="11">
        <f t="shared" si="52"/>
        <v>41023.208333333336</v>
      </c>
      <c r="N858">
        <v>1336712400</v>
      </c>
      <c r="O858" s="12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4"/>
        <v>1.3986792452830188</v>
      </c>
      <c r="G859" t="s">
        <v>20</v>
      </c>
      <c r="H859">
        <v>225</v>
      </c>
      <c r="I859" s="7">
        <f t="shared" si="55"/>
        <v>32.946666666666665</v>
      </c>
      <c r="J859" t="s">
        <v>98</v>
      </c>
      <c r="K859" t="s">
        <v>99</v>
      </c>
      <c r="L859">
        <v>1328421600</v>
      </c>
      <c r="M859" s="11">
        <f t="shared" si="52"/>
        <v>40944.25</v>
      </c>
      <c r="N859">
        <v>1330408800</v>
      </c>
      <c r="O859" s="12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4"/>
        <v>0.69450000000000001</v>
      </c>
      <c r="G860" t="s">
        <v>14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 s="11">
        <f t="shared" si="52"/>
        <v>43211.208333333328</v>
      </c>
      <c r="N860">
        <v>1524891600</v>
      </c>
      <c r="O860" s="12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4"/>
        <v>0.35534246575342465</v>
      </c>
      <c r="G861" t="s">
        <v>14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 s="11">
        <f t="shared" si="52"/>
        <v>41334.25</v>
      </c>
      <c r="N861">
        <v>1363669200</v>
      </c>
      <c r="O861" s="12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4"/>
        <v>2.5165000000000002</v>
      </c>
      <c r="G862" t="s">
        <v>20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 s="11">
        <f t="shared" si="52"/>
        <v>43515.25</v>
      </c>
      <c r="N862">
        <v>1551420000</v>
      </c>
      <c r="O862" s="12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4"/>
        <v>1.0587500000000001</v>
      </c>
      <c r="G863" t="s">
        <v>20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 s="11">
        <f t="shared" si="52"/>
        <v>40258.208333333336</v>
      </c>
      <c r="N863">
        <v>1269838800</v>
      </c>
      <c r="O863" s="12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4"/>
        <v>1.8742857142857143</v>
      </c>
      <c r="G864" t="s">
        <v>20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 s="11">
        <f t="shared" si="52"/>
        <v>40756.208333333336</v>
      </c>
      <c r="N864">
        <v>1312520400</v>
      </c>
      <c r="O864" s="12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4"/>
        <v>3.8678571428571429</v>
      </c>
      <c r="G865" t="s">
        <v>20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 s="11">
        <f t="shared" si="52"/>
        <v>42172.208333333328</v>
      </c>
      <c r="N865">
        <v>1436504400</v>
      </c>
      <c r="O865" s="12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4"/>
        <v>3.4707142857142856</v>
      </c>
      <c r="G866" t="s">
        <v>20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 s="11">
        <f t="shared" si="52"/>
        <v>42601.208333333328</v>
      </c>
      <c r="N866">
        <v>1472014800</v>
      </c>
      <c r="O866" s="12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4"/>
        <v>1.8582098765432098</v>
      </c>
      <c r="G867" t="s">
        <v>20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 s="11">
        <f t="shared" si="52"/>
        <v>41897.208333333336</v>
      </c>
      <c r="N867">
        <v>1411534800</v>
      </c>
      <c r="O867" s="12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4"/>
        <v>0.43241247264770238</v>
      </c>
      <c r="G868" t="s">
        <v>74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 s="11">
        <f t="shared" si="52"/>
        <v>40671.208333333336</v>
      </c>
      <c r="N868">
        <v>1304917200</v>
      </c>
      <c r="O868" s="12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4"/>
        <v>1.6243749999999999</v>
      </c>
      <c r="G869" t="s">
        <v>20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 s="11">
        <f t="shared" si="52"/>
        <v>43382.208333333328</v>
      </c>
      <c r="N869">
        <v>1539579600</v>
      </c>
      <c r="O869" s="12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4"/>
        <v>1.8484285714285715</v>
      </c>
      <c r="G870" t="s">
        <v>20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 s="11">
        <f t="shared" si="52"/>
        <v>41559.208333333336</v>
      </c>
      <c r="N870">
        <v>1382504400</v>
      </c>
      <c r="O870" s="12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4"/>
        <v>0.23703520691785052</v>
      </c>
      <c r="G871" t="s">
        <v>14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 s="11">
        <f t="shared" si="52"/>
        <v>40350.208333333336</v>
      </c>
      <c r="N871">
        <v>1278306000</v>
      </c>
      <c r="O871" s="12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4"/>
        <v>0.89870129870129867</v>
      </c>
      <c r="G872" t="s">
        <v>14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 s="11">
        <f t="shared" si="52"/>
        <v>42240.208333333328</v>
      </c>
      <c r="N872">
        <v>1442552400</v>
      </c>
      <c r="O872" s="12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4"/>
        <v>2.7260419580419581</v>
      </c>
      <c r="G873" t="s">
        <v>20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 s="11">
        <f t="shared" si="52"/>
        <v>43040.208333333328</v>
      </c>
      <c r="N873">
        <v>1511071200</v>
      </c>
      <c r="O873" s="12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4"/>
        <v>1.7004255319148935</v>
      </c>
      <c r="G874" t="s">
        <v>20</v>
      </c>
      <c r="H874">
        <v>81</v>
      </c>
      <c r="I874" s="7">
        <f t="shared" si="55"/>
        <v>98.666666666666671</v>
      </c>
      <c r="J874" t="s">
        <v>26</v>
      </c>
      <c r="K874" t="s">
        <v>27</v>
      </c>
      <c r="L874">
        <v>1535950800</v>
      </c>
      <c r="M874" s="11">
        <f t="shared" si="52"/>
        <v>43346.208333333328</v>
      </c>
      <c r="N874">
        <v>1536382800</v>
      </c>
      <c r="O874" s="12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4"/>
        <v>1.8828503562945369</v>
      </c>
      <c r="G875" t="s">
        <v>20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 s="11">
        <f t="shared" si="52"/>
        <v>41647.25</v>
      </c>
      <c r="N875">
        <v>1389592800</v>
      </c>
      <c r="O875" s="12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4"/>
        <v>3.4693532338308457</v>
      </c>
      <c r="G876" t="s">
        <v>20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 s="11">
        <f t="shared" si="52"/>
        <v>40291.208333333336</v>
      </c>
      <c r="N876">
        <v>1275282000</v>
      </c>
      <c r="O876" s="12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4"/>
        <v>0.6917721518987342</v>
      </c>
      <c r="G877" t="s">
        <v>14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 s="11">
        <f t="shared" si="52"/>
        <v>40556.25</v>
      </c>
      <c r="N877">
        <v>1294984800</v>
      </c>
      <c r="O877" s="12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4"/>
        <v>0.25433734939759034</v>
      </c>
      <c r="G878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 s="11">
        <f t="shared" si="52"/>
        <v>43624.208333333328</v>
      </c>
      <c r="N878">
        <v>1562043600</v>
      </c>
      <c r="O878" s="12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4"/>
        <v>0.77400977995110021</v>
      </c>
      <c r="G879" t="s">
        <v>14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 s="11">
        <f t="shared" si="52"/>
        <v>42577.208333333328</v>
      </c>
      <c r="N879">
        <v>1469595600</v>
      </c>
      <c r="O879" s="12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4"/>
        <v>0.37481481481481482</v>
      </c>
      <c r="G880" t="s">
        <v>14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 s="11">
        <f t="shared" si="52"/>
        <v>43845.25</v>
      </c>
      <c r="N880">
        <v>1581141600</v>
      </c>
      <c r="O880" s="12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4"/>
        <v>5.4379999999999997</v>
      </c>
      <c r="G881" t="s">
        <v>20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 s="11">
        <f t="shared" si="52"/>
        <v>42788.25</v>
      </c>
      <c r="N881">
        <v>1488520800</v>
      </c>
      <c r="O881" s="12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4"/>
        <v>2.2852189349112426</v>
      </c>
      <c r="G882" t="s">
        <v>20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 s="11">
        <f t="shared" si="52"/>
        <v>43667.208333333328</v>
      </c>
      <c r="N882">
        <v>1563858000</v>
      </c>
      <c r="O882" s="12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4"/>
        <v>0.38948339483394834</v>
      </c>
      <c r="G883" t="s">
        <v>14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 s="11">
        <f t="shared" si="52"/>
        <v>42194.208333333328</v>
      </c>
      <c r="N883">
        <v>1438923600</v>
      </c>
      <c r="O883" s="12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4"/>
        <v>3.7</v>
      </c>
      <c r="G884" t="s">
        <v>20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 s="11">
        <f t="shared" si="52"/>
        <v>42025.25</v>
      </c>
      <c r="N884">
        <v>1422165600</v>
      </c>
      <c r="O884" s="12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4"/>
        <v>2.3791176470588233</v>
      </c>
      <c r="G885" t="s">
        <v>20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 s="11">
        <f t="shared" si="52"/>
        <v>40323.208333333336</v>
      </c>
      <c r="N885">
        <v>1277874000</v>
      </c>
      <c r="O885" s="12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4"/>
        <v>0.64036299765807958</v>
      </c>
      <c r="G886" t="s">
        <v>14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 s="11">
        <f t="shared" si="52"/>
        <v>41763.208333333336</v>
      </c>
      <c r="N886">
        <v>1399352400</v>
      </c>
      <c r="O886" s="12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4"/>
        <v>1.1827777777777777</v>
      </c>
      <c r="G887" t="s">
        <v>20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 s="11">
        <f t="shared" si="52"/>
        <v>40335.208333333336</v>
      </c>
      <c r="N887">
        <v>1279083600</v>
      </c>
      <c r="O887" s="12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4"/>
        <v>0.84824037184594958</v>
      </c>
      <c r="G888" t="s">
        <v>14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 s="11">
        <f t="shared" si="52"/>
        <v>40416.208333333336</v>
      </c>
      <c r="N888">
        <v>1284354000</v>
      </c>
      <c r="O888" s="12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4"/>
        <v>0.29346153846153844</v>
      </c>
      <c r="G889" t="s">
        <v>14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 s="11">
        <f t="shared" si="52"/>
        <v>42202.208333333328</v>
      </c>
      <c r="N889">
        <v>1441170000</v>
      </c>
      <c r="O889" s="12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4"/>
        <v>2.0989655172413793</v>
      </c>
      <c r="G890" t="s">
        <v>20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 s="11">
        <f t="shared" si="52"/>
        <v>42836.208333333328</v>
      </c>
      <c r="N890">
        <v>1493528400</v>
      </c>
      <c r="O890" s="12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4"/>
        <v>1.697857142857143</v>
      </c>
      <c r="G891" t="s">
        <v>20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 s="11">
        <f t="shared" si="52"/>
        <v>41710.208333333336</v>
      </c>
      <c r="N891">
        <v>1395205200</v>
      </c>
      <c r="O891" s="12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4"/>
        <v>1.1595907738095239</v>
      </c>
      <c r="G892" t="s">
        <v>20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 s="11">
        <f t="shared" si="52"/>
        <v>43640.208333333328</v>
      </c>
      <c r="N892">
        <v>1561438800</v>
      </c>
      <c r="O892" s="12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4"/>
        <v>2.5859999999999999</v>
      </c>
      <c r="G893" t="s">
        <v>20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 s="11">
        <f t="shared" si="52"/>
        <v>40880.25</v>
      </c>
      <c r="N893">
        <v>1326693600</v>
      </c>
      <c r="O893" s="12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4"/>
        <v>2.3058333333333332</v>
      </c>
      <c r="G894" t="s">
        <v>20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 s="11">
        <f t="shared" si="52"/>
        <v>40319.208333333336</v>
      </c>
      <c r="N894">
        <v>1277960400</v>
      </c>
      <c r="O894" s="12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4"/>
        <v>1.2821428571428573</v>
      </c>
      <c r="G895" t="s">
        <v>20</v>
      </c>
      <c r="H895">
        <v>199</v>
      </c>
      <c r="I895" s="7">
        <f t="shared" si="55"/>
        <v>54.120603015075375</v>
      </c>
      <c r="J895" t="s">
        <v>107</v>
      </c>
      <c r="K895" t="s">
        <v>108</v>
      </c>
      <c r="L895">
        <v>1434344400</v>
      </c>
      <c r="M895" s="11">
        <f t="shared" si="52"/>
        <v>42170.208333333328</v>
      </c>
      <c r="N895">
        <v>1434690000</v>
      </c>
      <c r="O895" s="12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4"/>
        <v>1.8870588235294117</v>
      </c>
      <c r="G896" t="s">
        <v>20</v>
      </c>
      <c r="H896">
        <v>56</v>
      </c>
      <c r="I896" s="7">
        <f t="shared" si="55"/>
        <v>57.285714285714285</v>
      </c>
      <c r="J896" t="s">
        <v>40</v>
      </c>
      <c r="K896" t="s">
        <v>41</v>
      </c>
      <c r="L896">
        <v>1373518800</v>
      </c>
      <c r="M896" s="11">
        <f t="shared" si="52"/>
        <v>41466.208333333336</v>
      </c>
      <c r="N896">
        <v>1376110800</v>
      </c>
      <c r="O896" s="12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4"/>
        <v>6.9511889862327911E-2</v>
      </c>
      <c r="G897" t="s">
        <v>14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 s="11">
        <f t="shared" si="52"/>
        <v>43134.25</v>
      </c>
      <c r="N897">
        <v>1518415200</v>
      </c>
      <c r="O897" s="12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4"/>
        <v>7.7443434343434348</v>
      </c>
      <c r="G898" t="s">
        <v>20</v>
      </c>
      <c r="H898">
        <v>1460</v>
      </c>
      <c r="I898" s="7">
        <f t="shared" si="55"/>
        <v>105.02602739726028</v>
      </c>
      <c r="J898" t="s">
        <v>26</v>
      </c>
      <c r="K898" t="s">
        <v>27</v>
      </c>
      <c r="L898">
        <v>1310619600</v>
      </c>
      <c r="M898" s="11">
        <f t="shared" si="52"/>
        <v>40738.208333333336</v>
      </c>
      <c r="N898">
        <v>1310878800</v>
      </c>
      <c r="O898" s="12">
        <f t="shared" si="5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4"/>
        <v>0.27693181818181817</v>
      </c>
      <c r="G899" t="s">
        <v>14</v>
      </c>
      <c r="H899">
        <v>27</v>
      </c>
      <c r="I899" s="7">
        <f t="shared" si="55"/>
        <v>90.259259259259252</v>
      </c>
      <c r="J899" t="s">
        <v>21</v>
      </c>
      <c r="K899" t="s">
        <v>22</v>
      </c>
      <c r="L899">
        <v>1556427600</v>
      </c>
      <c r="M899" s="11">
        <f t="shared" ref="M899:M962" si="56">(L899/86400)+25569</f>
        <v>43583.208333333328</v>
      </c>
      <c r="N899">
        <v>1556600400</v>
      </c>
      <c r="O899" s="12">
        <f t="shared" ref="O899:O962" si="57">(N899/86400)+25569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58">E900/D900</f>
        <v>0.52479620323841425</v>
      </c>
      <c r="G900" t="s">
        <v>14</v>
      </c>
      <c r="H900">
        <v>1221</v>
      </c>
      <c r="I900" s="7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11">
        <f t="shared" si="56"/>
        <v>43815.25</v>
      </c>
      <c r="N900">
        <v>1576994400</v>
      </c>
      <c r="O900" s="12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8"/>
        <v>4.0709677419354842</v>
      </c>
      <c r="G901" t="s">
        <v>20</v>
      </c>
      <c r="H901">
        <v>123</v>
      </c>
      <c r="I901" s="7">
        <f t="shared" si="59"/>
        <v>102.60162601626017</v>
      </c>
      <c r="J901" t="s">
        <v>98</v>
      </c>
      <c r="K901" t="s">
        <v>99</v>
      </c>
      <c r="L901">
        <v>1381122000</v>
      </c>
      <c r="M901" s="11">
        <f t="shared" si="56"/>
        <v>41554.208333333336</v>
      </c>
      <c r="N901">
        <v>1382677200</v>
      </c>
      <c r="O901" s="12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8"/>
        <v>0.02</v>
      </c>
      <c r="G902" t="s">
        <v>14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 s="11">
        <f t="shared" si="56"/>
        <v>41901.208333333336</v>
      </c>
      <c r="N902">
        <v>1411189200</v>
      </c>
      <c r="O902" s="12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8"/>
        <v>1.5617857142857143</v>
      </c>
      <c r="G903" t="s">
        <v>20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 s="11">
        <f t="shared" si="56"/>
        <v>43298.208333333328</v>
      </c>
      <c r="N903">
        <v>1534654800</v>
      </c>
      <c r="O903" s="12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8"/>
        <v>2.5242857142857145</v>
      </c>
      <c r="G904" t="s">
        <v>20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 s="11">
        <f t="shared" si="56"/>
        <v>42399.25</v>
      </c>
      <c r="N904">
        <v>1457762400</v>
      </c>
      <c r="O904" s="12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8"/>
        <v>1.729268292682927E-2</v>
      </c>
      <c r="G905" t="s">
        <v>47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 s="11">
        <f t="shared" si="56"/>
        <v>41034.208333333336</v>
      </c>
      <c r="N905">
        <v>1337490000</v>
      </c>
      <c r="O905" s="12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8"/>
        <v>0.12230769230769231</v>
      </c>
      <c r="G906" t="s">
        <v>14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 s="11">
        <f t="shared" si="56"/>
        <v>41186.208333333336</v>
      </c>
      <c r="N906">
        <v>1349672400</v>
      </c>
      <c r="O906" s="12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8"/>
        <v>1.6398734177215191</v>
      </c>
      <c r="G907" t="s">
        <v>20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 s="11">
        <f t="shared" si="56"/>
        <v>41536.208333333336</v>
      </c>
      <c r="N907">
        <v>1379826000</v>
      </c>
      <c r="O907" s="12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8"/>
        <v>1.6298181818181818</v>
      </c>
      <c r="G908" t="s">
        <v>20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 s="11">
        <f t="shared" si="56"/>
        <v>42868.208333333328</v>
      </c>
      <c r="N908">
        <v>1497762000</v>
      </c>
      <c r="O908" s="12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8"/>
        <v>0.20252747252747252</v>
      </c>
      <c r="G909" t="s">
        <v>14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 s="11">
        <f t="shared" si="56"/>
        <v>40660.208333333336</v>
      </c>
      <c r="N909">
        <v>1304485200</v>
      </c>
      <c r="O909" s="12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8"/>
        <v>3.1924083769633507</v>
      </c>
      <c r="G910" t="s">
        <v>20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 s="11">
        <f t="shared" si="56"/>
        <v>41031.208333333336</v>
      </c>
      <c r="N910">
        <v>1336885200</v>
      </c>
      <c r="O910" s="12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8"/>
        <v>4.7894444444444444</v>
      </c>
      <c r="G911" t="s">
        <v>20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 s="11">
        <f t="shared" si="56"/>
        <v>43255.208333333328</v>
      </c>
      <c r="N911">
        <v>1530421200</v>
      </c>
      <c r="O911" s="12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8"/>
        <v>0.19556634304207121</v>
      </c>
      <c r="G912" t="s">
        <v>74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 s="11">
        <f t="shared" si="56"/>
        <v>42026.25</v>
      </c>
      <c r="N912">
        <v>1421992800</v>
      </c>
      <c r="O912" s="12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8"/>
        <v>1.9894827586206896</v>
      </c>
      <c r="G913" t="s">
        <v>20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 s="11">
        <f t="shared" si="56"/>
        <v>43717.208333333328</v>
      </c>
      <c r="N913">
        <v>1568178000</v>
      </c>
      <c r="O913" s="12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8"/>
        <v>7.95</v>
      </c>
      <c r="G914" t="s">
        <v>20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 s="11">
        <f t="shared" si="56"/>
        <v>41157.208333333336</v>
      </c>
      <c r="N914">
        <v>1347944400</v>
      </c>
      <c r="O914" s="12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8"/>
        <v>0.50621082621082625</v>
      </c>
      <c r="G915" t="s">
        <v>14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 s="11">
        <f t="shared" si="56"/>
        <v>43597.208333333328</v>
      </c>
      <c r="N915">
        <v>1558760400</v>
      </c>
      <c r="O915" s="12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8"/>
        <v>0.57437499999999997</v>
      </c>
      <c r="G916" t="s">
        <v>14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 s="11">
        <f t="shared" si="56"/>
        <v>41490.208333333336</v>
      </c>
      <c r="N916">
        <v>1376629200</v>
      </c>
      <c r="O916" s="12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8"/>
        <v>1.5562827640984909</v>
      </c>
      <c r="G917" t="s">
        <v>20</v>
      </c>
      <c r="H917">
        <v>1866</v>
      </c>
      <c r="I917" s="7">
        <f t="shared" si="59"/>
        <v>105.0032154340836</v>
      </c>
      <c r="J917" t="s">
        <v>40</v>
      </c>
      <c r="K917" t="s">
        <v>41</v>
      </c>
      <c r="L917">
        <v>1503982800</v>
      </c>
      <c r="M917" s="11">
        <f t="shared" si="56"/>
        <v>42976.208333333328</v>
      </c>
      <c r="N917">
        <v>1504760400</v>
      </c>
      <c r="O917" s="12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8"/>
        <v>0.36297297297297298</v>
      </c>
      <c r="G918" t="s">
        <v>14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 s="11">
        <f t="shared" si="56"/>
        <v>41991.25</v>
      </c>
      <c r="N918">
        <v>1419660000</v>
      </c>
      <c r="O918" s="12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8"/>
        <v>0.58250000000000002</v>
      </c>
      <c r="G919" t="s">
        <v>47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 s="11">
        <f t="shared" si="56"/>
        <v>40722.208333333336</v>
      </c>
      <c r="N919">
        <v>1311310800</v>
      </c>
      <c r="O919" s="12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8"/>
        <v>2.3739473684210526</v>
      </c>
      <c r="G920" t="s">
        <v>20</v>
      </c>
      <c r="H920">
        <v>156</v>
      </c>
      <c r="I920" s="7">
        <f t="shared" si="59"/>
        <v>57.82692307692308</v>
      </c>
      <c r="J920" t="s">
        <v>98</v>
      </c>
      <c r="K920" t="s">
        <v>99</v>
      </c>
      <c r="L920">
        <v>1343365200</v>
      </c>
      <c r="M920" s="11">
        <f t="shared" si="56"/>
        <v>41117.208333333336</v>
      </c>
      <c r="N920">
        <v>1344315600</v>
      </c>
      <c r="O920" s="12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8"/>
        <v>0.58750000000000002</v>
      </c>
      <c r="G921" t="s">
        <v>14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 s="11">
        <f t="shared" si="56"/>
        <v>43022.208333333328</v>
      </c>
      <c r="N921">
        <v>1510725600</v>
      </c>
      <c r="O921" s="12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8"/>
        <v>1.8256603773584905</v>
      </c>
      <c r="G922" t="s">
        <v>20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 s="11">
        <f t="shared" si="56"/>
        <v>43503.25</v>
      </c>
      <c r="N922">
        <v>1551247200</v>
      </c>
      <c r="O922" s="12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8"/>
        <v>7.5436408977556111E-3</v>
      </c>
      <c r="G923" t="s">
        <v>14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 s="11">
        <f t="shared" si="56"/>
        <v>40951.25</v>
      </c>
      <c r="N923">
        <v>1330236000</v>
      </c>
      <c r="O923" s="12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8"/>
        <v>1.7595330739299611</v>
      </c>
      <c r="G924" t="s">
        <v>20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 s="11">
        <f t="shared" si="56"/>
        <v>43443.25</v>
      </c>
      <c r="N924">
        <v>1545112800</v>
      </c>
      <c r="O924" s="12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8"/>
        <v>2.3788235294117648</v>
      </c>
      <c r="G925" t="s">
        <v>20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 s="11">
        <f t="shared" si="56"/>
        <v>40373.208333333336</v>
      </c>
      <c r="N925">
        <v>1279170000</v>
      </c>
      <c r="O925" s="12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8"/>
        <v>4.8805076142131982</v>
      </c>
      <c r="G926" t="s">
        <v>20</v>
      </c>
      <c r="H926">
        <v>2289</v>
      </c>
      <c r="I926" s="7">
        <f t="shared" si="59"/>
        <v>84.006989951944078</v>
      </c>
      <c r="J926" t="s">
        <v>107</v>
      </c>
      <c r="K926" t="s">
        <v>108</v>
      </c>
      <c r="L926">
        <v>1572498000</v>
      </c>
      <c r="M926" s="11">
        <f t="shared" si="56"/>
        <v>43769.208333333328</v>
      </c>
      <c r="N926">
        <v>1573452000</v>
      </c>
      <c r="O926" s="12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8"/>
        <v>2.2406666666666668</v>
      </c>
      <c r="G927" t="s">
        <v>20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 s="11">
        <f t="shared" si="56"/>
        <v>43000.208333333328</v>
      </c>
      <c r="N927">
        <v>1507093200</v>
      </c>
      <c r="O927" s="12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8"/>
        <v>0.18126436781609195</v>
      </c>
      <c r="G928" t="s">
        <v>14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 s="11">
        <f t="shared" si="56"/>
        <v>42502.208333333328</v>
      </c>
      <c r="N928">
        <v>1463374800</v>
      </c>
      <c r="O928" s="12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8"/>
        <v>0.45847222222222223</v>
      </c>
      <c r="G929" t="s">
        <v>14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 s="11">
        <f t="shared" si="56"/>
        <v>41102.208333333336</v>
      </c>
      <c r="N929">
        <v>1344574800</v>
      </c>
      <c r="O929" s="12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8"/>
        <v>1.1731541218637993</v>
      </c>
      <c r="G930" t="s">
        <v>20</v>
      </c>
      <c r="H930">
        <v>3777</v>
      </c>
      <c r="I930" s="7">
        <f t="shared" si="59"/>
        <v>51.995234312946785</v>
      </c>
      <c r="J930" t="s">
        <v>107</v>
      </c>
      <c r="K930" t="s">
        <v>108</v>
      </c>
      <c r="L930">
        <v>1388296800</v>
      </c>
      <c r="M930" s="11">
        <f t="shared" si="56"/>
        <v>41637.25</v>
      </c>
      <c r="N930">
        <v>1389074400</v>
      </c>
      <c r="O930" s="12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8"/>
        <v>2.173090909090909</v>
      </c>
      <c r="G931" t="s">
        <v>20</v>
      </c>
      <c r="H931">
        <v>184</v>
      </c>
      <c r="I931" s="7">
        <f t="shared" si="59"/>
        <v>64.956521739130437</v>
      </c>
      <c r="J931" t="s">
        <v>40</v>
      </c>
      <c r="K931" t="s">
        <v>41</v>
      </c>
      <c r="L931">
        <v>1493787600</v>
      </c>
      <c r="M931" s="11">
        <f t="shared" si="56"/>
        <v>42858.208333333328</v>
      </c>
      <c r="N931">
        <v>1494997200</v>
      </c>
      <c r="O931" s="12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8"/>
        <v>1.1228571428571428</v>
      </c>
      <c r="G932" t="s">
        <v>20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 s="11">
        <f t="shared" si="56"/>
        <v>42060.25</v>
      </c>
      <c r="N932">
        <v>1425448800</v>
      </c>
      <c r="O932" s="12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8"/>
        <v>0.72518987341772156</v>
      </c>
      <c r="G933" t="s">
        <v>14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 s="11">
        <f t="shared" si="56"/>
        <v>41818.208333333336</v>
      </c>
      <c r="N933">
        <v>1404104400</v>
      </c>
      <c r="O933" s="12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8"/>
        <v>2.1230434782608696</v>
      </c>
      <c r="G934" t="s">
        <v>20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 s="11">
        <f t="shared" si="56"/>
        <v>41709.208333333336</v>
      </c>
      <c r="N934">
        <v>1394773200</v>
      </c>
      <c r="O934" s="12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8"/>
        <v>2.3974657534246577</v>
      </c>
      <c r="G935" t="s">
        <v>20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 s="11">
        <f t="shared" si="56"/>
        <v>41372.208333333336</v>
      </c>
      <c r="N935">
        <v>1366520400</v>
      </c>
      <c r="O935" s="12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8"/>
        <v>1.8193548387096774</v>
      </c>
      <c r="G936" t="s">
        <v>20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 s="11">
        <f t="shared" si="56"/>
        <v>42422.25</v>
      </c>
      <c r="N936">
        <v>1456639200</v>
      </c>
      <c r="O936" s="12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8"/>
        <v>1.6413114754098361</v>
      </c>
      <c r="G937" t="s">
        <v>20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 s="11">
        <f t="shared" si="56"/>
        <v>42209.208333333328</v>
      </c>
      <c r="N937">
        <v>1438318800</v>
      </c>
      <c r="O937" s="12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8"/>
        <v>1.6375968992248063E-2</v>
      </c>
      <c r="G938" t="s">
        <v>14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 s="11">
        <f t="shared" si="56"/>
        <v>43668.208333333328</v>
      </c>
      <c r="N938">
        <v>1564030800</v>
      </c>
      <c r="O938" s="12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8"/>
        <v>0.49643859649122807</v>
      </c>
      <c r="G939" t="s">
        <v>74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 s="11">
        <f t="shared" si="56"/>
        <v>42334.25</v>
      </c>
      <c r="N939">
        <v>1449295200</v>
      </c>
      <c r="O939" s="12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8"/>
        <v>1.0970652173913042</v>
      </c>
      <c r="G940" t="s">
        <v>20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 s="11">
        <f t="shared" si="56"/>
        <v>43263.208333333328</v>
      </c>
      <c r="N940">
        <v>1531890000</v>
      </c>
      <c r="O940" s="12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8"/>
        <v>0.49217948717948717</v>
      </c>
      <c r="G941" t="s">
        <v>14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 s="11">
        <f t="shared" si="56"/>
        <v>40670.208333333336</v>
      </c>
      <c r="N941">
        <v>1306213200</v>
      </c>
      <c r="O941" s="12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8"/>
        <v>0.62232323232323228</v>
      </c>
      <c r="G942" t="s">
        <v>47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 s="11">
        <f t="shared" si="56"/>
        <v>41244.25</v>
      </c>
      <c r="N942">
        <v>1356242400</v>
      </c>
      <c r="O942" s="12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8"/>
        <v>0.1305813953488372</v>
      </c>
      <c r="G943" t="s">
        <v>14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 s="11">
        <f t="shared" si="56"/>
        <v>40552.25</v>
      </c>
      <c r="N943">
        <v>1297576800</v>
      </c>
      <c r="O943" s="12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8"/>
        <v>0.64635416666666667</v>
      </c>
      <c r="G944" t="s">
        <v>14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 s="11">
        <f t="shared" si="56"/>
        <v>40568.25</v>
      </c>
      <c r="N944">
        <v>1296194400</v>
      </c>
      <c r="O944" s="12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8"/>
        <v>1.5958666666666668</v>
      </c>
      <c r="G945" t="s">
        <v>20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 s="11">
        <f t="shared" si="56"/>
        <v>41906.208333333336</v>
      </c>
      <c r="N945">
        <v>1414558800</v>
      </c>
      <c r="O945" s="12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8"/>
        <v>0.81420000000000003</v>
      </c>
      <c r="G946" t="s">
        <v>14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 s="11">
        <f t="shared" si="56"/>
        <v>42776.25</v>
      </c>
      <c r="N946">
        <v>1488348000</v>
      </c>
      <c r="O946" s="12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8"/>
        <v>0.32444767441860467</v>
      </c>
      <c r="G947" t="s">
        <v>14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 s="11">
        <f t="shared" si="56"/>
        <v>41004.208333333336</v>
      </c>
      <c r="N947">
        <v>1334898000</v>
      </c>
      <c r="O947" s="12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8"/>
        <v>9.9141184124918666E-2</v>
      </c>
      <c r="G948" t="s">
        <v>14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 s="11">
        <f t="shared" si="56"/>
        <v>40710.208333333336</v>
      </c>
      <c r="N948">
        <v>1308373200</v>
      </c>
      <c r="O948" s="12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8"/>
        <v>0.26694444444444443</v>
      </c>
      <c r="G949" t="s">
        <v>14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 s="11">
        <f t="shared" si="56"/>
        <v>41908.208333333336</v>
      </c>
      <c r="N949">
        <v>1412312400</v>
      </c>
      <c r="O949" s="12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8"/>
        <v>0.62957446808510642</v>
      </c>
      <c r="G950" t="s">
        <v>74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 s="11">
        <f t="shared" si="56"/>
        <v>41985.25</v>
      </c>
      <c r="N950">
        <v>1419228000</v>
      </c>
      <c r="O950" s="12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8"/>
        <v>1.6135593220338984</v>
      </c>
      <c r="G951" t="s">
        <v>20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 s="11">
        <f t="shared" si="56"/>
        <v>42112.208333333328</v>
      </c>
      <c r="N951">
        <v>1430974800</v>
      </c>
      <c r="O951" s="12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8"/>
        <v>0.05</v>
      </c>
      <c r="G952" t="s">
        <v>14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 s="11">
        <f t="shared" si="56"/>
        <v>43571.208333333328</v>
      </c>
      <c r="N952">
        <v>1555822800</v>
      </c>
      <c r="O952" s="12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8"/>
        <v>10.969379310344827</v>
      </c>
      <c r="G953" t="s">
        <v>20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 s="11">
        <f t="shared" si="56"/>
        <v>42730.25</v>
      </c>
      <c r="N953">
        <v>1482818400</v>
      </c>
      <c r="O953" s="12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8"/>
        <v>0.70094158075601376</v>
      </c>
      <c r="G954" t="s">
        <v>74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 s="11">
        <f t="shared" si="56"/>
        <v>42591.208333333328</v>
      </c>
      <c r="N954">
        <v>1471928400</v>
      </c>
      <c r="O954" s="12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8"/>
        <v>0.6</v>
      </c>
      <c r="G955" t="s">
        <v>14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 s="11">
        <f t="shared" si="56"/>
        <v>42358.25</v>
      </c>
      <c r="N955">
        <v>1453701600</v>
      </c>
      <c r="O955" s="12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8"/>
        <v>3.6709859154929578</v>
      </c>
      <c r="G956" t="s">
        <v>20</v>
      </c>
      <c r="H956">
        <v>1548</v>
      </c>
      <c r="I956" s="7">
        <f t="shared" si="59"/>
        <v>101.02325581395348</v>
      </c>
      <c r="J956" t="s">
        <v>26</v>
      </c>
      <c r="K956" t="s">
        <v>27</v>
      </c>
      <c r="L956">
        <v>1348290000</v>
      </c>
      <c r="M956" s="11">
        <f t="shared" si="56"/>
        <v>41174.208333333336</v>
      </c>
      <c r="N956">
        <v>1350363600</v>
      </c>
      <c r="O956" s="12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8"/>
        <v>11.09</v>
      </c>
      <c r="G957" t="s">
        <v>20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 s="11">
        <f t="shared" si="56"/>
        <v>41238.25</v>
      </c>
      <c r="N957">
        <v>1353996000</v>
      </c>
      <c r="O957" s="12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8"/>
        <v>0.19028784648187633</v>
      </c>
      <c r="G958" t="s">
        <v>14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 s="11">
        <f t="shared" si="56"/>
        <v>42360.25</v>
      </c>
      <c r="N958">
        <v>1451109600</v>
      </c>
      <c r="O958" s="12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8"/>
        <v>1.2687755102040816</v>
      </c>
      <c r="G959" t="s">
        <v>20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 s="11">
        <f t="shared" si="56"/>
        <v>40955.25</v>
      </c>
      <c r="N959">
        <v>1329631200</v>
      </c>
      <c r="O959" s="12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8"/>
        <v>7.3463636363636367</v>
      </c>
      <c r="G960" t="s">
        <v>20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 s="11">
        <f t="shared" si="56"/>
        <v>40350.208333333336</v>
      </c>
      <c r="N960">
        <v>1278997200</v>
      </c>
      <c r="O960" s="12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8"/>
        <v>4.5731034482758622E-2</v>
      </c>
      <c r="G961" t="s">
        <v>14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 s="11">
        <f t="shared" si="56"/>
        <v>40357.208333333336</v>
      </c>
      <c r="N961">
        <v>1280120400</v>
      </c>
      <c r="O961" s="12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8"/>
        <v>0.85054545454545449</v>
      </c>
      <c r="G962" t="s">
        <v>14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 s="11">
        <f t="shared" si="56"/>
        <v>42408.25</v>
      </c>
      <c r="N962">
        <v>1458104400</v>
      </c>
      <c r="O962" s="12">
        <f t="shared" si="5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58"/>
        <v>1.1929824561403508</v>
      </c>
      <c r="G963" t="s">
        <v>20</v>
      </c>
      <c r="H963">
        <v>155</v>
      </c>
      <c r="I963" s="7">
        <f t="shared" si="59"/>
        <v>43.87096774193548</v>
      </c>
      <c r="J963" t="s">
        <v>21</v>
      </c>
      <c r="K963" t="s">
        <v>22</v>
      </c>
      <c r="L963">
        <v>1297922400</v>
      </c>
      <c r="M963" s="11">
        <f t="shared" ref="M963:M1001" si="60">(L963/86400)+25569</f>
        <v>40591.25</v>
      </c>
      <c r="N963">
        <v>1298268000</v>
      </c>
      <c r="O963" s="12">
        <f t="shared" ref="O963:O1001" si="61">(N963/86400)+25569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62">E964/D964</f>
        <v>2.9602777777777778</v>
      </c>
      <c r="G964" t="s">
        <v>20</v>
      </c>
      <c r="H964">
        <v>266</v>
      </c>
      <c r="I964" s="7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11">
        <f t="shared" si="60"/>
        <v>41592.25</v>
      </c>
      <c r="N964">
        <v>1386223200</v>
      </c>
      <c r="O964" s="12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2"/>
        <v>0.84694915254237291</v>
      </c>
      <c r="G965" t="s">
        <v>14</v>
      </c>
      <c r="H965">
        <v>114</v>
      </c>
      <c r="I965" s="7">
        <f t="shared" si="63"/>
        <v>43.833333333333336</v>
      </c>
      <c r="J965" t="s">
        <v>107</v>
      </c>
      <c r="K965" t="s">
        <v>108</v>
      </c>
      <c r="L965">
        <v>1299304800</v>
      </c>
      <c r="M965" s="11">
        <f t="shared" si="60"/>
        <v>40607.25</v>
      </c>
      <c r="N965">
        <v>1299823200</v>
      </c>
      <c r="O965" s="12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2"/>
        <v>3.5578378378378379</v>
      </c>
      <c r="G966" t="s">
        <v>20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 s="11">
        <f t="shared" si="60"/>
        <v>42135.208333333328</v>
      </c>
      <c r="N966">
        <v>1431752400</v>
      </c>
      <c r="O966" s="12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2"/>
        <v>3.8640909090909092</v>
      </c>
      <c r="G967" t="s">
        <v>20</v>
      </c>
      <c r="H967">
        <v>207</v>
      </c>
      <c r="I967" s="7">
        <f t="shared" si="63"/>
        <v>41.067632850241544</v>
      </c>
      <c r="J967" t="s">
        <v>40</v>
      </c>
      <c r="K967" t="s">
        <v>41</v>
      </c>
      <c r="L967">
        <v>1264399200</v>
      </c>
      <c r="M967" s="11">
        <f t="shared" si="60"/>
        <v>40203.25</v>
      </c>
      <c r="N967">
        <v>1267855200</v>
      </c>
      <c r="O967" s="12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2"/>
        <v>7.9223529411764702</v>
      </c>
      <c r="G968" t="s">
        <v>20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 s="11">
        <f t="shared" si="60"/>
        <v>42901.208333333328</v>
      </c>
      <c r="N968">
        <v>1497675600</v>
      </c>
      <c r="O968" s="12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2"/>
        <v>1.3703393665158372</v>
      </c>
      <c r="G969" t="s">
        <v>20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 s="11">
        <f t="shared" si="60"/>
        <v>41005.208333333336</v>
      </c>
      <c r="N969">
        <v>1336885200</v>
      </c>
      <c r="O969" s="12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2"/>
        <v>3.3820833333333336</v>
      </c>
      <c r="G970" t="s">
        <v>20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 s="11">
        <f t="shared" si="60"/>
        <v>40544.25</v>
      </c>
      <c r="N970">
        <v>1295157600</v>
      </c>
      <c r="O970" s="12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2"/>
        <v>1.0822784810126582</v>
      </c>
      <c r="G971" t="s">
        <v>20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 s="11">
        <f t="shared" si="60"/>
        <v>43821.25</v>
      </c>
      <c r="N971">
        <v>1577599200</v>
      </c>
      <c r="O971" s="12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2"/>
        <v>0.60757639620653314</v>
      </c>
      <c r="G972" t="s">
        <v>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 s="11">
        <f t="shared" si="60"/>
        <v>40672.208333333336</v>
      </c>
      <c r="N972">
        <v>1305003600</v>
      </c>
      <c r="O972" s="12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2"/>
        <v>0.27725490196078434</v>
      </c>
      <c r="G973" t="s">
        <v>14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 s="11">
        <f t="shared" si="60"/>
        <v>41555.208333333336</v>
      </c>
      <c r="N973">
        <v>1381726800</v>
      </c>
      <c r="O973" s="12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2"/>
        <v>2.283934426229508</v>
      </c>
      <c r="G974" t="s">
        <v>20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 s="11">
        <f t="shared" si="60"/>
        <v>41792.208333333336</v>
      </c>
      <c r="N974">
        <v>1402462800</v>
      </c>
      <c r="O974" s="12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2"/>
        <v>0.21615194054500414</v>
      </c>
      <c r="G975" t="s">
        <v>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 s="11">
        <f t="shared" si="60"/>
        <v>40522.25</v>
      </c>
      <c r="N975">
        <v>1292133600</v>
      </c>
      <c r="O975" s="12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2"/>
        <v>3.73875</v>
      </c>
      <c r="G976" t="s">
        <v>20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 s="11">
        <f t="shared" si="60"/>
        <v>41412.208333333336</v>
      </c>
      <c r="N976">
        <v>1368939600</v>
      </c>
      <c r="O976" s="12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2"/>
        <v>1.5492592592592593</v>
      </c>
      <c r="G977" t="s">
        <v>20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 s="11">
        <f t="shared" si="60"/>
        <v>42337.25</v>
      </c>
      <c r="N977">
        <v>1452146400</v>
      </c>
      <c r="O977" s="12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2"/>
        <v>3.2214999999999998</v>
      </c>
      <c r="G978" t="s">
        <v>20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 s="11">
        <f t="shared" si="60"/>
        <v>40571.25</v>
      </c>
      <c r="N978">
        <v>1296712800</v>
      </c>
      <c r="O978" s="12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2"/>
        <v>0.73957142857142855</v>
      </c>
      <c r="G979" t="s">
        <v>14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 s="11">
        <f t="shared" si="60"/>
        <v>43138.25</v>
      </c>
      <c r="N979">
        <v>1520748000</v>
      </c>
      <c r="O979" s="12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2"/>
        <v>8.641</v>
      </c>
      <c r="G980" t="s">
        <v>20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 s="11">
        <f t="shared" si="60"/>
        <v>42686.25</v>
      </c>
      <c r="N980">
        <v>1480831200</v>
      </c>
      <c r="O980" s="12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2"/>
        <v>1.432624584717608</v>
      </c>
      <c r="G981" t="s">
        <v>20</v>
      </c>
      <c r="H981">
        <v>1015</v>
      </c>
      <c r="I981" s="7">
        <f t="shared" si="63"/>
        <v>84.969458128078813</v>
      </c>
      <c r="J981" t="s">
        <v>40</v>
      </c>
      <c r="K981" t="s">
        <v>41</v>
      </c>
      <c r="L981">
        <v>1426395600</v>
      </c>
      <c r="M981" s="11">
        <f t="shared" si="60"/>
        <v>42078.208333333328</v>
      </c>
      <c r="N981">
        <v>1426914000</v>
      </c>
      <c r="O981" s="12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2"/>
        <v>0.40281762295081969</v>
      </c>
      <c r="G982" t="s">
        <v>14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 s="11">
        <f t="shared" si="60"/>
        <v>42307.208333333328</v>
      </c>
      <c r="N982">
        <v>1446616800</v>
      </c>
      <c r="O982" s="12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2"/>
        <v>1.7822388059701493</v>
      </c>
      <c r="G983" t="s">
        <v>20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 s="11">
        <f t="shared" si="60"/>
        <v>43094.25</v>
      </c>
      <c r="N983">
        <v>1517032800</v>
      </c>
      <c r="O983" s="12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2"/>
        <v>0.84930555555555554</v>
      </c>
      <c r="G984" t="s">
        <v>14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 s="11">
        <f t="shared" si="60"/>
        <v>40743.208333333336</v>
      </c>
      <c r="N984">
        <v>1311224400</v>
      </c>
      <c r="O984" s="12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2"/>
        <v>1.4593648334624323</v>
      </c>
      <c r="G985" t="s">
        <v>20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 s="11">
        <f t="shared" si="60"/>
        <v>43681.208333333328</v>
      </c>
      <c r="N985">
        <v>1566190800</v>
      </c>
      <c r="O985" s="12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2"/>
        <v>1.5246153846153847</v>
      </c>
      <c r="G986" t="s">
        <v>20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 s="11">
        <f t="shared" si="60"/>
        <v>43716.208333333328</v>
      </c>
      <c r="N986">
        <v>1570165200</v>
      </c>
      <c r="O986" s="12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2"/>
        <v>0.67129542790152408</v>
      </c>
      <c r="G987" t="s">
        <v>14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 s="11">
        <f t="shared" si="60"/>
        <v>41614.25</v>
      </c>
      <c r="N987">
        <v>1388556000</v>
      </c>
      <c r="O987" s="12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2"/>
        <v>0.40307692307692305</v>
      </c>
      <c r="G988" t="s">
        <v>14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 s="11">
        <f t="shared" si="60"/>
        <v>40638.208333333336</v>
      </c>
      <c r="N988">
        <v>1303189200</v>
      </c>
      <c r="O988" s="12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2"/>
        <v>2.1679032258064517</v>
      </c>
      <c r="G989" t="s">
        <v>20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 s="11">
        <f t="shared" si="60"/>
        <v>42852.208333333328</v>
      </c>
      <c r="N989">
        <v>1494478800</v>
      </c>
      <c r="O989" s="12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2"/>
        <v>0.52117021276595743</v>
      </c>
      <c r="G990" t="s">
        <v>14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 s="11">
        <f t="shared" si="60"/>
        <v>42686.25</v>
      </c>
      <c r="N990">
        <v>1480744800</v>
      </c>
      <c r="O990" s="12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2"/>
        <v>4.9958333333333336</v>
      </c>
      <c r="G991" t="s">
        <v>20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 s="11">
        <f t="shared" si="60"/>
        <v>43571.208333333328</v>
      </c>
      <c r="N991">
        <v>1555822800</v>
      </c>
      <c r="O991" s="12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2"/>
        <v>0.87679487179487181</v>
      </c>
      <c r="G992" t="s">
        <v>14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 s="11">
        <f t="shared" si="60"/>
        <v>42432.25</v>
      </c>
      <c r="N992">
        <v>1458882000</v>
      </c>
      <c r="O992" s="12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2"/>
        <v>1.131734693877551</v>
      </c>
      <c r="G993" t="s">
        <v>20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 s="11">
        <f t="shared" si="60"/>
        <v>41907.208333333336</v>
      </c>
      <c r="N993">
        <v>1411966800</v>
      </c>
      <c r="O993" s="12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2"/>
        <v>4.2654838709677421</v>
      </c>
      <c r="G994" t="s">
        <v>20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 s="11">
        <f t="shared" si="60"/>
        <v>43227.208333333328</v>
      </c>
      <c r="N994">
        <v>1526878800</v>
      </c>
      <c r="O994" s="12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2"/>
        <v>0.77632653061224488</v>
      </c>
      <c r="G995" t="s">
        <v>74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 s="11">
        <f t="shared" si="60"/>
        <v>42362.25</v>
      </c>
      <c r="N995">
        <v>1452405600</v>
      </c>
      <c r="O995" s="12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2"/>
        <v>0.52496810772501767</v>
      </c>
      <c r="G996" t="s">
        <v>14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 s="11">
        <f t="shared" si="60"/>
        <v>41929.208333333336</v>
      </c>
      <c r="N996">
        <v>1414040400</v>
      </c>
      <c r="O996" s="12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2"/>
        <v>1.5746762589928058</v>
      </c>
      <c r="G997" t="s">
        <v>20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 s="11">
        <f t="shared" si="60"/>
        <v>43408.208333333328</v>
      </c>
      <c r="N997">
        <v>1543816800</v>
      </c>
      <c r="O997" s="12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2"/>
        <v>0.72939393939393937</v>
      </c>
      <c r="G998" t="s">
        <v>14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 s="11">
        <f t="shared" si="60"/>
        <v>41276.25</v>
      </c>
      <c r="N998">
        <v>1359698400</v>
      </c>
      <c r="O998" s="12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2"/>
        <v>0.60565789473684206</v>
      </c>
      <c r="G999" t="s">
        <v>74</v>
      </c>
      <c r="H999">
        <v>139</v>
      </c>
      <c r="I999" s="7">
        <f t="shared" si="63"/>
        <v>33.115107913669064</v>
      </c>
      <c r="J999" t="s">
        <v>107</v>
      </c>
      <c r="K999" t="s">
        <v>108</v>
      </c>
      <c r="L999">
        <v>1390197600</v>
      </c>
      <c r="M999" s="11">
        <f t="shared" si="60"/>
        <v>41659.25</v>
      </c>
      <c r="N999">
        <v>1390629600</v>
      </c>
      <c r="O999" s="12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2"/>
        <v>0.5679129129129129</v>
      </c>
      <c r="G1000" t="s">
        <v>14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 s="11">
        <f t="shared" si="60"/>
        <v>40220.25</v>
      </c>
      <c r="N1000">
        <v>1267077600</v>
      </c>
      <c r="O1000" s="12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2"/>
        <v>0.56542754275427543</v>
      </c>
      <c r="G1001" t="s">
        <v>74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 s="11">
        <f t="shared" si="60"/>
        <v>42550.208333333328</v>
      </c>
      <c r="N1001">
        <v>1467781200</v>
      </c>
      <c r="O1001" s="12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2">
      <colorScale>
        <cfvo type="percent" val="0"/>
        <cfvo type="percentile" val="50"/>
        <cfvo type="max"/>
        <color rgb="FFFF0000"/>
        <color theme="5" tint="0.39997558519241921"/>
        <color theme="4" tint="-0.249977111117893"/>
      </colorScale>
    </cfRule>
  </conditionalFormatting>
  <conditionalFormatting sqref="G1:G1048576">
    <cfRule type="containsText" dxfId="7" priority="4" operator="containsText" text="Live">
      <formula>NOT(ISERROR(SEARCH("Live",G1)))</formula>
    </cfRule>
    <cfRule type="containsText" dxfId="6" priority="5" operator="containsText" text="canceled">
      <formula>NOT(ISERROR(SEARCH("canceled",G1)))</formula>
    </cfRule>
    <cfRule type="containsText" dxfId="5" priority="6" operator="containsText" text="Successful">
      <formula>NOT(ISERROR(SEARCH("Successful",G1)))</formula>
    </cfRule>
    <cfRule type="containsText" dxfId="4" priority="7" operator="containsText" text="Failed">
      <formula>NOT(ISERROR(SEARCH("Failed",G1)))</formula>
    </cfRule>
  </conditionalFormatting>
  <conditionalFormatting sqref="Q12">
    <cfRule type="colorScale" priority="1">
      <colorScale>
        <cfvo type="min"/>
        <cfvo type="percent" val="100"/>
        <color rgb="FFFF7128"/>
        <color theme="4" tint="-0.499984740745262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0001-7676-EC4C-B593-67206D4825FC}">
  <dimension ref="A1:F14"/>
  <sheetViews>
    <sheetView workbookViewId="0">
      <selection activeCell="C7" sqref="C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2068</v>
      </c>
    </row>
    <row r="3" spans="1:6" x14ac:dyDescent="0.2">
      <c r="A3" s="9" t="s">
        <v>2070</v>
      </c>
      <c r="B3" s="9" t="s">
        <v>2069</v>
      </c>
    </row>
    <row r="4" spans="1:6" x14ac:dyDescent="0.2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10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0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0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0" t="s">
        <v>2064</v>
      </c>
      <c r="E8">
        <v>4</v>
      </c>
      <c r="F8">
        <v>4</v>
      </c>
    </row>
    <row r="9" spans="1:6" x14ac:dyDescent="0.2">
      <c r="A9" s="10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0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0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0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0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0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8ABB-A24D-784B-920F-ABFE2D43B776}">
  <dimension ref="A2:F31"/>
  <sheetViews>
    <sheetView workbookViewId="0">
      <selection activeCell="A20" sqref="A20:XFD2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9" t="s">
        <v>6</v>
      </c>
      <c r="B2" t="s">
        <v>2068</v>
      </c>
    </row>
    <row r="3" spans="1:6" x14ac:dyDescent="0.2">
      <c r="A3" s="9" t="s">
        <v>2031</v>
      </c>
      <c r="B3" t="s">
        <v>2068</v>
      </c>
    </row>
    <row r="5" spans="1:6" x14ac:dyDescent="0.2">
      <c r="A5" s="9" t="s">
        <v>2070</v>
      </c>
      <c r="B5" s="9" t="s">
        <v>2069</v>
      </c>
    </row>
    <row r="6" spans="1:6" x14ac:dyDescent="0.2">
      <c r="A6" s="9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2">
      <c r="A7" s="10" t="s">
        <v>2049</v>
      </c>
      <c r="B7">
        <v>1</v>
      </c>
      <c r="C7">
        <v>10</v>
      </c>
      <c r="D7">
        <v>2</v>
      </c>
      <c r="E7">
        <v>21</v>
      </c>
      <c r="F7">
        <v>34</v>
      </c>
    </row>
    <row r="8" spans="1:6" x14ac:dyDescent="0.2">
      <c r="A8" s="10" t="s">
        <v>2065</v>
      </c>
      <c r="E8">
        <v>4</v>
      </c>
      <c r="F8">
        <v>4</v>
      </c>
    </row>
    <row r="9" spans="1:6" x14ac:dyDescent="0.2">
      <c r="A9" s="10" t="s">
        <v>2042</v>
      </c>
      <c r="B9">
        <v>4</v>
      </c>
      <c r="C9">
        <v>21</v>
      </c>
      <c r="D9">
        <v>1</v>
      </c>
      <c r="E9">
        <v>34</v>
      </c>
      <c r="F9">
        <v>60</v>
      </c>
    </row>
    <row r="10" spans="1:6" x14ac:dyDescent="0.2">
      <c r="A10" s="10" t="s">
        <v>2044</v>
      </c>
      <c r="B10">
        <v>2</v>
      </c>
      <c r="C10">
        <v>12</v>
      </c>
      <c r="D10">
        <v>1</v>
      </c>
      <c r="E10">
        <v>22</v>
      </c>
      <c r="F10">
        <v>37</v>
      </c>
    </row>
    <row r="11" spans="1:6" x14ac:dyDescent="0.2">
      <c r="A11" s="10" t="s">
        <v>2043</v>
      </c>
      <c r="C11">
        <v>8</v>
      </c>
      <c r="E11">
        <v>10</v>
      </c>
      <c r="F11">
        <v>18</v>
      </c>
    </row>
    <row r="12" spans="1:6" x14ac:dyDescent="0.2">
      <c r="A12" s="10" t="s">
        <v>2053</v>
      </c>
      <c r="B12">
        <v>1</v>
      </c>
      <c r="C12">
        <v>7</v>
      </c>
      <c r="E12">
        <v>9</v>
      </c>
      <c r="F12">
        <v>17</v>
      </c>
    </row>
    <row r="13" spans="1:6" x14ac:dyDescent="0.2">
      <c r="A13" s="10" t="s">
        <v>2034</v>
      </c>
      <c r="B13">
        <v>4</v>
      </c>
      <c r="C13">
        <v>20</v>
      </c>
      <c r="E13">
        <v>22</v>
      </c>
      <c r="F13">
        <v>46</v>
      </c>
    </row>
    <row r="14" spans="1:6" x14ac:dyDescent="0.2">
      <c r="A14" s="10" t="s">
        <v>2045</v>
      </c>
      <c r="B14">
        <v>3</v>
      </c>
      <c r="C14">
        <v>19</v>
      </c>
      <c r="E14">
        <v>23</v>
      </c>
      <c r="F14">
        <v>45</v>
      </c>
    </row>
    <row r="15" spans="1:6" x14ac:dyDescent="0.2">
      <c r="A15" s="10" t="s">
        <v>2058</v>
      </c>
      <c r="B15">
        <v>1</v>
      </c>
      <c r="C15">
        <v>6</v>
      </c>
      <c r="E15">
        <v>10</v>
      </c>
      <c r="F15">
        <v>17</v>
      </c>
    </row>
    <row r="16" spans="1:6" x14ac:dyDescent="0.2">
      <c r="A16" s="10" t="s">
        <v>2057</v>
      </c>
      <c r="C16">
        <v>3</v>
      </c>
      <c r="E16">
        <v>4</v>
      </c>
      <c r="F16">
        <v>7</v>
      </c>
    </row>
    <row r="17" spans="1:6" x14ac:dyDescent="0.2">
      <c r="A17" s="10" t="s">
        <v>2061</v>
      </c>
      <c r="C17">
        <v>8</v>
      </c>
      <c r="D17">
        <v>1</v>
      </c>
      <c r="E17">
        <v>4</v>
      </c>
      <c r="F17">
        <v>13</v>
      </c>
    </row>
    <row r="18" spans="1:6" x14ac:dyDescent="0.2">
      <c r="A18" s="10" t="s">
        <v>2048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2">
      <c r="A19" s="10" t="s">
        <v>2055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2">
      <c r="A20" s="10" t="s">
        <v>2040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2">
      <c r="A21" s="10" t="s">
        <v>2056</v>
      </c>
      <c r="C21">
        <v>4</v>
      </c>
      <c r="E21">
        <v>4</v>
      </c>
      <c r="F21">
        <v>8</v>
      </c>
    </row>
    <row r="22" spans="1:6" x14ac:dyDescent="0.2">
      <c r="A22" s="10" t="s">
        <v>2036</v>
      </c>
      <c r="B22">
        <v>6</v>
      </c>
      <c r="C22">
        <v>30</v>
      </c>
      <c r="E22">
        <v>49</v>
      </c>
      <c r="F22">
        <v>85</v>
      </c>
    </row>
    <row r="23" spans="1:6" x14ac:dyDescent="0.2">
      <c r="A23" s="10" t="s">
        <v>2063</v>
      </c>
      <c r="C23">
        <v>9</v>
      </c>
      <c r="E23">
        <v>5</v>
      </c>
      <c r="F23">
        <v>14</v>
      </c>
    </row>
    <row r="24" spans="1:6" x14ac:dyDescent="0.2">
      <c r="A24" s="10" t="s">
        <v>2052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2">
      <c r="A25" s="10" t="s">
        <v>2060</v>
      </c>
      <c r="B25">
        <v>3</v>
      </c>
      <c r="C25">
        <v>3</v>
      </c>
      <c r="E25">
        <v>11</v>
      </c>
      <c r="F25">
        <v>17</v>
      </c>
    </row>
    <row r="26" spans="1:6" x14ac:dyDescent="0.2">
      <c r="A26" s="10" t="s">
        <v>2059</v>
      </c>
      <c r="C26">
        <v>7</v>
      </c>
      <c r="E26">
        <v>14</v>
      </c>
      <c r="F26">
        <v>21</v>
      </c>
    </row>
    <row r="27" spans="1:6" x14ac:dyDescent="0.2">
      <c r="A27" s="10" t="s">
        <v>2051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2">
      <c r="A28" s="10" t="s">
        <v>2046</v>
      </c>
      <c r="C28">
        <v>16</v>
      </c>
      <c r="D28">
        <v>1</v>
      </c>
      <c r="E28">
        <v>28</v>
      </c>
      <c r="F28">
        <v>45</v>
      </c>
    </row>
    <row r="29" spans="1:6" x14ac:dyDescent="0.2">
      <c r="A29" s="10" t="s">
        <v>2038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2">
      <c r="A30" s="10" t="s">
        <v>2062</v>
      </c>
      <c r="E30">
        <v>3</v>
      </c>
      <c r="F30">
        <v>3</v>
      </c>
    </row>
    <row r="31" spans="1:6" x14ac:dyDescent="0.2">
      <c r="A31" s="10" t="s">
        <v>2067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86CE-0599-9D48-A358-F4EF928383BB}">
  <dimension ref="A1:E18"/>
  <sheetViews>
    <sheetView workbookViewId="0">
      <selection activeCell="N25" sqref="N2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9" t="s">
        <v>2031</v>
      </c>
      <c r="B1" t="s">
        <v>2068</v>
      </c>
    </row>
    <row r="2" spans="1:5" x14ac:dyDescent="0.2">
      <c r="A2" s="9" t="s">
        <v>2085</v>
      </c>
      <c r="B2" t="s">
        <v>2068</v>
      </c>
    </row>
    <row r="4" spans="1:5" x14ac:dyDescent="0.2">
      <c r="A4" s="9" t="s">
        <v>2070</v>
      </c>
      <c r="B4" s="9" t="s">
        <v>2069</v>
      </c>
    </row>
    <row r="5" spans="1:5" x14ac:dyDescent="0.2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3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3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3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3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3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3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3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3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3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3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3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3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3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B3C4-3074-CE44-BAC3-CFB840069FDF}">
  <dimension ref="A1:H13"/>
  <sheetViews>
    <sheetView workbookViewId="0">
      <pane ySplit="1" topLeftCell="A2" activePane="bottomLeft" state="frozen"/>
      <selection pane="bottomLeft" activeCell="K23" sqref="K23"/>
    </sheetView>
  </sheetViews>
  <sheetFormatPr baseColWidth="10" defaultRowHeight="16" x14ac:dyDescent="0.2"/>
  <cols>
    <col min="1" max="1" width="47.1640625" customWidth="1"/>
    <col min="2" max="2" width="17.6640625" customWidth="1"/>
    <col min="3" max="3" width="14.6640625" customWidth="1"/>
    <col min="4" max="4" width="15" customWidth="1"/>
    <col min="5" max="5" width="13.5" customWidth="1"/>
    <col min="6" max="6" width="19" customWidth="1"/>
    <col min="7" max="7" width="16.5" customWidth="1"/>
    <col min="8" max="8" width="18.83203125" customWidth="1"/>
  </cols>
  <sheetData>
    <row r="1" spans="1:8" s="14" customFormat="1" x14ac:dyDescent="0.2">
      <c r="A1" s="14" t="s">
        <v>2086</v>
      </c>
      <c r="B1" s="14" t="s">
        <v>2087</v>
      </c>
      <c r="C1" s="14" t="s">
        <v>2088</v>
      </c>
      <c r="D1" s="14" t="s">
        <v>2105</v>
      </c>
      <c r="E1" s="14" t="s">
        <v>2089</v>
      </c>
      <c r="F1" s="14" t="s">
        <v>2090</v>
      </c>
      <c r="G1" s="14" t="s">
        <v>2091</v>
      </c>
      <c r="H1" s="14" t="s">
        <v>2092</v>
      </c>
    </row>
    <row r="2" spans="1:8" x14ac:dyDescent="0.2">
      <c r="A2" s="15" t="s">
        <v>2093</v>
      </c>
      <c r="B2">
        <f>COUNTIFS(Crowdfunding!G2:G1001,"=successful",Crowdfunding!D2:D1001,"&lt;1000")</f>
        <v>30</v>
      </c>
      <c r="C2">
        <f>COUNTIFS(Crowdfunding!G2:G1001,"=failed",Crowdfunding!D2:D1001,"&lt;1000")</f>
        <v>20</v>
      </c>
      <c r="D2">
        <f>COUNTIFS(Crowdfunding!G2:G1001,"=canceled",Crowdfunding!D2:D1001,"&lt;1000")</f>
        <v>1</v>
      </c>
      <c r="E2">
        <f>SUM(B2,C2,D2)</f>
        <v>51</v>
      </c>
      <c r="F2" s="16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s="15" t="s">
        <v>2094</v>
      </c>
      <c r="B3">
        <f>COUNTIFS(Crowdfunding!G2:G1001,"=successful",Crowdfunding!D2:D1001,"&gt;=1000",Crowdfunding!D2:D1001,"&lt;=4999")</f>
        <v>191</v>
      </c>
      <c r="C3">
        <f>COUNTIFS(Crowdfunding!G2:G1001,"=failed",Crowdfunding!D2:D1001,"&gt;=1000",Crowdfunding!D2:D1001,"&lt;=4999")</f>
        <v>38</v>
      </c>
      <c r="D3">
        <f>COUNTIFS(Crowdfunding!G2:G1001,"=canceled",Crowdfunding!D2:D1001,"&gt;=1000",Crowdfunding!D2:D1001,"&lt;=4999")</f>
        <v>2</v>
      </c>
      <c r="E3">
        <f t="shared" ref="E3:E12" si="0">SUM(B3,C3,D3)</f>
        <v>231</v>
      </c>
      <c r="F3" s="16">
        <f t="shared" ref="F3:F12" si="1">B3/E3</f>
        <v>0.82683982683982682</v>
      </c>
      <c r="G3" s="4">
        <f t="shared" ref="G3:G12" si="2">C3/E3</f>
        <v>0.16450216450216451</v>
      </c>
      <c r="H3" s="4">
        <f t="shared" ref="H3:H12" si="3">D3/E3</f>
        <v>8.658008658008658E-3</v>
      </c>
    </row>
    <row r="4" spans="1:8" x14ac:dyDescent="0.2">
      <c r="A4" s="15" t="s">
        <v>2095</v>
      </c>
      <c r="B4">
        <f>COUNTIFS(Crowdfunding!G2:G1001,"=successful",Crowdfunding!D2:D1001,"&gt;=5000",Crowdfunding!D2:D1001,"&lt;=9999")</f>
        <v>164</v>
      </c>
      <c r="C4">
        <f>COUNTIFS(Crowdfunding!G2:G1001,"=failed",Crowdfunding!D2:D1001,"&gt;=5000",Crowdfunding!D2:D1001,"&lt;=9999")</f>
        <v>126</v>
      </c>
      <c r="D4">
        <f>COUNTIFS(Crowdfunding!G2:G1001,"=canceled",Crowdfunding!D2:D1001,"&gt;=5000",Crowdfunding!D2:D1001,"&lt;=9999")</f>
        <v>25</v>
      </c>
      <c r="E4">
        <f t="shared" si="0"/>
        <v>315</v>
      </c>
      <c r="F4" s="16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s="15" t="s">
        <v>2096</v>
      </c>
      <c r="B5">
        <f>COUNTIFS(Crowdfunding!G2:G1001,"=successful",Crowdfunding!D2:D1001,"&gt;=10000",Crowdfunding!D2:D1001,"&lt;=14999")</f>
        <v>4</v>
      </c>
      <c r="C5">
        <f>COUNTIFS(Crowdfunding!G2:G1001,"=failed",Crowdfunding!D2:D1001,"&gt;=10000",Crowdfunding!D2:D1001,"&lt;=14999")</f>
        <v>5</v>
      </c>
      <c r="D5">
        <f>COUNTIFS(Crowdfunding!G2:G1001,"=canceled",Crowdfunding!D2:D1001,"&gt;=10000",Crowdfunding!D2:D1001,"&lt;=14999")</f>
        <v>0</v>
      </c>
      <c r="E5">
        <f t="shared" si="0"/>
        <v>9</v>
      </c>
      <c r="F5" s="16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s="15" t="s">
        <v>2097</v>
      </c>
      <c r="B6">
        <f>COUNTIFS(Crowdfunding!G2:G1001,"=successful",Crowdfunding!D2:D1001,"&gt;=15000",Crowdfunding!D2:D1001,"&lt;=19999")</f>
        <v>10</v>
      </c>
      <c r="C6">
        <f>COUNTIFS(Crowdfunding!G2:G1001,"=failed",Crowdfunding!D2:D1001,"&gt;=15000",Crowdfunding!D2:D1001,"&lt;=19999")</f>
        <v>0</v>
      </c>
      <c r="D6">
        <f>COUNTIFS(Crowdfunding!G2:G1001,"=canceled",Crowdfunding!D2:D1001,"&gt;=15000",Crowdfunding!D2:D1001,"&lt;=19999")</f>
        <v>0</v>
      </c>
      <c r="E6">
        <f t="shared" si="0"/>
        <v>10</v>
      </c>
      <c r="F6" s="16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s="15" t="s">
        <v>2098</v>
      </c>
      <c r="B7">
        <f>COUNTIFS(Crowdfunding!G2:G1001,"=successful",Crowdfunding!D2:D1001,"&gt;=20000",Crowdfunding!D2:D1001,"&lt;=24999")</f>
        <v>7</v>
      </c>
      <c r="C7">
        <f>COUNTIFS(Crowdfunding!G2:G1001,"=failed",Crowdfunding!D2:D1001,"&gt;=20000",Crowdfunding!D2:D1001,"&lt;=24999")</f>
        <v>0</v>
      </c>
      <c r="D7">
        <f>COUNTIFS(Crowdfunding!G2:G1001,"=canceled",Crowdfunding!D2:D1001,"&gt;=20000",Crowdfunding!D2:D1001,"&lt;=24999")</f>
        <v>0</v>
      </c>
      <c r="E7">
        <f t="shared" si="0"/>
        <v>7</v>
      </c>
      <c r="F7" s="16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s="15" t="s">
        <v>2099</v>
      </c>
      <c r="B8">
        <f>COUNTIFS(Crowdfunding!G2:G1001,"=successful",Crowdfunding!D2:D1001,"&gt;=25000",Crowdfunding!D2:D1001,"&lt;=29999")</f>
        <v>11</v>
      </c>
      <c r="C8">
        <f>COUNTIFS(Crowdfunding!G2:G1001,"=failed",Crowdfunding!D2:D1001,"&gt;=25000",Crowdfunding!D2:D1001,"&lt;=29999")</f>
        <v>3</v>
      </c>
      <c r="D8">
        <f>COUNTIFS(Crowdfunding!G2:G1001,"=canceled",Crowdfunding!D2:D1001,"&gt;=25000",Crowdfunding!D2:D1001,"&lt;=29999")</f>
        <v>0</v>
      </c>
      <c r="E8">
        <f t="shared" si="0"/>
        <v>14</v>
      </c>
      <c r="F8" s="16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s="15" t="s">
        <v>2100</v>
      </c>
      <c r="B9">
        <f>COUNTIFS(Crowdfunding!G2:G1001,"=successful",Crowdfunding!D2:D1001,"&gt;=30000",Crowdfunding!D2:D1001,"&lt;=34999")</f>
        <v>7</v>
      </c>
      <c r="C9">
        <f>COUNTIFS(Crowdfunding!G2:G1001,"=failed",Crowdfunding!D2:D1001,"&gt;=30000",Crowdfunding!D2:D1001,"&lt;=34999")</f>
        <v>0</v>
      </c>
      <c r="D9">
        <f>COUNTIFS(Crowdfunding!G2:G1001,"=canceled",Crowdfunding!D2:D1001,"&gt;=30000",Crowdfunding!D2:D1001,"&lt;=34999")</f>
        <v>0</v>
      </c>
      <c r="E9">
        <f t="shared" si="0"/>
        <v>7</v>
      </c>
      <c r="F9" s="16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s="15" t="s">
        <v>2101</v>
      </c>
      <c r="B10">
        <f>COUNTIFS(Crowdfunding!G2:G1001,"=successful",Crowdfunding!D2:D1001,"&gt;=35000",Crowdfunding!D2:D1001,"&lt;=39999")</f>
        <v>8</v>
      </c>
      <c r="C10">
        <f>COUNTIFS(Crowdfunding!G2:G1001,"=failed",Crowdfunding!D2:D1001,"&gt;=35000",Crowdfunding!D2:D1001,"&lt;=39999")</f>
        <v>3</v>
      </c>
      <c r="D10">
        <f>COUNTIFS(Crowdfunding!G2:G1001,"=canceled",Crowdfunding!D2:D1001,"&gt;=35000",Crowdfunding!D2:D1001,"&lt;=39999")</f>
        <v>1</v>
      </c>
      <c r="E10">
        <f t="shared" si="0"/>
        <v>12</v>
      </c>
      <c r="F10" s="16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s="15" t="s">
        <v>2102</v>
      </c>
      <c r="B11">
        <f>COUNTIFS(Crowdfunding!G2:G1001,"=successful",Crowdfunding!D2:D1001,"&gt;=40000",Crowdfunding!D2:D1001,"&lt;=44999")</f>
        <v>11</v>
      </c>
      <c r="C11">
        <f>COUNTIFS(Crowdfunding!G2:G1001,"=failed",Crowdfunding!D2:D1001,"&gt;=40000",Crowdfunding!D2:D1001,"&lt;=44999")</f>
        <v>3</v>
      </c>
      <c r="D11">
        <f>COUNTIFS(Crowdfunding!G2:G1001,"=canceled",Crowdfunding!D2:D1001,"&gt;=40000",Crowdfunding!D2:D1001,"&lt;=44999")</f>
        <v>0</v>
      </c>
      <c r="E11">
        <f t="shared" si="0"/>
        <v>14</v>
      </c>
      <c r="F11" s="16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s="15" t="s">
        <v>2103</v>
      </c>
      <c r="B12">
        <f>COUNTIFS(Crowdfunding!G2:G1001,"=successful",Crowdfunding!D2:D1001,"&gt;=45000",Crowdfunding!D2:D1001,"&lt;=49999")</f>
        <v>8</v>
      </c>
      <c r="C12">
        <f>COUNTIFS(Crowdfunding!G2:G1001,"=failed",Crowdfunding!D2:D1001,"&gt;=45000",Crowdfunding!D2:D1001,"&lt;=49999")</f>
        <v>3</v>
      </c>
      <c r="D12">
        <f>COUNTIFS(Crowdfunding!G2:G1001,"=canceled",Crowdfunding!D2:D1001,"&gt;=45000",Crowdfunding!D2:D1001,"&lt;=49999")</f>
        <v>0</v>
      </c>
      <c r="E12">
        <f t="shared" si="0"/>
        <v>11</v>
      </c>
      <c r="F12" s="16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s="15" t="s">
        <v>2104</v>
      </c>
      <c r="B13">
        <f>COUNTIFS(Crowdfunding!G2:G1001,"=successful",Crowdfunding!D2:D1001,"&gt;50000")</f>
        <v>114</v>
      </c>
      <c r="C13">
        <f>COUNTIFS(Crowdfunding!G2:G1001,"=failed",Crowdfunding!D2:D1001,"&gt;50000")</f>
        <v>163</v>
      </c>
      <c r="D13">
        <f>COUNTIFS(Crowdfunding!G2:G1001,"=canceled",Crowdfunding!D2:D1001,"&lt;50000")</f>
        <v>29</v>
      </c>
      <c r="E13">
        <f>SUM(B13,C13,D13)</f>
        <v>306</v>
      </c>
      <c r="F13" s="4">
        <f>B13/E13</f>
        <v>0.37254901960784315</v>
      </c>
      <c r="G13" s="4">
        <f>C13/E13</f>
        <v>0.5326797385620915</v>
      </c>
      <c r="H13" s="4">
        <f>D13/E13</f>
        <v>9.4771241830065356E-2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146B-B96A-8640-97D9-BBFF2721C5DA}">
  <dimension ref="A1:O566"/>
  <sheetViews>
    <sheetView tabSelected="1" workbookViewId="0">
      <selection activeCell="D13" sqref="D13"/>
    </sheetView>
  </sheetViews>
  <sheetFormatPr baseColWidth="10" defaultRowHeight="16" x14ac:dyDescent="0.2"/>
  <cols>
    <col min="1" max="2" width="13.83203125" customWidth="1"/>
    <col min="4" max="4" width="19.1640625" customWidth="1"/>
    <col min="12" max="12" width="16.5" customWidth="1"/>
    <col min="14" max="14" width="20.6640625" customWidth="1"/>
  </cols>
  <sheetData>
    <row r="1" spans="1:15" x14ac:dyDescent="0.2">
      <c r="A1" s="1" t="s">
        <v>4</v>
      </c>
      <c r="B1" s="1" t="s">
        <v>5</v>
      </c>
      <c r="D1" s="14" t="s">
        <v>2111</v>
      </c>
      <c r="K1" s="17" t="s">
        <v>4</v>
      </c>
      <c r="L1" s="17" t="s">
        <v>5</v>
      </c>
      <c r="N1" s="14" t="s">
        <v>2113</v>
      </c>
    </row>
    <row r="2" spans="1:15" x14ac:dyDescent="0.2">
      <c r="A2" t="s">
        <v>20</v>
      </c>
      <c r="B2">
        <v>158</v>
      </c>
      <c r="D2" t="s">
        <v>2106</v>
      </c>
      <c r="E2">
        <f>AVERAGE(B2:B566)</f>
        <v>851.14690265486729</v>
      </c>
      <c r="K2" s="18" t="s">
        <v>14</v>
      </c>
      <c r="L2" s="19">
        <v>0</v>
      </c>
      <c r="N2" t="s">
        <v>2106</v>
      </c>
      <c r="O2">
        <f>AVERAGE(L2:L365)</f>
        <v>585.61538461538464</v>
      </c>
    </row>
    <row r="3" spans="1:15" x14ac:dyDescent="0.2">
      <c r="A3" t="s">
        <v>20</v>
      </c>
      <c r="B3">
        <v>1425</v>
      </c>
      <c r="D3" t="s">
        <v>2107</v>
      </c>
      <c r="E3">
        <f>MEDIAN(B2:B566)</f>
        <v>201</v>
      </c>
      <c r="K3" s="18" t="s">
        <v>14</v>
      </c>
      <c r="L3" s="19">
        <v>24</v>
      </c>
      <c r="N3" t="s">
        <v>2107</v>
      </c>
      <c r="O3">
        <f>MEDIAN(L2:L365)</f>
        <v>114.5</v>
      </c>
    </row>
    <row r="4" spans="1:15" x14ac:dyDescent="0.2">
      <c r="A4" t="s">
        <v>20</v>
      </c>
      <c r="B4">
        <v>174</v>
      </c>
      <c r="D4" t="s">
        <v>2109</v>
      </c>
      <c r="E4">
        <f>MIN(B2:B566)</f>
        <v>16</v>
      </c>
      <c r="K4" s="18" t="s">
        <v>14</v>
      </c>
      <c r="L4" s="19">
        <v>53</v>
      </c>
      <c r="N4" t="s">
        <v>2109</v>
      </c>
      <c r="O4">
        <f>MIN(L2:L365)</f>
        <v>0</v>
      </c>
    </row>
    <row r="5" spans="1:15" x14ac:dyDescent="0.2">
      <c r="A5" t="s">
        <v>20</v>
      </c>
      <c r="B5">
        <v>227</v>
      </c>
      <c r="D5" t="s">
        <v>2110</v>
      </c>
      <c r="E5">
        <f>MAX(B2:B566)</f>
        <v>7295</v>
      </c>
      <c r="K5" s="18" t="s">
        <v>14</v>
      </c>
      <c r="L5" s="19">
        <v>18</v>
      </c>
      <c r="N5" t="s">
        <v>2110</v>
      </c>
      <c r="O5">
        <f>MAX(L2:L365)</f>
        <v>6080</v>
      </c>
    </row>
    <row r="6" spans="1:15" x14ac:dyDescent="0.2">
      <c r="A6" t="s">
        <v>20</v>
      </c>
      <c r="B6">
        <v>220</v>
      </c>
      <c r="D6" t="s">
        <v>2112</v>
      </c>
      <c r="E6">
        <f>VAR(B2:B566)</f>
        <v>1606216.5936295739</v>
      </c>
      <c r="K6" s="18" t="s">
        <v>14</v>
      </c>
      <c r="L6" s="19">
        <v>44</v>
      </c>
      <c r="N6" t="s">
        <v>2112</v>
      </c>
      <c r="O6">
        <f>VAR(L2:L365)</f>
        <v>924113.45496927318</v>
      </c>
    </row>
    <row r="7" spans="1:15" x14ac:dyDescent="0.2">
      <c r="A7" t="s">
        <v>20</v>
      </c>
      <c r="B7">
        <v>98</v>
      </c>
      <c r="D7" t="s">
        <v>2108</v>
      </c>
      <c r="E7">
        <f>STDEV(B2:B566)</f>
        <v>1267.366006183523</v>
      </c>
      <c r="K7" s="18" t="s">
        <v>14</v>
      </c>
      <c r="L7" s="19">
        <v>27</v>
      </c>
      <c r="N7" t="s">
        <v>2108</v>
      </c>
      <c r="O7">
        <f>STDEV(L2:L365)</f>
        <v>961.30819978260524</v>
      </c>
    </row>
    <row r="8" spans="1:15" x14ac:dyDescent="0.2">
      <c r="A8" t="s">
        <v>20</v>
      </c>
      <c r="B8">
        <v>100</v>
      </c>
      <c r="K8" s="18" t="s">
        <v>14</v>
      </c>
      <c r="L8" s="19">
        <v>55</v>
      </c>
    </row>
    <row r="9" spans="1:15" x14ac:dyDescent="0.2">
      <c r="A9" t="s">
        <v>20</v>
      </c>
      <c r="B9">
        <v>1249</v>
      </c>
      <c r="K9" s="18" t="s">
        <v>14</v>
      </c>
      <c r="L9" s="19">
        <v>200</v>
      </c>
    </row>
    <row r="10" spans="1:15" x14ac:dyDescent="0.2">
      <c r="A10" t="s">
        <v>20</v>
      </c>
      <c r="B10">
        <v>1396</v>
      </c>
      <c r="K10" s="18" t="s">
        <v>14</v>
      </c>
      <c r="L10" s="19">
        <v>452</v>
      </c>
    </row>
    <row r="11" spans="1:15" x14ac:dyDescent="0.2">
      <c r="A11" t="s">
        <v>20</v>
      </c>
      <c r="B11">
        <v>890</v>
      </c>
      <c r="K11" s="18" t="s">
        <v>14</v>
      </c>
      <c r="L11" s="19">
        <v>674</v>
      </c>
    </row>
    <row r="12" spans="1:15" x14ac:dyDescent="0.2">
      <c r="A12" t="s">
        <v>20</v>
      </c>
      <c r="B12">
        <v>142</v>
      </c>
      <c r="K12" s="18" t="s">
        <v>14</v>
      </c>
      <c r="L12" s="19">
        <v>558</v>
      </c>
    </row>
    <row r="13" spans="1:15" x14ac:dyDescent="0.2">
      <c r="A13" t="s">
        <v>20</v>
      </c>
      <c r="B13">
        <v>2673</v>
      </c>
      <c r="K13" s="18" t="s">
        <v>14</v>
      </c>
      <c r="L13" s="19">
        <v>15</v>
      </c>
    </row>
    <row r="14" spans="1:15" x14ac:dyDescent="0.2">
      <c r="A14" t="s">
        <v>20</v>
      </c>
      <c r="B14">
        <v>163</v>
      </c>
      <c r="K14" s="18" t="s">
        <v>14</v>
      </c>
      <c r="L14" s="19">
        <v>2307</v>
      </c>
    </row>
    <row r="15" spans="1:15" x14ac:dyDescent="0.2">
      <c r="A15" t="s">
        <v>20</v>
      </c>
      <c r="B15">
        <v>2220</v>
      </c>
      <c r="K15" s="18" t="s">
        <v>14</v>
      </c>
      <c r="L15" s="19">
        <v>88</v>
      </c>
    </row>
    <row r="16" spans="1:15" x14ac:dyDescent="0.2">
      <c r="A16" t="s">
        <v>20</v>
      </c>
      <c r="B16">
        <v>1606</v>
      </c>
      <c r="K16" s="18" t="s">
        <v>14</v>
      </c>
      <c r="L16" s="19">
        <v>48</v>
      </c>
    </row>
    <row r="17" spans="1:12" x14ac:dyDescent="0.2">
      <c r="A17" t="s">
        <v>20</v>
      </c>
      <c r="B17">
        <v>129</v>
      </c>
      <c r="K17" s="18" t="s">
        <v>14</v>
      </c>
      <c r="L17" s="19">
        <v>1</v>
      </c>
    </row>
    <row r="18" spans="1:12" x14ac:dyDescent="0.2">
      <c r="A18" t="s">
        <v>20</v>
      </c>
      <c r="B18">
        <v>226</v>
      </c>
      <c r="K18" s="18" t="s">
        <v>14</v>
      </c>
      <c r="L18" s="19">
        <v>1467</v>
      </c>
    </row>
    <row r="19" spans="1:12" x14ac:dyDescent="0.2">
      <c r="A19" t="s">
        <v>20</v>
      </c>
      <c r="B19">
        <v>5419</v>
      </c>
      <c r="K19" s="18" t="s">
        <v>14</v>
      </c>
      <c r="L19" s="19">
        <v>75</v>
      </c>
    </row>
    <row r="20" spans="1:12" x14ac:dyDescent="0.2">
      <c r="A20" t="s">
        <v>20</v>
      </c>
      <c r="B20">
        <v>165</v>
      </c>
      <c r="K20" s="18" t="s">
        <v>14</v>
      </c>
      <c r="L20" s="19">
        <v>120</v>
      </c>
    </row>
    <row r="21" spans="1:12" x14ac:dyDescent="0.2">
      <c r="A21" t="s">
        <v>20</v>
      </c>
      <c r="B21">
        <v>1965</v>
      </c>
      <c r="K21" s="18" t="s">
        <v>14</v>
      </c>
      <c r="L21" s="19">
        <v>2253</v>
      </c>
    </row>
    <row r="22" spans="1:12" x14ac:dyDescent="0.2">
      <c r="A22" t="s">
        <v>20</v>
      </c>
      <c r="B22">
        <v>16</v>
      </c>
      <c r="K22" s="18" t="s">
        <v>14</v>
      </c>
      <c r="L22" s="19">
        <v>5</v>
      </c>
    </row>
    <row r="23" spans="1:12" x14ac:dyDescent="0.2">
      <c r="A23" t="s">
        <v>20</v>
      </c>
      <c r="B23">
        <v>107</v>
      </c>
      <c r="K23" s="18" t="s">
        <v>14</v>
      </c>
      <c r="L23" s="19">
        <v>38</v>
      </c>
    </row>
    <row r="24" spans="1:12" x14ac:dyDescent="0.2">
      <c r="A24" t="s">
        <v>20</v>
      </c>
      <c r="B24">
        <v>134</v>
      </c>
      <c r="K24" s="18" t="s">
        <v>14</v>
      </c>
      <c r="L24" s="19">
        <v>12</v>
      </c>
    </row>
    <row r="25" spans="1:12" x14ac:dyDescent="0.2">
      <c r="A25" t="s">
        <v>20</v>
      </c>
      <c r="B25">
        <v>198</v>
      </c>
      <c r="K25" s="18" t="s">
        <v>14</v>
      </c>
      <c r="L25" s="19">
        <v>1684</v>
      </c>
    </row>
    <row r="26" spans="1:12" x14ac:dyDescent="0.2">
      <c r="A26" t="s">
        <v>20</v>
      </c>
      <c r="B26">
        <v>111</v>
      </c>
      <c r="K26" s="18" t="s">
        <v>14</v>
      </c>
      <c r="L26" s="19">
        <v>56</v>
      </c>
    </row>
    <row r="27" spans="1:12" x14ac:dyDescent="0.2">
      <c r="A27" t="s">
        <v>20</v>
      </c>
      <c r="B27">
        <v>222</v>
      </c>
      <c r="K27" s="18" t="s">
        <v>14</v>
      </c>
      <c r="L27" s="19">
        <v>838</v>
      </c>
    </row>
    <row r="28" spans="1:12" x14ac:dyDescent="0.2">
      <c r="A28" t="s">
        <v>20</v>
      </c>
      <c r="B28">
        <v>6212</v>
      </c>
      <c r="K28" s="18" t="s">
        <v>14</v>
      </c>
      <c r="L28" s="19">
        <v>1000</v>
      </c>
    </row>
    <row r="29" spans="1:12" x14ac:dyDescent="0.2">
      <c r="A29" t="s">
        <v>20</v>
      </c>
      <c r="B29">
        <v>98</v>
      </c>
      <c r="K29" s="18" t="s">
        <v>14</v>
      </c>
      <c r="L29" s="19">
        <v>1482</v>
      </c>
    </row>
    <row r="30" spans="1:12" x14ac:dyDescent="0.2">
      <c r="A30" t="s">
        <v>20</v>
      </c>
      <c r="B30">
        <v>92</v>
      </c>
      <c r="K30" s="18" t="s">
        <v>14</v>
      </c>
      <c r="L30" s="19">
        <v>106</v>
      </c>
    </row>
    <row r="31" spans="1:12" x14ac:dyDescent="0.2">
      <c r="A31" t="s">
        <v>20</v>
      </c>
      <c r="B31">
        <v>149</v>
      </c>
      <c r="K31" s="18" t="s">
        <v>14</v>
      </c>
      <c r="L31" s="19">
        <v>679</v>
      </c>
    </row>
    <row r="32" spans="1:12" x14ac:dyDescent="0.2">
      <c r="A32" t="s">
        <v>20</v>
      </c>
      <c r="B32">
        <v>2431</v>
      </c>
      <c r="K32" s="18" t="s">
        <v>14</v>
      </c>
      <c r="L32" s="19">
        <v>1220</v>
      </c>
    </row>
    <row r="33" spans="1:12" x14ac:dyDescent="0.2">
      <c r="A33" t="s">
        <v>20</v>
      </c>
      <c r="B33">
        <v>303</v>
      </c>
      <c r="K33" s="18" t="s">
        <v>14</v>
      </c>
      <c r="L33" s="19">
        <v>1</v>
      </c>
    </row>
    <row r="34" spans="1:12" x14ac:dyDescent="0.2">
      <c r="A34" t="s">
        <v>20</v>
      </c>
      <c r="B34">
        <v>209</v>
      </c>
      <c r="K34" s="18" t="s">
        <v>14</v>
      </c>
      <c r="L34" s="19">
        <v>37</v>
      </c>
    </row>
    <row r="35" spans="1:12" x14ac:dyDescent="0.2">
      <c r="A35" t="s">
        <v>20</v>
      </c>
      <c r="B35">
        <v>131</v>
      </c>
      <c r="K35" s="18" t="s">
        <v>14</v>
      </c>
      <c r="L35" s="19">
        <v>60</v>
      </c>
    </row>
    <row r="36" spans="1:12" x14ac:dyDescent="0.2">
      <c r="A36" t="s">
        <v>20</v>
      </c>
      <c r="B36">
        <v>164</v>
      </c>
      <c r="K36" s="18" t="s">
        <v>14</v>
      </c>
      <c r="L36" s="19">
        <v>296</v>
      </c>
    </row>
    <row r="37" spans="1:12" x14ac:dyDescent="0.2">
      <c r="A37" t="s">
        <v>20</v>
      </c>
      <c r="B37">
        <v>201</v>
      </c>
      <c r="K37" s="18" t="s">
        <v>14</v>
      </c>
      <c r="L37" s="19">
        <v>3304</v>
      </c>
    </row>
    <row r="38" spans="1:12" x14ac:dyDescent="0.2">
      <c r="A38" t="s">
        <v>20</v>
      </c>
      <c r="B38">
        <v>211</v>
      </c>
      <c r="K38" s="18" t="s">
        <v>14</v>
      </c>
      <c r="L38" s="19">
        <v>73</v>
      </c>
    </row>
    <row r="39" spans="1:12" x14ac:dyDescent="0.2">
      <c r="A39" t="s">
        <v>20</v>
      </c>
      <c r="B39">
        <v>128</v>
      </c>
      <c r="K39" s="18" t="s">
        <v>14</v>
      </c>
      <c r="L39" s="19">
        <v>3387</v>
      </c>
    </row>
    <row r="40" spans="1:12" x14ac:dyDescent="0.2">
      <c r="A40" t="s">
        <v>20</v>
      </c>
      <c r="B40">
        <v>1600</v>
      </c>
      <c r="K40" s="18" t="s">
        <v>14</v>
      </c>
      <c r="L40" s="19">
        <v>662</v>
      </c>
    </row>
    <row r="41" spans="1:12" x14ac:dyDescent="0.2">
      <c r="A41" t="s">
        <v>20</v>
      </c>
      <c r="B41">
        <v>249</v>
      </c>
      <c r="K41" s="18" t="s">
        <v>14</v>
      </c>
      <c r="L41" s="19">
        <v>774</v>
      </c>
    </row>
    <row r="42" spans="1:12" x14ac:dyDescent="0.2">
      <c r="A42" t="s">
        <v>20</v>
      </c>
      <c r="B42">
        <v>236</v>
      </c>
      <c r="K42" s="18" t="s">
        <v>14</v>
      </c>
      <c r="L42" s="19">
        <v>672</v>
      </c>
    </row>
    <row r="43" spans="1:12" x14ac:dyDescent="0.2">
      <c r="A43" t="s">
        <v>20</v>
      </c>
      <c r="B43">
        <v>4065</v>
      </c>
      <c r="K43" s="18" t="s">
        <v>14</v>
      </c>
      <c r="L43" s="19">
        <v>940</v>
      </c>
    </row>
    <row r="44" spans="1:12" x14ac:dyDescent="0.2">
      <c r="A44" t="s">
        <v>20</v>
      </c>
      <c r="B44">
        <v>246</v>
      </c>
      <c r="K44" s="18" t="s">
        <v>14</v>
      </c>
      <c r="L44" s="19">
        <v>117</v>
      </c>
    </row>
    <row r="45" spans="1:12" x14ac:dyDescent="0.2">
      <c r="A45" t="s">
        <v>20</v>
      </c>
      <c r="B45">
        <v>2475</v>
      </c>
      <c r="K45" s="18" t="s">
        <v>14</v>
      </c>
      <c r="L45" s="19">
        <v>115</v>
      </c>
    </row>
    <row r="46" spans="1:12" x14ac:dyDescent="0.2">
      <c r="A46" t="s">
        <v>20</v>
      </c>
      <c r="B46">
        <v>76</v>
      </c>
      <c r="K46" s="18" t="s">
        <v>14</v>
      </c>
      <c r="L46" s="19">
        <v>326</v>
      </c>
    </row>
    <row r="47" spans="1:12" x14ac:dyDescent="0.2">
      <c r="A47" t="s">
        <v>20</v>
      </c>
      <c r="B47">
        <v>54</v>
      </c>
      <c r="K47" s="18" t="s">
        <v>14</v>
      </c>
      <c r="L47" s="19">
        <v>1</v>
      </c>
    </row>
    <row r="48" spans="1:12" x14ac:dyDescent="0.2">
      <c r="A48" t="s">
        <v>20</v>
      </c>
      <c r="B48">
        <v>88</v>
      </c>
      <c r="K48" s="18" t="s">
        <v>14</v>
      </c>
      <c r="L48" s="19">
        <v>1467</v>
      </c>
    </row>
    <row r="49" spans="1:12" x14ac:dyDescent="0.2">
      <c r="A49" t="s">
        <v>20</v>
      </c>
      <c r="B49">
        <v>85</v>
      </c>
      <c r="K49" s="18" t="s">
        <v>14</v>
      </c>
      <c r="L49" s="19">
        <v>5681</v>
      </c>
    </row>
    <row r="50" spans="1:12" x14ac:dyDescent="0.2">
      <c r="A50" t="s">
        <v>20</v>
      </c>
      <c r="B50">
        <v>170</v>
      </c>
      <c r="K50" s="18" t="s">
        <v>14</v>
      </c>
      <c r="L50" s="19">
        <v>1059</v>
      </c>
    </row>
    <row r="51" spans="1:12" x14ac:dyDescent="0.2">
      <c r="A51" t="s">
        <v>20</v>
      </c>
      <c r="B51">
        <v>330</v>
      </c>
      <c r="K51" s="18" t="s">
        <v>14</v>
      </c>
      <c r="L51" s="19">
        <v>1194</v>
      </c>
    </row>
    <row r="52" spans="1:12" x14ac:dyDescent="0.2">
      <c r="A52" t="s">
        <v>20</v>
      </c>
      <c r="B52">
        <v>127</v>
      </c>
      <c r="K52" s="18" t="s">
        <v>14</v>
      </c>
      <c r="L52" s="19">
        <v>30</v>
      </c>
    </row>
    <row r="53" spans="1:12" x14ac:dyDescent="0.2">
      <c r="A53" t="s">
        <v>20</v>
      </c>
      <c r="B53">
        <v>411</v>
      </c>
      <c r="K53" s="18" t="s">
        <v>14</v>
      </c>
      <c r="L53" s="19">
        <v>75</v>
      </c>
    </row>
    <row r="54" spans="1:12" x14ac:dyDescent="0.2">
      <c r="A54" t="s">
        <v>20</v>
      </c>
      <c r="B54">
        <v>180</v>
      </c>
      <c r="K54" s="18" t="s">
        <v>14</v>
      </c>
      <c r="L54" s="19">
        <v>955</v>
      </c>
    </row>
    <row r="55" spans="1:12" x14ac:dyDescent="0.2">
      <c r="A55" t="s">
        <v>20</v>
      </c>
      <c r="B55">
        <v>374</v>
      </c>
      <c r="K55" s="18" t="s">
        <v>14</v>
      </c>
      <c r="L55" s="19">
        <v>67</v>
      </c>
    </row>
    <row r="56" spans="1:12" x14ac:dyDescent="0.2">
      <c r="A56" t="s">
        <v>20</v>
      </c>
      <c r="B56">
        <v>71</v>
      </c>
      <c r="K56" s="18" t="s">
        <v>14</v>
      </c>
      <c r="L56" s="19">
        <v>5</v>
      </c>
    </row>
    <row r="57" spans="1:12" x14ac:dyDescent="0.2">
      <c r="A57" t="s">
        <v>20</v>
      </c>
      <c r="B57">
        <v>203</v>
      </c>
      <c r="K57" s="18" t="s">
        <v>14</v>
      </c>
      <c r="L57" s="19">
        <v>26</v>
      </c>
    </row>
    <row r="58" spans="1:12" x14ac:dyDescent="0.2">
      <c r="A58" t="s">
        <v>20</v>
      </c>
      <c r="B58">
        <v>113</v>
      </c>
      <c r="K58" s="18" t="s">
        <v>14</v>
      </c>
      <c r="L58" s="19">
        <v>1130</v>
      </c>
    </row>
    <row r="59" spans="1:12" x14ac:dyDescent="0.2">
      <c r="A59" t="s">
        <v>20</v>
      </c>
      <c r="B59">
        <v>96</v>
      </c>
      <c r="K59" s="18" t="s">
        <v>14</v>
      </c>
      <c r="L59" s="19">
        <v>782</v>
      </c>
    </row>
    <row r="60" spans="1:12" x14ac:dyDescent="0.2">
      <c r="A60" t="s">
        <v>20</v>
      </c>
      <c r="B60">
        <v>498</v>
      </c>
      <c r="K60" s="18" t="s">
        <v>14</v>
      </c>
      <c r="L60" s="19">
        <v>210</v>
      </c>
    </row>
    <row r="61" spans="1:12" x14ac:dyDescent="0.2">
      <c r="A61" t="s">
        <v>20</v>
      </c>
      <c r="B61">
        <v>180</v>
      </c>
      <c r="K61" s="18" t="s">
        <v>14</v>
      </c>
      <c r="L61" s="19">
        <v>136</v>
      </c>
    </row>
    <row r="62" spans="1:12" x14ac:dyDescent="0.2">
      <c r="A62" t="s">
        <v>20</v>
      </c>
      <c r="B62">
        <v>27</v>
      </c>
      <c r="K62" s="18" t="s">
        <v>14</v>
      </c>
      <c r="L62" s="19">
        <v>86</v>
      </c>
    </row>
    <row r="63" spans="1:12" x14ac:dyDescent="0.2">
      <c r="A63" t="s">
        <v>20</v>
      </c>
      <c r="B63">
        <v>2331</v>
      </c>
      <c r="K63" s="18" t="s">
        <v>14</v>
      </c>
      <c r="L63" s="19">
        <v>19</v>
      </c>
    </row>
    <row r="64" spans="1:12" x14ac:dyDescent="0.2">
      <c r="A64" t="s">
        <v>20</v>
      </c>
      <c r="B64">
        <v>113</v>
      </c>
      <c r="K64" s="18" t="s">
        <v>14</v>
      </c>
      <c r="L64" s="19">
        <v>886</v>
      </c>
    </row>
    <row r="65" spans="1:12" x14ac:dyDescent="0.2">
      <c r="A65" t="s">
        <v>20</v>
      </c>
      <c r="B65">
        <v>164</v>
      </c>
      <c r="K65" s="18" t="s">
        <v>14</v>
      </c>
      <c r="L65" s="19">
        <v>35</v>
      </c>
    </row>
    <row r="66" spans="1:12" x14ac:dyDescent="0.2">
      <c r="A66" t="s">
        <v>20</v>
      </c>
      <c r="B66">
        <v>164</v>
      </c>
      <c r="K66" s="18" t="s">
        <v>14</v>
      </c>
      <c r="L66" s="19">
        <v>24</v>
      </c>
    </row>
    <row r="67" spans="1:12" x14ac:dyDescent="0.2">
      <c r="A67" t="s">
        <v>20</v>
      </c>
      <c r="B67">
        <v>336</v>
      </c>
      <c r="K67" s="18" t="s">
        <v>14</v>
      </c>
      <c r="L67" s="19">
        <v>86</v>
      </c>
    </row>
    <row r="68" spans="1:12" x14ac:dyDescent="0.2">
      <c r="A68" t="s">
        <v>20</v>
      </c>
      <c r="B68">
        <v>1917</v>
      </c>
      <c r="K68" s="18" t="s">
        <v>14</v>
      </c>
      <c r="L68" s="19">
        <v>243</v>
      </c>
    </row>
    <row r="69" spans="1:12" x14ac:dyDescent="0.2">
      <c r="A69" t="s">
        <v>20</v>
      </c>
      <c r="B69">
        <v>95</v>
      </c>
      <c r="K69" s="18" t="s">
        <v>14</v>
      </c>
      <c r="L69" s="19">
        <v>65</v>
      </c>
    </row>
    <row r="70" spans="1:12" x14ac:dyDescent="0.2">
      <c r="A70" t="s">
        <v>20</v>
      </c>
      <c r="B70">
        <v>147</v>
      </c>
      <c r="K70" s="18" t="s">
        <v>14</v>
      </c>
      <c r="L70" s="19">
        <v>100</v>
      </c>
    </row>
    <row r="71" spans="1:12" x14ac:dyDescent="0.2">
      <c r="A71" t="s">
        <v>20</v>
      </c>
      <c r="B71">
        <v>86</v>
      </c>
      <c r="K71" s="18" t="s">
        <v>14</v>
      </c>
      <c r="L71" s="19">
        <v>168</v>
      </c>
    </row>
    <row r="72" spans="1:12" x14ac:dyDescent="0.2">
      <c r="A72" t="s">
        <v>20</v>
      </c>
      <c r="B72">
        <v>83</v>
      </c>
      <c r="K72" s="18" t="s">
        <v>14</v>
      </c>
      <c r="L72" s="19">
        <v>13</v>
      </c>
    </row>
    <row r="73" spans="1:12" x14ac:dyDescent="0.2">
      <c r="A73" t="s">
        <v>20</v>
      </c>
      <c r="B73">
        <v>676</v>
      </c>
      <c r="K73" s="18" t="s">
        <v>14</v>
      </c>
      <c r="L73" s="19">
        <v>1</v>
      </c>
    </row>
    <row r="74" spans="1:12" x14ac:dyDescent="0.2">
      <c r="A74" t="s">
        <v>20</v>
      </c>
      <c r="B74">
        <v>361</v>
      </c>
      <c r="K74" s="18" t="s">
        <v>14</v>
      </c>
      <c r="L74" s="19">
        <v>40</v>
      </c>
    </row>
    <row r="75" spans="1:12" x14ac:dyDescent="0.2">
      <c r="A75" t="s">
        <v>20</v>
      </c>
      <c r="B75">
        <v>131</v>
      </c>
      <c r="K75" s="18" t="s">
        <v>14</v>
      </c>
      <c r="L75" s="19">
        <v>226</v>
      </c>
    </row>
    <row r="76" spans="1:12" x14ac:dyDescent="0.2">
      <c r="A76" t="s">
        <v>20</v>
      </c>
      <c r="B76">
        <v>126</v>
      </c>
      <c r="K76" s="18" t="s">
        <v>14</v>
      </c>
      <c r="L76" s="19">
        <v>1625</v>
      </c>
    </row>
    <row r="77" spans="1:12" x14ac:dyDescent="0.2">
      <c r="A77" t="s">
        <v>20</v>
      </c>
      <c r="B77">
        <v>275</v>
      </c>
      <c r="K77" s="18" t="s">
        <v>14</v>
      </c>
      <c r="L77" s="19">
        <v>143</v>
      </c>
    </row>
    <row r="78" spans="1:12" x14ac:dyDescent="0.2">
      <c r="A78" t="s">
        <v>20</v>
      </c>
      <c r="B78">
        <v>67</v>
      </c>
      <c r="K78" s="18" t="s">
        <v>14</v>
      </c>
      <c r="L78" s="19">
        <v>934</v>
      </c>
    </row>
    <row r="79" spans="1:12" x14ac:dyDescent="0.2">
      <c r="A79" t="s">
        <v>20</v>
      </c>
      <c r="B79">
        <v>154</v>
      </c>
      <c r="K79" s="18" t="s">
        <v>14</v>
      </c>
      <c r="L79" s="19">
        <v>17</v>
      </c>
    </row>
    <row r="80" spans="1:12" x14ac:dyDescent="0.2">
      <c r="A80" t="s">
        <v>20</v>
      </c>
      <c r="B80">
        <v>1782</v>
      </c>
      <c r="K80" s="18" t="s">
        <v>14</v>
      </c>
      <c r="L80" s="19">
        <v>2179</v>
      </c>
    </row>
    <row r="81" spans="1:12" x14ac:dyDescent="0.2">
      <c r="A81" t="s">
        <v>20</v>
      </c>
      <c r="B81">
        <v>903</v>
      </c>
      <c r="K81" s="18" t="s">
        <v>14</v>
      </c>
      <c r="L81" s="19">
        <v>931</v>
      </c>
    </row>
    <row r="82" spans="1:12" x14ac:dyDescent="0.2">
      <c r="A82" t="s">
        <v>20</v>
      </c>
      <c r="B82">
        <v>94</v>
      </c>
      <c r="K82" s="18" t="s">
        <v>14</v>
      </c>
      <c r="L82" s="19">
        <v>92</v>
      </c>
    </row>
    <row r="83" spans="1:12" x14ac:dyDescent="0.2">
      <c r="A83" t="s">
        <v>20</v>
      </c>
      <c r="B83">
        <v>180</v>
      </c>
      <c r="K83" s="18" t="s">
        <v>14</v>
      </c>
      <c r="L83" s="19">
        <v>57</v>
      </c>
    </row>
    <row r="84" spans="1:12" x14ac:dyDescent="0.2">
      <c r="A84" t="s">
        <v>20</v>
      </c>
      <c r="B84">
        <v>533</v>
      </c>
      <c r="K84" s="18" t="s">
        <v>14</v>
      </c>
      <c r="L84" s="19">
        <v>41</v>
      </c>
    </row>
    <row r="85" spans="1:12" x14ac:dyDescent="0.2">
      <c r="A85" t="s">
        <v>20</v>
      </c>
      <c r="B85">
        <v>2443</v>
      </c>
      <c r="K85" s="18" t="s">
        <v>14</v>
      </c>
      <c r="L85" s="19">
        <v>1</v>
      </c>
    </row>
    <row r="86" spans="1:12" x14ac:dyDescent="0.2">
      <c r="A86" t="s">
        <v>20</v>
      </c>
      <c r="B86">
        <v>89</v>
      </c>
      <c r="K86" s="18" t="s">
        <v>14</v>
      </c>
      <c r="L86" s="19">
        <v>101</v>
      </c>
    </row>
    <row r="87" spans="1:12" x14ac:dyDescent="0.2">
      <c r="A87" t="s">
        <v>20</v>
      </c>
      <c r="B87">
        <v>159</v>
      </c>
      <c r="K87" s="18" t="s">
        <v>14</v>
      </c>
      <c r="L87" s="19">
        <v>1335</v>
      </c>
    </row>
    <row r="88" spans="1:12" x14ac:dyDescent="0.2">
      <c r="A88" t="s">
        <v>20</v>
      </c>
      <c r="B88">
        <v>50</v>
      </c>
      <c r="K88" s="18" t="s">
        <v>14</v>
      </c>
      <c r="L88" s="19">
        <v>15</v>
      </c>
    </row>
    <row r="89" spans="1:12" x14ac:dyDescent="0.2">
      <c r="A89" t="s">
        <v>20</v>
      </c>
      <c r="B89">
        <v>186</v>
      </c>
      <c r="K89" s="18" t="s">
        <v>14</v>
      </c>
      <c r="L89" s="19">
        <v>454</v>
      </c>
    </row>
    <row r="90" spans="1:12" x14ac:dyDescent="0.2">
      <c r="A90" t="s">
        <v>20</v>
      </c>
      <c r="B90">
        <v>1071</v>
      </c>
      <c r="K90" s="18" t="s">
        <v>14</v>
      </c>
      <c r="L90" s="19">
        <v>3182</v>
      </c>
    </row>
    <row r="91" spans="1:12" x14ac:dyDescent="0.2">
      <c r="A91" t="s">
        <v>20</v>
      </c>
      <c r="B91">
        <v>117</v>
      </c>
      <c r="K91" s="18" t="s">
        <v>14</v>
      </c>
      <c r="L91" s="19">
        <v>15</v>
      </c>
    </row>
    <row r="92" spans="1:12" x14ac:dyDescent="0.2">
      <c r="A92" t="s">
        <v>20</v>
      </c>
      <c r="B92">
        <v>70</v>
      </c>
      <c r="K92" s="18" t="s">
        <v>14</v>
      </c>
      <c r="L92" s="19">
        <v>133</v>
      </c>
    </row>
    <row r="93" spans="1:12" x14ac:dyDescent="0.2">
      <c r="A93" t="s">
        <v>20</v>
      </c>
      <c r="B93">
        <v>135</v>
      </c>
      <c r="K93" s="18" t="s">
        <v>14</v>
      </c>
      <c r="L93" s="19">
        <v>2062</v>
      </c>
    </row>
    <row r="94" spans="1:12" x14ac:dyDescent="0.2">
      <c r="A94" t="s">
        <v>20</v>
      </c>
      <c r="B94">
        <v>768</v>
      </c>
      <c r="K94" s="18" t="s">
        <v>14</v>
      </c>
      <c r="L94" s="19">
        <v>29</v>
      </c>
    </row>
    <row r="95" spans="1:12" x14ac:dyDescent="0.2">
      <c r="A95" t="s">
        <v>20</v>
      </c>
      <c r="B95">
        <v>199</v>
      </c>
      <c r="K95" s="18" t="s">
        <v>14</v>
      </c>
      <c r="L95" s="19">
        <v>132</v>
      </c>
    </row>
    <row r="96" spans="1:12" x14ac:dyDescent="0.2">
      <c r="A96" t="s">
        <v>20</v>
      </c>
      <c r="B96">
        <v>107</v>
      </c>
      <c r="K96" s="18" t="s">
        <v>14</v>
      </c>
      <c r="L96" s="19">
        <v>137</v>
      </c>
    </row>
    <row r="97" spans="1:12" x14ac:dyDescent="0.2">
      <c r="A97" t="s">
        <v>20</v>
      </c>
      <c r="B97">
        <v>195</v>
      </c>
      <c r="K97" s="18" t="s">
        <v>14</v>
      </c>
      <c r="L97" s="19">
        <v>908</v>
      </c>
    </row>
    <row r="98" spans="1:12" x14ac:dyDescent="0.2">
      <c r="A98" t="s">
        <v>20</v>
      </c>
      <c r="B98">
        <v>3376</v>
      </c>
      <c r="K98" s="18" t="s">
        <v>14</v>
      </c>
      <c r="L98" s="19">
        <v>10</v>
      </c>
    </row>
    <row r="99" spans="1:12" x14ac:dyDescent="0.2">
      <c r="A99" t="s">
        <v>20</v>
      </c>
      <c r="B99">
        <v>41</v>
      </c>
      <c r="K99" s="18" t="s">
        <v>14</v>
      </c>
      <c r="L99" s="19">
        <v>1910</v>
      </c>
    </row>
    <row r="100" spans="1:12" x14ac:dyDescent="0.2">
      <c r="A100" t="s">
        <v>20</v>
      </c>
      <c r="B100">
        <v>1821</v>
      </c>
      <c r="K100" s="18" t="s">
        <v>14</v>
      </c>
      <c r="L100" s="19">
        <v>38</v>
      </c>
    </row>
    <row r="101" spans="1:12" x14ac:dyDescent="0.2">
      <c r="A101" t="s">
        <v>20</v>
      </c>
      <c r="B101">
        <v>164</v>
      </c>
      <c r="K101" s="18" t="s">
        <v>14</v>
      </c>
      <c r="L101" s="19">
        <v>104</v>
      </c>
    </row>
    <row r="102" spans="1:12" x14ac:dyDescent="0.2">
      <c r="A102" t="s">
        <v>20</v>
      </c>
      <c r="B102">
        <v>157</v>
      </c>
      <c r="K102" s="18" t="s">
        <v>14</v>
      </c>
      <c r="L102" s="19">
        <v>49</v>
      </c>
    </row>
    <row r="103" spans="1:12" x14ac:dyDescent="0.2">
      <c r="A103" t="s">
        <v>20</v>
      </c>
      <c r="B103">
        <v>246</v>
      </c>
      <c r="K103" s="18" t="s">
        <v>14</v>
      </c>
      <c r="L103" s="19">
        <v>1</v>
      </c>
    </row>
    <row r="104" spans="1:12" x14ac:dyDescent="0.2">
      <c r="A104" t="s">
        <v>20</v>
      </c>
      <c r="B104">
        <v>1396</v>
      </c>
      <c r="K104" s="18" t="s">
        <v>14</v>
      </c>
      <c r="L104" s="19">
        <v>245</v>
      </c>
    </row>
    <row r="105" spans="1:12" x14ac:dyDescent="0.2">
      <c r="A105" t="s">
        <v>20</v>
      </c>
      <c r="B105">
        <v>2506</v>
      </c>
      <c r="K105" s="18" t="s">
        <v>14</v>
      </c>
      <c r="L105" s="19">
        <v>32</v>
      </c>
    </row>
    <row r="106" spans="1:12" x14ac:dyDescent="0.2">
      <c r="A106" t="s">
        <v>20</v>
      </c>
      <c r="B106">
        <v>244</v>
      </c>
      <c r="K106" s="18" t="s">
        <v>14</v>
      </c>
      <c r="L106" s="19">
        <v>7</v>
      </c>
    </row>
    <row r="107" spans="1:12" x14ac:dyDescent="0.2">
      <c r="A107" t="s">
        <v>20</v>
      </c>
      <c r="B107">
        <v>146</v>
      </c>
      <c r="K107" s="18" t="s">
        <v>14</v>
      </c>
      <c r="L107" s="19">
        <v>803</v>
      </c>
    </row>
    <row r="108" spans="1:12" x14ac:dyDescent="0.2">
      <c r="A108" t="s">
        <v>20</v>
      </c>
      <c r="B108">
        <v>1267</v>
      </c>
      <c r="K108" s="18" t="s">
        <v>14</v>
      </c>
      <c r="L108" s="19">
        <v>16</v>
      </c>
    </row>
    <row r="109" spans="1:12" x14ac:dyDescent="0.2">
      <c r="A109" t="s">
        <v>20</v>
      </c>
      <c r="B109">
        <v>1561</v>
      </c>
      <c r="K109" s="18" t="s">
        <v>14</v>
      </c>
      <c r="L109" s="19">
        <v>31</v>
      </c>
    </row>
    <row r="110" spans="1:12" x14ac:dyDescent="0.2">
      <c r="A110" t="s">
        <v>20</v>
      </c>
      <c r="B110">
        <v>48</v>
      </c>
      <c r="K110" s="18" t="s">
        <v>14</v>
      </c>
      <c r="L110" s="19">
        <v>108</v>
      </c>
    </row>
    <row r="111" spans="1:12" x14ac:dyDescent="0.2">
      <c r="A111" t="s">
        <v>20</v>
      </c>
      <c r="B111">
        <v>2739</v>
      </c>
      <c r="K111" s="18" t="s">
        <v>14</v>
      </c>
      <c r="L111" s="19">
        <v>30</v>
      </c>
    </row>
    <row r="112" spans="1:12" x14ac:dyDescent="0.2">
      <c r="A112" t="s">
        <v>20</v>
      </c>
      <c r="B112">
        <v>3537</v>
      </c>
      <c r="K112" s="18" t="s">
        <v>14</v>
      </c>
      <c r="L112" s="19">
        <v>17</v>
      </c>
    </row>
    <row r="113" spans="1:12" x14ac:dyDescent="0.2">
      <c r="A113" t="s">
        <v>20</v>
      </c>
      <c r="B113">
        <v>2107</v>
      </c>
      <c r="K113" s="18" t="s">
        <v>14</v>
      </c>
      <c r="L113" s="19">
        <v>80</v>
      </c>
    </row>
    <row r="114" spans="1:12" x14ac:dyDescent="0.2">
      <c r="A114" t="s">
        <v>20</v>
      </c>
      <c r="B114">
        <v>3318</v>
      </c>
      <c r="K114" s="18" t="s">
        <v>14</v>
      </c>
      <c r="L114" s="19">
        <v>2468</v>
      </c>
    </row>
    <row r="115" spans="1:12" x14ac:dyDescent="0.2">
      <c r="A115" t="s">
        <v>20</v>
      </c>
      <c r="B115">
        <v>340</v>
      </c>
      <c r="K115" s="18" t="s">
        <v>14</v>
      </c>
      <c r="L115" s="19">
        <v>26</v>
      </c>
    </row>
    <row r="116" spans="1:12" x14ac:dyDescent="0.2">
      <c r="A116" t="s">
        <v>20</v>
      </c>
      <c r="B116">
        <v>1442</v>
      </c>
      <c r="K116" s="18" t="s">
        <v>14</v>
      </c>
      <c r="L116" s="19">
        <v>73</v>
      </c>
    </row>
    <row r="117" spans="1:12" x14ac:dyDescent="0.2">
      <c r="A117" t="s">
        <v>20</v>
      </c>
      <c r="B117">
        <v>126</v>
      </c>
      <c r="K117" s="18" t="s">
        <v>14</v>
      </c>
      <c r="L117" s="19">
        <v>128</v>
      </c>
    </row>
    <row r="118" spans="1:12" x14ac:dyDescent="0.2">
      <c r="A118" t="s">
        <v>20</v>
      </c>
      <c r="B118">
        <v>524</v>
      </c>
      <c r="K118" s="18" t="s">
        <v>14</v>
      </c>
      <c r="L118" s="19">
        <v>33</v>
      </c>
    </row>
    <row r="119" spans="1:12" x14ac:dyDescent="0.2">
      <c r="A119" t="s">
        <v>20</v>
      </c>
      <c r="B119">
        <v>1989</v>
      </c>
      <c r="K119" s="18" t="s">
        <v>14</v>
      </c>
      <c r="L119" s="19">
        <v>1072</v>
      </c>
    </row>
    <row r="120" spans="1:12" x14ac:dyDescent="0.2">
      <c r="A120" t="s">
        <v>20</v>
      </c>
      <c r="B120">
        <v>157</v>
      </c>
      <c r="K120" s="18" t="s">
        <v>14</v>
      </c>
      <c r="L120" s="19">
        <v>393</v>
      </c>
    </row>
    <row r="121" spans="1:12" x14ac:dyDescent="0.2">
      <c r="A121" t="s">
        <v>20</v>
      </c>
      <c r="B121">
        <v>4498</v>
      </c>
      <c r="K121" s="18" t="s">
        <v>14</v>
      </c>
      <c r="L121" s="19">
        <v>1257</v>
      </c>
    </row>
    <row r="122" spans="1:12" x14ac:dyDescent="0.2">
      <c r="A122" t="s">
        <v>20</v>
      </c>
      <c r="B122">
        <v>80</v>
      </c>
      <c r="K122" s="18" t="s">
        <v>14</v>
      </c>
      <c r="L122" s="19">
        <v>328</v>
      </c>
    </row>
    <row r="123" spans="1:12" x14ac:dyDescent="0.2">
      <c r="A123" t="s">
        <v>20</v>
      </c>
      <c r="B123">
        <v>43</v>
      </c>
      <c r="K123" s="18" t="s">
        <v>14</v>
      </c>
      <c r="L123" s="19">
        <v>147</v>
      </c>
    </row>
    <row r="124" spans="1:12" x14ac:dyDescent="0.2">
      <c r="A124" t="s">
        <v>20</v>
      </c>
      <c r="B124">
        <v>2053</v>
      </c>
      <c r="K124" s="18" t="s">
        <v>14</v>
      </c>
      <c r="L124" s="19">
        <v>830</v>
      </c>
    </row>
    <row r="125" spans="1:12" x14ac:dyDescent="0.2">
      <c r="A125" t="s">
        <v>20</v>
      </c>
      <c r="B125">
        <v>168</v>
      </c>
      <c r="K125" s="18" t="s">
        <v>14</v>
      </c>
      <c r="L125" s="19">
        <v>331</v>
      </c>
    </row>
    <row r="126" spans="1:12" x14ac:dyDescent="0.2">
      <c r="A126" t="s">
        <v>20</v>
      </c>
      <c r="B126">
        <v>4289</v>
      </c>
      <c r="K126" s="18" t="s">
        <v>14</v>
      </c>
      <c r="L126" s="19">
        <v>25</v>
      </c>
    </row>
    <row r="127" spans="1:12" x14ac:dyDescent="0.2">
      <c r="A127" t="s">
        <v>20</v>
      </c>
      <c r="B127">
        <v>165</v>
      </c>
      <c r="K127" s="18" t="s">
        <v>14</v>
      </c>
      <c r="L127" s="19">
        <v>3483</v>
      </c>
    </row>
    <row r="128" spans="1:12" x14ac:dyDescent="0.2">
      <c r="A128" t="s">
        <v>20</v>
      </c>
      <c r="B128">
        <v>1815</v>
      </c>
      <c r="K128" s="18" t="s">
        <v>14</v>
      </c>
      <c r="L128" s="19">
        <v>923</v>
      </c>
    </row>
    <row r="129" spans="1:12" x14ac:dyDescent="0.2">
      <c r="A129" t="s">
        <v>20</v>
      </c>
      <c r="B129">
        <v>397</v>
      </c>
      <c r="K129" s="18" t="s">
        <v>14</v>
      </c>
      <c r="L129" s="19">
        <v>1</v>
      </c>
    </row>
    <row r="130" spans="1:12" x14ac:dyDescent="0.2">
      <c r="A130" t="s">
        <v>20</v>
      </c>
      <c r="B130">
        <v>1539</v>
      </c>
      <c r="K130" s="18" t="s">
        <v>14</v>
      </c>
      <c r="L130" s="19">
        <v>33</v>
      </c>
    </row>
    <row r="131" spans="1:12" x14ac:dyDescent="0.2">
      <c r="A131" t="s">
        <v>20</v>
      </c>
      <c r="B131">
        <v>138</v>
      </c>
      <c r="K131" s="18" t="s">
        <v>14</v>
      </c>
      <c r="L131" s="19">
        <v>40</v>
      </c>
    </row>
    <row r="132" spans="1:12" x14ac:dyDescent="0.2">
      <c r="A132" t="s">
        <v>20</v>
      </c>
      <c r="B132">
        <v>3594</v>
      </c>
      <c r="K132" s="18" t="s">
        <v>14</v>
      </c>
      <c r="L132" s="19">
        <v>23</v>
      </c>
    </row>
    <row r="133" spans="1:12" x14ac:dyDescent="0.2">
      <c r="A133" t="s">
        <v>20</v>
      </c>
      <c r="B133">
        <v>5880</v>
      </c>
      <c r="K133" s="18" t="s">
        <v>14</v>
      </c>
      <c r="L133" s="19">
        <v>75</v>
      </c>
    </row>
    <row r="134" spans="1:12" x14ac:dyDescent="0.2">
      <c r="A134" t="s">
        <v>20</v>
      </c>
      <c r="B134">
        <v>112</v>
      </c>
      <c r="K134" s="18" t="s">
        <v>14</v>
      </c>
      <c r="L134" s="19">
        <v>2176</v>
      </c>
    </row>
    <row r="135" spans="1:12" x14ac:dyDescent="0.2">
      <c r="A135" t="s">
        <v>20</v>
      </c>
      <c r="B135">
        <v>943</v>
      </c>
      <c r="K135" s="18" t="s">
        <v>14</v>
      </c>
      <c r="L135" s="19">
        <v>441</v>
      </c>
    </row>
    <row r="136" spans="1:12" x14ac:dyDescent="0.2">
      <c r="A136" t="s">
        <v>20</v>
      </c>
      <c r="B136">
        <v>2468</v>
      </c>
      <c r="K136" s="18" t="s">
        <v>14</v>
      </c>
      <c r="L136" s="19">
        <v>25</v>
      </c>
    </row>
    <row r="137" spans="1:12" x14ac:dyDescent="0.2">
      <c r="A137" t="s">
        <v>20</v>
      </c>
      <c r="B137">
        <v>2551</v>
      </c>
      <c r="K137" s="18" t="s">
        <v>14</v>
      </c>
      <c r="L137" s="19">
        <v>127</v>
      </c>
    </row>
    <row r="138" spans="1:12" x14ac:dyDescent="0.2">
      <c r="A138" t="s">
        <v>20</v>
      </c>
      <c r="B138">
        <v>101</v>
      </c>
      <c r="K138" s="18" t="s">
        <v>14</v>
      </c>
      <c r="L138" s="19">
        <v>355</v>
      </c>
    </row>
    <row r="139" spans="1:12" x14ac:dyDescent="0.2">
      <c r="A139" t="s">
        <v>20</v>
      </c>
      <c r="B139">
        <v>92</v>
      </c>
      <c r="K139" s="18" t="s">
        <v>14</v>
      </c>
      <c r="L139" s="19">
        <v>44</v>
      </c>
    </row>
    <row r="140" spans="1:12" x14ac:dyDescent="0.2">
      <c r="A140" t="s">
        <v>20</v>
      </c>
      <c r="B140">
        <v>62</v>
      </c>
      <c r="K140" s="18" t="s">
        <v>14</v>
      </c>
      <c r="L140" s="19">
        <v>67</v>
      </c>
    </row>
    <row r="141" spans="1:12" x14ac:dyDescent="0.2">
      <c r="A141" t="s">
        <v>20</v>
      </c>
      <c r="B141">
        <v>149</v>
      </c>
      <c r="K141" s="18" t="s">
        <v>14</v>
      </c>
      <c r="L141" s="19">
        <v>1068</v>
      </c>
    </row>
    <row r="142" spans="1:12" x14ac:dyDescent="0.2">
      <c r="A142" t="s">
        <v>20</v>
      </c>
      <c r="B142">
        <v>329</v>
      </c>
      <c r="K142" s="18" t="s">
        <v>14</v>
      </c>
      <c r="L142" s="19">
        <v>424</v>
      </c>
    </row>
    <row r="143" spans="1:12" x14ac:dyDescent="0.2">
      <c r="A143" t="s">
        <v>20</v>
      </c>
      <c r="B143">
        <v>97</v>
      </c>
      <c r="K143" s="18" t="s">
        <v>14</v>
      </c>
      <c r="L143" s="19">
        <v>151</v>
      </c>
    </row>
    <row r="144" spans="1:12" x14ac:dyDescent="0.2">
      <c r="A144" t="s">
        <v>20</v>
      </c>
      <c r="B144">
        <v>1784</v>
      </c>
      <c r="K144" s="18" t="s">
        <v>14</v>
      </c>
      <c r="L144" s="19">
        <v>1608</v>
      </c>
    </row>
    <row r="145" spans="1:12" x14ac:dyDescent="0.2">
      <c r="A145" t="s">
        <v>20</v>
      </c>
      <c r="B145">
        <v>1684</v>
      </c>
      <c r="K145" s="18" t="s">
        <v>14</v>
      </c>
      <c r="L145" s="19">
        <v>941</v>
      </c>
    </row>
    <row r="146" spans="1:12" x14ac:dyDescent="0.2">
      <c r="A146" t="s">
        <v>20</v>
      </c>
      <c r="B146">
        <v>250</v>
      </c>
      <c r="K146" s="18" t="s">
        <v>14</v>
      </c>
      <c r="L146" s="19">
        <v>1</v>
      </c>
    </row>
    <row r="147" spans="1:12" x14ac:dyDescent="0.2">
      <c r="A147" t="s">
        <v>20</v>
      </c>
      <c r="B147">
        <v>238</v>
      </c>
      <c r="K147" s="18" t="s">
        <v>14</v>
      </c>
      <c r="L147" s="19">
        <v>40</v>
      </c>
    </row>
    <row r="148" spans="1:12" x14ac:dyDescent="0.2">
      <c r="A148" t="s">
        <v>20</v>
      </c>
      <c r="B148">
        <v>53</v>
      </c>
      <c r="K148" s="18" t="s">
        <v>14</v>
      </c>
      <c r="L148" s="19">
        <v>3015</v>
      </c>
    </row>
    <row r="149" spans="1:12" x14ac:dyDescent="0.2">
      <c r="A149" t="s">
        <v>20</v>
      </c>
      <c r="B149">
        <v>214</v>
      </c>
      <c r="K149" s="18" t="s">
        <v>14</v>
      </c>
      <c r="L149" s="19">
        <v>435</v>
      </c>
    </row>
    <row r="150" spans="1:12" x14ac:dyDescent="0.2">
      <c r="A150" t="s">
        <v>20</v>
      </c>
      <c r="B150">
        <v>222</v>
      </c>
      <c r="K150" s="18" t="s">
        <v>14</v>
      </c>
      <c r="L150" s="19">
        <v>714</v>
      </c>
    </row>
    <row r="151" spans="1:12" x14ac:dyDescent="0.2">
      <c r="A151" t="s">
        <v>20</v>
      </c>
      <c r="B151">
        <v>1884</v>
      </c>
      <c r="K151" s="18" t="s">
        <v>14</v>
      </c>
      <c r="L151" s="19">
        <v>5497</v>
      </c>
    </row>
    <row r="152" spans="1:12" x14ac:dyDescent="0.2">
      <c r="A152" t="s">
        <v>20</v>
      </c>
      <c r="B152">
        <v>218</v>
      </c>
      <c r="K152" s="18" t="s">
        <v>14</v>
      </c>
      <c r="L152" s="19">
        <v>418</v>
      </c>
    </row>
    <row r="153" spans="1:12" x14ac:dyDescent="0.2">
      <c r="A153" t="s">
        <v>20</v>
      </c>
      <c r="B153">
        <v>6465</v>
      </c>
      <c r="K153" s="18" t="s">
        <v>14</v>
      </c>
      <c r="L153" s="19">
        <v>1439</v>
      </c>
    </row>
    <row r="154" spans="1:12" x14ac:dyDescent="0.2">
      <c r="A154" t="s">
        <v>20</v>
      </c>
      <c r="B154">
        <v>59</v>
      </c>
      <c r="K154" s="18" t="s">
        <v>14</v>
      </c>
      <c r="L154" s="19">
        <v>15</v>
      </c>
    </row>
    <row r="155" spans="1:12" x14ac:dyDescent="0.2">
      <c r="A155" t="s">
        <v>20</v>
      </c>
      <c r="B155">
        <v>88</v>
      </c>
      <c r="K155" s="18" t="s">
        <v>14</v>
      </c>
      <c r="L155" s="19">
        <v>1999</v>
      </c>
    </row>
    <row r="156" spans="1:12" x14ac:dyDescent="0.2">
      <c r="A156" t="s">
        <v>20</v>
      </c>
      <c r="B156">
        <v>1697</v>
      </c>
      <c r="K156" s="18" t="s">
        <v>14</v>
      </c>
      <c r="L156" s="19">
        <v>118</v>
      </c>
    </row>
    <row r="157" spans="1:12" x14ac:dyDescent="0.2">
      <c r="A157" t="s">
        <v>20</v>
      </c>
      <c r="B157">
        <v>92</v>
      </c>
      <c r="K157" s="18" t="s">
        <v>14</v>
      </c>
      <c r="L157" s="19">
        <v>162</v>
      </c>
    </row>
    <row r="158" spans="1:12" x14ac:dyDescent="0.2">
      <c r="A158" t="s">
        <v>20</v>
      </c>
      <c r="B158">
        <v>186</v>
      </c>
      <c r="K158" s="18" t="s">
        <v>14</v>
      </c>
      <c r="L158" s="19">
        <v>83</v>
      </c>
    </row>
    <row r="159" spans="1:12" x14ac:dyDescent="0.2">
      <c r="A159" t="s">
        <v>20</v>
      </c>
      <c r="B159">
        <v>138</v>
      </c>
      <c r="K159" s="18" t="s">
        <v>14</v>
      </c>
      <c r="L159" s="19">
        <v>747</v>
      </c>
    </row>
    <row r="160" spans="1:12" x14ac:dyDescent="0.2">
      <c r="A160" t="s">
        <v>20</v>
      </c>
      <c r="B160">
        <v>261</v>
      </c>
      <c r="K160" s="18" t="s">
        <v>14</v>
      </c>
      <c r="L160" s="19">
        <v>84</v>
      </c>
    </row>
    <row r="161" spans="1:12" x14ac:dyDescent="0.2">
      <c r="A161" t="s">
        <v>20</v>
      </c>
      <c r="B161">
        <v>107</v>
      </c>
      <c r="K161" s="18" t="s">
        <v>14</v>
      </c>
      <c r="L161" s="19">
        <v>91</v>
      </c>
    </row>
    <row r="162" spans="1:12" x14ac:dyDescent="0.2">
      <c r="A162" t="s">
        <v>20</v>
      </c>
      <c r="B162">
        <v>199</v>
      </c>
      <c r="K162" s="18" t="s">
        <v>14</v>
      </c>
      <c r="L162" s="19">
        <v>792</v>
      </c>
    </row>
    <row r="163" spans="1:12" x14ac:dyDescent="0.2">
      <c r="A163" t="s">
        <v>20</v>
      </c>
      <c r="B163">
        <v>5512</v>
      </c>
      <c r="K163" s="18" t="s">
        <v>14</v>
      </c>
      <c r="L163" s="19">
        <v>32</v>
      </c>
    </row>
    <row r="164" spans="1:12" x14ac:dyDescent="0.2">
      <c r="A164" t="s">
        <v>20</v>
      </c>
      <c r="B164">
        <v>86</v>
      </c>
      <c r="K164" s="18" t="s">
        <v>14</v>
      </c>
      <c r="L164" s="19">
        <v>186</v>
      </c>
    </row>
    <row r="165" spans="1:12" x14ac:dyDescent="0.2">
      <c r="A165" t="s">
        <v>20</v>
      </c>
      <c r="B165">
        <v>2768</v>
      </c>
      <c r="K165" s="18" t="s">
        <v>14</v>
      </c>
      <c r="L165" s="19">
        <v>605</v>
      </c>
    </row>
    <row r="166" spans="1:12" x14ac:dyDescent="0.2">
      <c r="A166" t="s">
        <v>20</v>
      </c>
      <c r="B166">
        <v>48</v>
      </c>
      <c r="K166" s="18" t="s">
        <v>14</v>
      </c>
      <c r="L166" s="19">
        <v>1</v>
      </c>
    </row>
    <row r="167" spans="1:12" x14ac:dyDescent="0.2">
      <c r="A167" t="s">
        <v>20</v>
      </c>
      <c r="B167">
        <v>87</v>
      </c>
      <c r="K167" s="18" t="s">
        <v>14</v>
      </c>
      <c r="L167" s="19">
        <v>31</v>
      </c>
    </row>
    <row r="168" spans="1:12" x14ac:dyDescent="0.2">
      <c r="A168" t="s">
        <v>20</v>
      </c>
      <c r="B168">
        <v>1894</v>
      </c>
      <c r="K168" s="18" t="s">
        <v>14</v>
      </c>
      <c r="L168" s="19">
        <v>1181</v>
      </c>
    </row>
    <row r="169" spans="1:12" x14ac:dyDescent="0.2">
      <c r="A169" t="s">
        <v>20</v>
      </c>
      <c r="B169">
        <v>282</v>
      </c>
      <c r="K169" s="18" t="s">
        <v>14</v>
      </c>
      <c r="L169" s="19">
        <v>39</v>
      </c>
    </row>
    <row r="170" spans="1:12" x14ac:dyDescent="0.2">
      <c r="A170" t="s">
        <v>20</v>
      </c>
      <c r="B170">
        <v>116</v>
      </c>
      <c r="K170" s="18" t="s">
        <v>14</v>
      </c>
      <c r="L170" s="19">
        <v>46</v>
      </c>
    </row>
    <row r="171" spans="1:12" x14ac:dyDescent="0.2">
      <c r="A171" t="s">
        <v>20</v>
      </c>
      <c r="B171">
        <v>83</v>
      </c>
      <c r="K171" s="18" t="s">
        <v>14</v>
      </c>
      <c r="L171" s="19">
        <v>105</v>
      </c>
    </row>
    <row r="172" spans="1:12" x14ac:dyDescent="0.2">
      <c r="A172" t="s">
        <v>20</v>
      </c>
      <c r="B172">
        <v>91</v>
      </c>
      <c r="K172" s="18" t="s">
        <v>14</v>
      </c>
      <c r="L172" s="19">
        <v>535</v>
      </c>
    </row>
    <row r="173" spans="1:12" x14ac:dyDescent="0.2">
      <c r="A173" t="s">
        <v>20</v>
      </c>
      <c r="B173">
        <v>546</v>
      </c>
      <c r="K173" s="18" t="s">
        <v>14</v>
      </c>
      <c r="L173" s="19">
        <v>16</v>
      </c>
    </row>
    <row r="174" spans="1:12" x14ac:dyDescent="0.2">
      <c r="A174" t="s">
        <v>20</v>
      </c>
      <c r="B174">
        <v>393</v>
      </c>
      <c r="K174" s="18" t="s">
        <v>14</v>
      </c>
      <c r="L174" s="19">
        <v>575</v>
      </c>
    </row>
    <row r="175" spans="1:12" x14ac:dyDescent="0.2">
      <c r="A175" t="s">
        <v>20</v>
      </c>
      <c r="B175">
        <v>133</v>
      </c>
      <c r="K175" s="18" t="s">
        <v>14</v>
      </c>
      <c r="L175" s="19">
        <v>1120</v>
      </c>
    </row>
    <row r="176" spans="1:12" x14ac:dyDescent="0.2">
      <c r="A176" t="s">
        <v>20</v>
      </c>
      <c r="B176">
        <v>254</v>
      </c>
      <c r="K176" s="18" t="s">
        <v>14</v>
      </c>
      <c r="L176" s="19">
        <v>113</v>
      </c>
    </row>
    <row r="177" spans="1:12" x14ac:dyDescent="0.2">
      <c r="A177" t="s">
        <v>20</v>
      </c>
      <c r="B177">
        <v>176</v>
      </c>
      <c r="K177" s="18" t="s">
        <v>14</v>
      </c>
      <c r="L177" s="19">
        <v>1538</v>
      </c>
    </row>
    <row r="178" spans="1:12" x14ac:dyDescent="0.2">
      <c r="A178" t="s">
        <v>20</v>
      </c>
      <c r="B178">
        <v>337</v>
      </c>
      <c r="K178" s="18" t="s">
        <v>14</v>
      </c>
      <c r="L178" s="19">
        <v>9</v>
      </c>
    </row>
    <row r="179" spans="1:12" x14ac:dyDescent="0.2">
      <c r="A179" t="s">
        <v>20</v>
      </c>
      <c r="B179">
        <v>107</v>
      </c>
      <c r="K179" s="18" t="s">
        <v>14</v>
      </c>
      <c r="L179" s="19">
        <v>554</v>
      </c>
    </row>
    <row r="180" spans="1:12" x14ac:dyDescent="0.2">
      <c r="A180" t="s">
        <v>20</v>
      </c>
      <c r="B180">
        <v>183</v>
      </c>
      <c r="K180" s="18" t="s">
        <v>14</v>
      </c>
      <c r="L180" s="19">
        <v>648</v>
      </c>
    </row>
    <row r="181" spans="1:12" x14ac:dyDescent="0.2">
      <c r="A181" t="s">
        <v>20</v>
      </c>
      <c r="B181">
        <v>72</v>
      </c>
      <c r="K181" s="18" t="s">
        <v>14</v>
      </c>
      <c r="L181" s="19">
        <v>21</v>
      </c>
    </row>
    <row r="182" spans="1:12" x14ac:dyDescent="0.2">
      <c r="A182" t="s">
        <v>20</v>
      </c>
      <c r="B182">
        <v>295</v>
      </c>
      <c r="K182" s="18" t="s">
        <v>14</v>
      </c>
      <c r="L182" s="19">
        <v>54</v>
      </c>
    </row>
    <row r="183" spans="1:12" x14ac:dyDescent="0.2">
      <c r="A183" t="s">
        <v>20</v>
      </c>
      <c r="B183">
        <v>142</v>
      </c>
      <c r="K183" s="18" t="s">
        <v>14</v>
      </c>
      <c r="L183" s="19">
        <v>120</v>
      </c>
    </row>
    <row r="184" spans="1:12" x14ac:dyDescent="0.2">
      <c r="A184" t="s">
        <v>20</v>
      </c>
      <c r="B184">
        <v>85</v>
      </c>
      <c r="K184" s="18" t="s">
        <v>14</v>
      </c>
      <c r="L184" s="19">
        <v>579</v>
      </c>
    </row>
    <row r="185" spans="1:12" x14ac:dyDescent="0.2">
      <c r="A185" t="s">
        <v>20</v>
      </c>
      <c r="B185">
        <v>659</v>
      </c>
      <c r="K185" s="18" t="s">
        <v>14</v>
      </c>
      <c r="L185" s="19">
        <v>2072</v>
      </c>
    </row>
    <row r="186" spans="1:12" x14ac:dyDescent="0.2">
      <c r="A186" t="s">
        <v>20</v>
      </c>
      <c r="B186">
        <v>121</v>
      </c>
      <c r="K186" s="18" t="s">
        <v>14</v>
      </c>
      <c r="L186" s="19">
        <v>0</v>
      </c>
    </row>
    <row r="187" spans="1:12" x14ac:dyDescent="0.2">
      <c r="A187" t="s">
        <v>20</v>
      </c>
      <c r="B187">
        <v>3742</v>
      </c>
      <c r="K187" s="18" t="s">
        <v>14</v>
      </c>
      <c r="L187" s="19">
        <v>1796</v>
      </c>
    </row>
    <row r="188" spans="1:12" x14ac:dyDescent="0.2">
      <c r="A188" t="s">
        <v>20</v>
      </c>
      <c r="B188">
        <v>223</v>
      </c>
      <c r="K188" s="18" t="s">
        <v>14</v>
      </c>
      <c r="L188" s="19">
        <v>62</v>
      </c>
    </row>
    <row r="189" spans="1:12" x14ac:dyDescent="0.2">
      <c r="A189" t="s">
        <v>20</v>
      </c>
      <c r="B189">
        <v>133</v>
      </c>
      <c r="K189" s="18" t="s">
        <v>14</v>
      </c>
      <c r="L189" s="19">
        <v>347</v>
      </c>
    </row>
    <row r="190" spans="1:12" x14ac:dyDescent="0.2">
      <c r="A190" t="s">
        <v>20</v>
      </c>
      <c r="B190">
        <v>5168</v>
      </c>
      <c r="K190" s="18" t="s">
        <v>14</v>
      </c>
      <c r="L190" s="19">
        <v>19</v>
      </c>
    </row>
    <row r="191" spans="1:12" x14ac:dyDescent="0.2">
      <c r="A191" t="s">
        <v>20</v>
      </c>
      <c r="B191">
        <v>307</v>
      </c>
      <c r="K191" s="18" t="s">
        <v>14</v>
      </c>
      <c r="L191" s="19">
        <v>1258</v>
      </c>
    </row>
    <row r="192" spans="1:12" x14ac:dyDescent="0.2">
      <c r="A192" t="s">
        <v>20</v>
      </c>
      <c r="B192">
        <v>2441</v>
      </c>
      <c r="K192" s="18" t="s">
        <v>14</v>
      </c>
      <c r="L192" s="19">
        <v>362</v>
      </c>
    </row>
    <row r="193" spans="1:12" x14ac:dyDescent="0.2">
      <c r="A193" t="s">
        <v>20</v>
      </c>
      <c r="B193">
        <v>1385</v>
      </c>
      <c r="K193" s="18" t="s">
        <v>14</v>
      </c>
      <c r="L193" s="19">
        <v>133</v>
      </c>
    </row>
    <row r="194" spans="1:12" x14ac:dyDescent="0.2">
      <c r="A194" t="s">
        <v>20</v>
      </c>
      <c r="B194">
        <v>190</v>
      </c>
      <c r="K194" s="18" t="s">
        <v>14</v>
      </c>
      <c r="L194" s="19">
        <v>846</v>
      </c>
    </row>
    <row r="195" spans="1:12" x14ac:dyDescent="0.2">
      <c r="A195" t="s">
        <v>20</v>
      </c>
      <c r="B195">
        <v>470</v>
      </c>
      <c r="K195" s="18" t="s">
        <v>14</v>
      </c>
      <c r="L195" s="19">
        <v>10</v>
      </c>
    </row>
    <row r="196" spans="1:12" x14ac:dyDescent="0.2">
      <c r="A196" t="s">
        <v>20</v>
      </c>
      <c r="B196">
        <v>253</v>
      </c>
      <c r="K196" s="18" t="s">
        <v>14</v>
      </c>
      <c r="L196" s="19">
        <v>191</v>
      </c>
    </row>
    <row r="197" spans="1:12" x14ac:dyDescent="0.2">
      <c r="A197" t="s">
        <v>20</v>
      </c>
      <c r="B197">
        <v>1113</v>
      </c>
      <c r="K197" s="18" t="s">
        <v>14</v>
      </c>
      <c r="L197" s="19">
        <v>1979</v>
      </c>
    </row>
    <row r="198" spans="1:12" x14ac:dyDescent="0.2">
      <c r="A198" t="s">
        <v>20</v>
      </c>
      <c r="B198">
        <v>2283</v>
      </c>
      <c r="K198" s="18" t="s">
        <v>14</v>
      </c>
      <c r="L198" s="19">
        <v>63</v>
      </c>
    </row>
    <row r="199" spans="1:12" x14ac:dyDescent="0.2">
      <c r="A199" t="s">
        <v>20</v>
      </c>
      <c r="B199">
        <v>1095</v>
      </c>
      <c r="K199" s="18" t="s">
        <v>14</v>
      </c>
      <c r="L199" s="19">
        <v>6080</v>
      </c>
    </row>
    <row r="200" spans="1:12" x14ac:dyDescent="0.2">
      <c r="A200" t="s">
        <v>20</v>
      </c>
      <c r="B200">
        <v>1690</v>
      </c>
      <c r="K200" s="18" t="s">
        <v>14</v>
      </c>
      <c r="L200" s="19">
        <v>80</v>
      </c>
    </row>
    <row r="201" spans="1:12" x14ac:dyDescent="0.2">
      <c r="A201" t="s">
        <v>20</v>
      </c>
      <c r="B201">
        <v>191</v>
      </c>
      <c r="K201" s="18" t="s">
        <v>14</v>
      </c>
      <c r="L201" s="19">
        <v>9</v>
      </c>
    </row>
    <row r="202" spans="1:12" x14ac:dyDescent="0.2">
      <c r="A202" t="s">
        <v>20</v>
      </c>
      <c r="B202">
        <v>2013</v>
      </c>
      <c r="K202" s="18" t="s">
        <v>14</v>
      </c>
      <c r="L202" s="19">
        <v>1784</v>
      </c>
    </row>
    <row r="203" spans="1:12" x14ac:dyDescent="0.2">
      <c r="A203" t="s">
        <v>20</v>
      </c>
      <c r="B203">
        <v>1703</v>
      </c>
      <c r="K203" s="18" t="s">
        <v>14</v>
      </c>
      <c r="L203" s="19">
        <v>243</v>
      </c>
    </row>
    <row r="204" spans="1:12" x14ac:dyDescent="0.2">
      <c r="A204" t="s">
        <v>20</v>
      </c>
      <c r="B204">
        <v>80</v>
      </c>
      <c r="K204" s="18" t="s">
        <v>14</v>
      </c>
      <c r="L204" s="19">
        <v>1296</v>
      </c>
    </row>
    <row r="205" spans="1:12" x14ac:dyDescent="0.2">
      <c r="A205" t="s">
        <v>20</v>
      </c>
      <c r="B205">
        <v>41</v>
      </c>
      <c r="K205" s="18" t="s">
        <v>14</v>
      </c>
      <c r="L205" s="19">
        <v>77</v>
      </c>
    </row>
    <row r="206" spans="1:12" x14ac:dyDescent="0.2">
      <c r="A206" t="s">
        <v>20</v>
      </c>
      <c r="B206">
        <v>187</v>
      </c>
      <c r="K206" s="18" t="s">
        <v>14</v>
      </c>
      <c r="L206" s="19">
        <v>395</v>
      </c>
    </row>
    <row r="207" spans="1:12" x14ac:dyDescent="0.2">
      <c r="A207" t="s">
        <v>20</v>
      </c>
      <c r="B207">
        <v>2875</v>
      </c>
      <c r="K207" s="18" t="s">
        <v>14</v>
      </c>
      <c r="L207" s="19">
        <v>49</v>
      </c>
    </row>
    <row r="208" spans="1:12" x14ac:dyDescent="0.2">
      <c r="A208" t="s">
        <v>20</v>
      </c>
      <c r="B208">
        <v>88</v>
      </c>
      <c r="K208" s="18" t="s">
        <v>14</v>
      </c>
      <c r="L208" s="19">
        <v>180</v>
      </c>
    </row>
    <row r="209" spans="1:12" x14ac:dyDescent="0.2">
      <c r="A209" t="s">
        <v>20</v>
      </c>
      <c r="B209">
        <v>191</v>
      </c>
      <c r="K209" s="18" t="s">
        <v>14</v>
      </c>
      <c r="L209" s="19">
        <v>2690</v>
      </c>
    </row>
    <row r="210" spans="1:12" x14ac:dyDescent="0.2">
      <c r="A210" t="s">
        <v>20</v>
      </c>
      <c r="B210">
        <v>139</v>
      </c>
      <c r="K210" s="18" t="s">
        <v>14</v>
      </c>
      <c r="L210" s="19">
        <v>2779</v>
      </c>
    </row>
    <row r="211" spans="1:12" x14ac:dyDescent="0.2">
      <c r="A211" t="s">
        <v>20</v>
      </c>
      <c r="B211">
        <v>186</v>
      </c>
      <c r="K211" s="18" t="s">
        <v>14</v>
      </c>
      <c r="L211" s="19">
        <v>92</v>
      </c>
    </row>
    <row r="212" spans="1:12" x14ac:dyDescent="0.2">
      <c r="A212" t="s">
        <v>20</v>
      </c>
      <c r="B212">
        <v>112</v>
      </c>
      <c r="K212" s="18" t="s">
        <v>14</v>
      </c>
      <c r="L212" s="19">
        <v>1028</v>
      </c>
    </row>
    <row r="213" spans="1:12" x14ac:dyDescent="0.2">
      <c r="A213" t="s">
        <v>20</v>
      </c>
      <c r="B213">
        <v>101</v>
      </c>
      <c r="K213" s="18" t="s">
        <v>14</v>
      </c>
      <c r="L213" s="19">
        <v>26</v>
      </c>
    </row>
    <row r="214" spans="1:12" x14ac:dyDescent="0.2">
      <c r="A214" t="s">
        <v>20</v>
      </c>
      <c r="B214">
        <v>206</v>
      </c>
      <c r="K214" s="18" t="s">
        <v>14</v>
      </c>
      <c r="L214" s="19">
        <v>1790</v>
      </c>
    </row>
    <row r="215" spans="1:12" x14ac:dyDescent="0.2">
      <c r="A215" t="s">
        <v>20</v>
      </c>
      <c r="B215">
        <v>154</v>
      </c>
      <c r="K215" s="18" t="s">
        <v>14</v>
      </c>
      <c r="L215" s="19">
        <v>37</v>
      </c>
    </row>
    <row r="216" spans="1:12" x14ac:dyDescent="0.2">
      <c r="A216" t="s">
        <v>20</v>
      </c>
      <c r="B216">
        <v>5966</v>
      </c>
      <c r="K216" s="18" t="s">
        <v>14</v>
      </c>
      <c r="L216" s="19">
        <v>35</v>
      </c>
    </row>
    <row r="217" spans="1:12" x14ac:dyDescent="0.2">
      <c r="A217" t="s">
        <v>20</v>
      </c>
      <c r="B217">
        <v>169</v>
      </c>
      <c r="K217" s="18" t="s">
        <v>14</v>
      </c>
      <c r="L217" s="19">
        <v>558</v>
      </c>
    </row>
    <row r="218" spans="1:12" x14ac:dyDescent="0.2">
      <c r="A218" t="s">
        <v>20</v>
      </c>
      <c r="B218">
        <v>2106</v>
      </c>
      <c r="K218" s="18" t="s">
        <v>14</v>
      </c>
      <c r="L218" s="19">
        <v>64</v>
      </c>
    </row>
    <row r="219" spans="1:12" x14ac:dyDescent="0.2">
      <c r="A219" t="s">
        <v>20</v>
      </c>
      <c r="B219">
        <v>131</v>
      </c>
      <c r="K219" s="18" t="s">
        <v>14</v>
      </c>
      <c r="L219" s="19">
        <v>245</v>
      </c>
    </row>
    <row r="220" spans="1:12" x14ac:dyDescent="0.2">
      <c r="A220" t="s">
        <v>20</v>
      </c>
      <c r="B220">
        <v>84</v>
      </c>
      <c r="K220" s="18" t="s">
        <v>14</v>
      </c>
      <c r="L220" s="19">
        <v>71</v>
      </c>
    </row>
    <row r="221" spans="1:12" x14ac:dyDescent="0.2">
      <c r="A221" t="s">
        <v>20</v>
      </c>
      <c r="B221">
        <v>155</v>
      </c>
      <c r="K221" s="18" t="s">
        <v>14</v>
      </c>
      <c r="L221" s="19">
        <v>42</v>
      </c>
    </row>
    <row r="222" spans="1:12" x14ac:dyDescent="0.2">
      <c r="A222" t="s">
        <v>20</v>
      </c>
      <c r="B222">
        <v>189</v>
      </c>
      <c r="K222" s="18" t="s">
        <v>14</v>
      </c>
      <c r="L222" s="19">
        <v>156</v>
      </c>
    </row>
    <row r="223" spans="1:12" x14ac:dyDescent="0.2">
      <c r="A223" t="s">
        <v>20</v>
      </c>
      <c r="B223">
        <v>4799</v>
      </c>
      <c r="K223" s="18" t="s">
        <v>14</v>
      </c>
      <c r="L223" s="19">
        <v>1368</v>
      </c>
    </row>
    <row r="224" spans="1:12" x14ac:dyDescent="0.2">
      <c r="A224" t="s">
        <v>20</v>
      </c>
      <c r="B224">
        <v>1137</v>
      </c>
      <c r="K224" s="18" t="s">
        <v>14</v>
      </c>
      <c r="L224" s="19">
        <v>102</v>
      </c>
    </row>
    <row r="225" spans="1:12" x14ac:dyDescent="0.2">
      <c r="A225" t="s">
        <v>20</v>
      </c>
      <c r="B225">
        <v>1152</v>
      </c>
      <c r="K225" s="18" t="s">
        <v>14</v>
      </c>
      <c r="L225" s="19">
        <v>86</v>
      </c>
    </row>
    <row r="226" spans="1:12" x14ac:dyDescent="0.2">
      <c r="A226" t="s">
        <v>20</v>
      </c>
      <c r="B226">
        <v>50</v>
      </c>
      <c r="K226" s="18" t="s">
        <v>14</v>
      </c>
      <c r="L226" s="19">
        <v>253</v>
      </c>
    </row>
    <row r="227" spans="1:12" x14ac:dyDescent="0.2">
      <c r="A227" t="s">
        <v>20</v>
      </c>
      <c r="B227">
        <v>3059</v>
      </c>
      <c r="K227" s="18" t="s">
        <v>14</v>
      </c>
      <c r="L227" s="19">
        <v>157</v>
      </c>
    </row>
    <row r="228" spans="1:12" x14ac:dyDescent="0.2">
      <c r="A228" t="s">
        <v>20</v>
      </c>
      <c r="B228">
        <v>34</v>
      </c>
      <c r="K228" s="18" t="s">
        <v>14</v>
      </c>
      <c r="L228" s="19">
        <v>183</v>
      </c>
    </row>
    <row r="229" spans="1:12" x14ac:dyDescent="0.2">
      <c r="A229" t="s">
        <v>20</v>
      </c>
      <c r="B229">
        <v>220</v>
      </c>
      <c r="K229" s="18" t="s">
        <v>14</v>
      </c>
      <c r="L229" s="19">
        <v>82</v>
      </c>
    </row>
    <row r="230" spans="1:12" x14ac:dyDescent="0.2">
      <c r="A230" t="s">
        <v>20</v>
      </c>
      <c r="B230">
        <v>1604</v>
      </c>
      <c r="K230" s="18" t="s">
        <v>14</v>
      </c>
      <c r="L230" s="19">
        <v>1</v>
      </c>
    </row>
    <row r="231" spans="1:12" x14ac:dyDescent="0.2">
      <c r="A231" t="s">
        <v>20</v>
      </c>
      <c r="B231">
        <v>454</v>
      </c>
      <c r="K231" s="18" t="s">
        <v>14</v>
      </c>
      <c r="L231" s="19">
        <v>1198</v>
      </c>
    </row>
    <row r="232" spans="1:12" x14ac:dyDescent="0.2">
      <c r="A232" t="s">
        <v>20</v>
      </c>
      <c r="B232">
        <v>123</v>
      </c>
      <c r="K232" s="18" t="s">
        <v>14</v>
      </c>
      <c r="L232" s="19">
        <v>648</v>
      </c>
    </row>
    <row r="233" spans="1:12" x14ac:dyDescent="0.2">
      <c r="A233" t="s">
        <v>20</v>
      </c>
      <c r="B233">
        <v>299</v>
      </c>
      <c r="K233" s="18" t="s">
        <v>14</v>
      </c>
      <c r="L233" s="19">
        <v>64</v>
      </c>
    </row>
    <row r="234" spans="1:12" x14ac:dyDescent="0.2">
      <c r="A234" t="s">
        <v>20</v>
      </c>
      <c r="B234">
        <v>2237</v>
      </c>
      <c r="K234" s="18" t="s">
        <v>14</v>
      </c>
      <c r="L234" s="19">
        <v>62</v>
      </c>
    </row>
    <row r="235" spans="1:12" x14ac:dyDescent="0.2">
      <c r="A235" t="s">
        <v>20</v>
      </c>
      <c r="B235">
        <v>645</v>
      </c>
      <c r="K235" s="18" t="s">
        <v>14</v>
      </c>
      <c r="L235" s="19">
        <v>750</v>
      </c>
    </row>
    <row r="236" spans="1:12" x14ac:dyDescent="0.2">
      <c r="A236" t="s">
        <v>20</v>
      </c>
      <c r="B236">
        <v>484</v>
      </c>
      <c r="K236" s="18" t="s">
        <v>14</v>
      </c>
      <c r="L236" s="19">
        <v>105</v>
      </c>
    </row>
    <row r="237" spans="1:12" x14ac:dyDescent="0.2">
      <c r="A237" t="s">
        <v>20</v>
      </c>
      <c r="B237">
        <v>154</v>
      </c>
      <c r="K237" s="18" t="s">
        <v>14</v>
      </c>
      <c r="L237" s="19">
        <v>2604</v>
      </c>
    </row>
    <row r="238" spans="1:12" x14ac:dyDescent="0.2">
      <c r="A238" t="s">
        <v>20</v>
      </c>
      <c r="B238">
        <v>82</v>
      </c>
      <c r="K238" s="18" t="s">
        <v>14</v>
      </c>
      <c r="L238" s="19">
        <v>65</v>
      </c>
    </row>
    <row r="239" spans="1:12" x14ac:dyDescent="0.2">
      <c r="A239" t="s">
        <v>20</v>
      </c>
      <c r="B239">
        <v>134</v>
      </c>
      <c r="K239" s="18" t="s">
        <v>14</v>
      </c>
      <c r="L239" s="19">
        <v>94</v>
      </c>
    </row>
    <row r="240" spans="1:12" x14ac:dyDescent="0.2">
      <c r="A240" t="s">
        <v>20</v>
      </c>
      <c r="B240">
        <v>5203</v>
      </c>
      <c r="K240" s="18" t="s">
        <v>14</v>
      </c>
      <c r="L240" s="19">
        <v>257</v>
      </c>
    </row>
    <row r="241" spans="1:12" x14ac:dyDescent="0.2">
      <c r="A241" t="s">
        <v>20</v>
      </c>
      <c r="B241">
        <v>94</v>
      </c>
      <c r="K241" s="18" t="s">
        <v>14</v>
      </c>
      <c r="L241" s="19">
        <v>2928</v>
      </c>
    </row>
    <row r="242" spans="1:12" x14ac:dyDescent="0.2">
      <c r="A242" t="s">
        <v>20</v>
      </c>
      <c r="B242">
        <v>205</v>
      </c>
      <c r="K242" s="18" t="s">
        <v>14</v>
      </c>
      <c r="L242" s="19">
        <v>4697</v>
      </c>
    </row>
    <row r="243" spans="1:12" x14ac:dyDescent="0.2">
      <c r="A243" t="s">
        <v>20</v>
      </c>
      <c r="B243">
        <v>92</v>
      </c>
      <c r="K243" s="18" t="s">
        <v>14</v>
      </c>
      <c r="L243" s="19">
        <v>2915</v>
      </c>
    </row>
    <row r="244" spans="1:12" x14ac:dyDescent="0.2">
      <c r="A244" t="s">
        <v>20</v>
      </c>
      <c r="B244">
        <v>219</v>
      </c>
      <c r="K244" s="18" t="s">
        <v>14</v>
      </c>
      <c r="L244" s="19">
        <v>18</v>
      </c>
    </row>
    <row r="245" spans="1:12" x14ac:dyDescent="0.2">
      <c r="A245" t="s">
        <v>20</v>
      </c>
      <c r="B245">
        <v>2526</v>
      </c>
      <c r="K245" s="18" t="s">
        <v>14</v>
      </c>
      <c r="L245" s="19">
        <v>602</v>
      </c>
    </row>
    <row r="246" spans="1:12" x14ac:dyDescent="0.2">
      <c r="A246" t="s">
        <v>20</v>
      </c>
      <c r="B246">
        <v>94</v>
      </c>
      <c r="K246" s="18" t="s">
        <v>14</v>
      </c>
      <c r="L246" s="19">
        <v>1</v>
      </c>
    </row>
    <row r="247" spans="1:12" x14ac:dyDescent="0.2">
      <c r="A247" t="s">
        <v>20</v>
      </c>
      <c r="B247">
        <v>1713</v>
      </c>
      <c r="K247" s="18" t="s">
        <v>14</v>
      </c>
      <c r="L247" s="19">
        <v>3868</v>
      </c>
    </row>
    <row r="248" spans="1:12" x14ac:dyDescent="0.2">
      <c r="A248" t="s">
        <v>20</v>
      </c>
      <c r="B248">
        <v>249</v>
      </c>
      <c r="K248" s="18" t="s">
        <v>14</v>
      </c>
      <c r="L248" s="19">
        <v>504</v>
      </c>
    </row>
    <row r="249" spans="1:12" x14ac:dyDescent="0.2">
      <c r="A249" t="s">
        <v>20</v>
      </c>
      <c r="B249">
        <v>192</v>
      </c>
      <c r="K249" s="18" t="s">
        <v>14</v>
      </c>
      <c r="L249" s="19">
        <v>14</v>
      </c>
    </row>
    <row r="250" spans="1:12" x14ac:dyDescent="0.2">
      <c r="A250" t="s">
        <v>20</v>
      </c>
      <c r="B250">
        <v>247</v>
      </c>
      <c r="K250" s="18" t="s">
        <v>14</v>
      </c>
      <c r="L250" s="19">
        <v>750</v>
      </c>
    </row>
    <row r="251" spans="1:12" x14ac:dyDescent="0.2">
      <c r="A251" t="s">
        <v>20</v>
      </c>
      <c r="B251">
        <v>2293</v>
      </c>
      <c r="K251" s="18" t="s">
        <v>14</v>
      </c>
      <c r="L251" s="19">
        <v>77</v>
      </c>
    </row>
    <row r="252" spans="1:12" x14ac:dyDescent="0.2">
      <c r="A252" t="s">
        <v>20</v>
      </c>
      <c r="B252">
        <v>3131</v>
      </c>
      <c r="K252" s="18" t="s">
        <v>14</v>
      </c>
      <c r="L252" s="19">
        <v>752</v>
      </c>
    </row>
    <row r="253" spans="1:12" x14ac:dyDescent="0.2">
      <c r="A253" t="s">
        <v>20</v>
      </c>
      <c r="B253">
        <v>143</v>
      </c>
      <c r="K253" s="18" t="s">
        <v>14</v>
      </c>
      <c r="L253" s="19">
        <v>131</v>
      </c>
    </row>
    <row r="254" spans="1:12" x14ac:dyDescent="0.2">
      <c r="A254" t="s">
        <v>20</v>
      </c>
      <c r="B254">
        <v>296</v>
      </c>
      <c r="K254" s="18" t="s">
        <v>14</v>
      </c>
      <c r="L254" s="19">
        <v>87</v>
      </c>
    </row>
    <row r="255" spans="1:12" x14ac:dyDescent="0.2">
      <c r="A255" t="s">
        <v>20</v>
      </c>
      <c r="B255">
        <v>170</v>
      </c>
      <c r="K255" s="18" t="s">
        <v>14</v>
      </c>
      <c r="L255" s="19">
        <v>1063</v>
      </c>
    </row>
    <row r="256" spans="1:12" x14ac:dyDescent="0.2">
      <c r="A256" t="s">
        <v>20</v>
      </c>
      <c r="B256">
        <v>86</v>
      </c>
      <c r="K256" s="18" t="s">
        <v>14</v>
      </c>
      <c r="L256" s="19">
        <v>76</v>
      </c>
    </row>
    <row r="257" spans="1:12" x14ac:dyDescent="0.2">
      <c r="A257" t="s">
        <v>20</v>
      </c>
      <c r="B257">
        <v>6286</v>
      </c>
      <c r="K257" s="18" t="s">
        <v>14</v>
      </c>
      <c r="L257" s="19">
        <v>4428</v>
      </c>
    </row>
    <row r="258" spans="1:12" x14ac:dyDescent="0.2">
      <c r="A258" t="s">
        <v>20</v>
      </c>
      <c r="B258">
        <v>3727</v>
      </c>
      <c r="K258" s="18" t="s">
        <v>14</v>
      </c>
      <c r="L258" s="19">
        <v>58</v>
      </c>
    </row>
    <row r="259" spans="1:12" x14ac:dyDescent="0.2">
      <c r="A259" t="s">
        <v>20</v>
      </c>
      <c r="B259">
        <v>1605</v>
      </c>
      <c r="K259" s="18" t="s">
        <v>14</v>
      </c>
      <c r="L259" s="19">
        <v>111</v>
      </c>
    </row>
    <row r="260" spans="1:12" x14ac:dyDescent="0.2">
      <c r="A260" t="s">
        <v>20</v>
      </c>
      <c r="B260">
        <v>2120</v>
      </c>
      <c r="K260" s="18" t="s">
        <v>14</v>
      </c>
      <c r="L260" s="19">
        <v>2955</v>
      </c>
    </row>
    <row r="261" spans="1:12" x14ac:dyDescent="0.2">
      <c r="A261" t="s">
        <v>20</v>
      </c>
      <c r="B261">
        <v>50</v>
      </c>
      <c r="K261" s="18" t="s">
        <v>14</v>
      </c>
      <c r="L261" s="19">
        <v>1657</v>
      </c>
    </row>
    <row r="262" spans="1:12" x14ac:dyDescent="0.2">
      <c r="A262" t="s">
        <v>20</v>
      </c>
      <c r="B262">
        <v>2080</v>
      </c>
      <c r="K262" s="18" t="s">
        <v>14</v>
      </c>
      <c r="L262" s="19">
        <v>926</v>
      </c>
    </row>
    <row r="263" spans="1:12" x14ac:dyDescent="0.2">
      <c r="A263" t="s">
        <v>20</v>
      </c>
      <c r="B263">
        <v>2105</v>
      </c>
      <c r="K263" s="18" t="s">
        <v>14</v>
      </c>
      <c r="L263" s="19">
        <v>77</v>
      </c>
    </row>
    <row r="264" spans="1:12" x14ac:dyDescent="0.2">
      <c r="A264" t="s">
        <v>20</v>
      </c>
      <c r="B264">
        <v>2436</v>
      </c>
      <c r="K264" s="18" t="s">
        <v>14</v>
      </c>
      <c r="L264" s="19">
        <v>1748</v>
      </c>
    </row>
    <row r="265" spans="1:12" x14ac:dyDescent="0.2">
      <c r="A265" t="s">
        <v>20</v>
      </c>
      <c r="B265">
        <v>80</v>
      </c>
      <c r="K265" s="18" t="s">
        <v>14</v>
      </c>
      <c r="L265" s="19">
        <v>79</v>
      </c>
    </row>
    <row r="266" spans="1:12" x14ac:dyDescent="0.2">
      <c r="A266" t="s">
        <v>20</v>
      </c>
      <c r="B266">
        <v>42</v>
      </c>
      <c r="K266" s="18" t="s">
        <v>14</v>
      </c>
      <c r="L266" s="19">
        <v>889</v>
      </c>
    </row>
    <row r="267" spans="1:12" x14ac:dyDescent="0.2">
      <c r="A267" t="s">
        <v>20</v>
      </c>
      <c r="B267">
        <v>139</v>
      </c>
      <c r="K267" s="18" t="s">
        <v>14</v>
      </c>
      <c r="L267" s="19">
        <v>56</v>
      </c>
    </row>
    <row r="268" spans="1:12" x14ac:dyDescent="0.2">
      <c r="A268" t="s">
        <v>20</v>
      </c>
      <c r="B268">
        <v>159</v>
      </c>
      <c r="K268" s="18" t="s">
        <v>14</v>
      </c>
      <c r="L268" s="19">
        <v>1</v>
      </c>
    </row>
    <row r="269" spans="1:12" x14ac:dyDescent="0.2">
      <c r="A269" t="s">
        <v>20</v>
      </c>
      <c r="B269">
        <v>381</v>
      </c>
      <c r="K269" s="18" t="s">
        <v>14</v>
      </c>
      <c r="L269" s="19">
        <v>83</v>
      </c>
    </row>
    <row r="270" spans="1:12" x14ac:dyDescent="0.2">
      <c r="A270" t="s">
        <v>20</v>
      </c>
      <c r="B270">
        <v>194</v>
      </c>
      <c r="K270" s="18" t="s">
        <v>14</v>
      </c>
      <c r="L270" s="19">
        <v>2025</v>
      </c>
    </row>
    <row r="271" spans="1:12" x14ac:dyDescent="0.2">
      <c r="A271" t="s">
        <v>20</v>
      </c>
      <c r="B271">
        <v>106</v>
      </c>
      <c r="K271" s="18" t="s">
        <v>14</v>
      </c>
      <c r="L271" s="19">
        <v>14</v>
      </c>
    </row>
    <row r="272" spans="1:12" x14ac:dyDescent="0.2">
      <c r="A272" t="s">
        <v>20</v>
      </c>
      <c r="B272">
        <v>142</v>
      </c>
      <c r="K272" s="18" t="s">
        <v>14</v>
      </c>
      <c r="L272" s="19">
        <v>656</v>
      </c>
    </row>
    <row r="273" spans="1:12" x14ac:dyDescent="0.2">
      <c r="A273" t="s">
        <v>20</v>
      </c>
      <c r="B273">
        <v>211</v>
      </c>
      <c r="K273" s="18" t="s">
        <v>14</v>
      </c>
      <c r="L273" s="19">
        <v>1596</v>
      </c>
    </row>
    <row r="274" spans="1:12" x14ac:dyDescent="0.2">
      <c r="A274" t="s">
        <v>20</v>
      </c>
      <c r="B274">
        <v>2756</v>
      </c>
      <c r="K274" s="18" t="s">
        <v>14</v>
      </c>
      <c r="L274" s="19">
        <v>10</v>
      </c>
    </row>
    <row r="275" spans="1:12" x14ac:dyDescent="0.2">
      <c r="A275" t="s">
        <v>20</v>
      </c>
      <c r="B275">
        <v>173</v>
      </c>
      <c r="K275" s="18" t="s">
        <v>14</v>
      </c>
      <c r="L275" s="19">
        <v>1121</v>
      </c>
    </row>
    <row r="276" spans="1:12" x14ac:dyDescent="0.2">
      <c r="A276" t="s">
        <v>20</v>
      </c>
      <c r="B276">
        <v>87</v>
      </c>
      <c r="K276" s="18" t="s">
        <v>14</v>
      </c>
      <c r="L276" s="19">
        <v>15</v>
      </c>
    </row>
    <row r="277" spans="1:12" x14ac:dyDescent="0.2">
      <c r="A277" t="s">
        <v>20</v>
      </c>
      <c r="B277">
        <v>1572</v>
      </c>
      <c r="K277" s="18" t="s">
        <v>14</v>
      </c>
      <c r="L277" s="19">
        <v>191</v>
      </c>
    </row>
    <row r="278" spans="1:12" x14ac:dyDescent="0.2">
      <c r="A278" t="s">
        <v>20</v>
      </c>
      <c r="B278">
        <v>2346</v>
      </c>
      <c r="K278" s="18" t="s">
        <v>14</v>
      </c>
      <c r="L278" s="19">
        <v>16</v>
      </c>
    </row>
    <row r="279" spans="1:12" x14ac:dyDescent="0.2">
      <c r="A279" t="s">
        <v>20</v>
      </c>
      <c r="B279">
        <v>115</v>
      </c>
      <c r="K279" s="18" t="s">
        <v>14</v>
      </c>
      <c r="L279" s="19">
        <v>17</v>
      </c>
    </row>
    <row r="280" spans="1:12" x14ac:dyDescent="0.2">
      <c r="A280" t="s">
        <v>20</v>
      </c>
      <c r="B280">
        <v>85</v>
      </c>
      <c r="K280" s="18" t="s">
        <v>14</v>
      </c>
      <c r="L280" s="19">
        <v>34</v>
      </c>
    </row>
    <row r="281" spans="1:12" x14ac:dyDescent="0.2">
      <c r="A281" t="s">
        <v>20</v>
      </c>
      <c r="B281">
        <v>144</v>
      </c>
      <c r="K281" s="18" t="s">
        <v>14</v>
      </c>
      <c r="L281" s="19">
        <v>1</v>
      </c>
    </row>
    <row r="282" spans="1:12" x14ac:dyDescent="0.2">
      <c r="A282" t="s">
        <v>20</v>
      </c>
      <c r="B282">
        <v>2443</v>
      </c>
      <c r="K282" s="18" t="s">
        <v>14</v>
      </c>
      <c r="L282" s="19">
        <v>1274</v>
      </c>
    </row>
    <row r="283" spans="1:12" x14ac:dyDescent="0.2">
      <c r="A283" t="s">
        <v>20</v>
      </c>
      <c r="B283">
        <v>64</v>
      </c>
      <c r="K283" s="18" t="s">
        <v>14</v>
      </c>
      <c r="L283" s="19">
        <v>210</v>
      </c>
    </row>
    <row r="284" spans="1:12" x14ac:dyDescent="0.2">
      <c r="A284" t="s">
        <v>20</v>
      </c>
      <c r="B284">
        <v>268</v>
      </c>
      <c r="K284" s="18" t="s">
        <v>14</v>
      </c>
      <c r="L284" s="19">
        <v>248</v>
      </c>
    </row>
    <row r="285" spans="1:12" x14ac:dyDescent="0.2">
      <c r="A285" t="s">
        <v>20</v>
      </c>
      <c r="B285">
        <v>195</v>
      </c>
      <c r="K285" s="18" t="s">
        <v>14</v>
      </c>
      <c r="L285" s="19">
        <v>513</v>
      </c>
    </row>
    <row r="286" spans="1:12" x14ac:dyDescent="0.2">
      <c r="A286" t="s">
        <v>20</v>
      </c>
      <c r="B286">
        <v>186</v>
      </c>
      <c r="K286" s="18" t="s">
        <v>14</v>
      </c>
      <c r="L286" s="19">
        <v>3410</v>
      </c>
    </row>
    <row r="287" spans="1:12" x14ac:dyDescent="0.2">
      <c r="A287" t="s">
        <v>20</v>
      </c>
      <c r="B287">
        <v>460</v>
      </c>
      <c r="K287" s="18" t="s">
        <v>14</v>
      </c>
      <c r="L287" s="19">
        <v>10</v>
      </c>
    </row>
    <row r="288" spans="1:12" x14ac:dyDescent="0.2">
      <c r="A288" t="s">
        <v>20</v>
      </c>
      <c r="B288">
        <v>2528</v>
      </c>
      <c r="K288" s="18" t="s">
        <v>14</v>
      </c>
      <c r="L288" s="19">
        <v>2201</v>
      </c>
    </row>
    <row r="289" spans="1:12" x14ac:dyDescent="0.2">
      <c r="A289" t="s">
        <v>20</v>
      </c>
      <c r="B289">
        <v>3657</v>
      </c>
      <c r="K289" s="18" t="s">
        <v>14</v>
      </c>
      <c r="L289" s="19">
        <v>676</v>
      </c>
    </row>
    <row r="290" spans="1:12" x14ac:dyDescent="0.2">
      <c r="A290" t="s">
        <v>20</v>
      </c>
      <c r="B290">
        <v>131</v>
      </c>
      <c r="K290" s="18" t="s">
        <v>14</v>
      </c>
      <c r="L290" s="19">
        <v>831</v>
      </c>
    </row>
    <row r="291" spans="1:12" x14ac:dyDescent="0.2">
      <c r="A291" t="s">
        <v>20</v>
      </c>
      <c r="B291">
        <v>239</v>
      </c>
      <c r="K291" s="18" t="s">
        <v>14</v>
      </c>
      <c r="L291" s="19">
        <v>859</v>
      </c>
    </row>
    <row r="292" spans="1:12" x14ac:dyDescent="0.2">
      <c r="A292" t="s">
        <v>20</v>
      </c>
      <c r="B292">
        <v>78</v>
      </c>
      <c r="K292" s="18" t="s">
        <v>14</v>
      </c>
      <c r="L292" s="19">
        <v>45</v>
      </c>
    </row>
    <row r="293" spans="1:12" x14ac:dyDescent="0.2">
      <c r="A293" t="s">
        <v>20</v>
      </c>
      <c r="B293">
        <v>1773</v>
      </c>
      <c r="K293" s="18" t="s">
        <v>14</v>
      </c>
      <c r="L293" s="19">
        <v>6</v>
      </c>
    </row>
    <row r="294" spans="1:12" x14ac:dyDescent="0.2">
      <c r="A294" t="s">
        <v>20</v>
      </c>
      <c r="B294">
        <v>32</v>
      </c>
      <c r="K294" s="18" t="s">
        <v>14</v>
      </c>
      <c r="L294" s="19">
        <v>7</v>
      </c>
    </row>
    <row r="295" spans="1:12" x14ac:dyDescent="0.2">
      <c r="A295" t="s">
        <v>20</v>
      </c>
      <c r="B295">
        <v>369</v>
      </c>
      <c r="K295" s="18" t="s">
        <v>14</v>
      </c>
      <c r="L295" s="19">
        <v>31</v>
      </c>
    </row>
    <row r="296" spans="1:12" x14ac:dyDescent="0.2">
      <c r="A296" t="s">
        <v>20</v>
      </c>
      <c r="B296">
        <v>89</v>
      </c>
      <c r="K296" s="18" t="s">
        <v>14</v>
      </c>
      <c r="L296" s="19">
        <v>78</v>
      </c>
    </row>
    <row r="297" spans="1:12" x14ac:dyDescent="0.2">
      <c r="A297" t="s">
        <v>20</v>
      </c>
      <c r="B297">
        <v>147</v>
      </c>
      <c r="K297" s="18" t="s">
        <v>14</v>
      </c>
      <c r="L297" s="19">
        <v>1225</v>
      </c>
    </row>
    <row r="298" spans="1:12" x14ac:dyDescent="0.2">
      <c r="A298" t="s">
        <v>20</v>
      </c>
      <c r="B298">
        <v>126</v>
      </c>
      <c r="K298" s="18" t="s">
        <v>14</v>
      </c>
      <c r="L298" s="19">
        <v>1</v>
      </c>
    </row>
    <row r="299" spans="1:12" x14ac:dyDescent="0.2">
      <c r="A299" t="s">
        <v>20</v>
      </c>
      <c r="B299">
        <v>2218</v>
      </c>
      <c r="K299" s="18" t="s">
        <v>14</v>
      </c>
      <c r="L299" s="19">
        <v>67</v>
      </c>
    </row>
    <row r="300" spans="1:12" x14ac:dyDescent="0.2">
      <c r="A300" t="s">
        <v>20</v>
      </c>
      <c r="B300">
        <v>202</v>
      </c>
      <c r="K300" s="18" t="s">
        <v>14</v>
      </c>
      <c r="L300" s="19">
        <v>19</v>
      </c>
    </row>
    <row r="301" spans="1:12" x14ac:dyDescent="0.2">
      <c r="A301" t="s">
        <v>20</v>
      </c>
      <c r="B301">
        <v>140</v>
      </c>
      <c r="K301" s="18" t="s">
        <v>14</v>
      </c>
      <c r="L301" s="19">
        <v>2108</v>
      </c>
    </row>
    <row r="302" spans="1:12" x14ac:dyDescent="0.2">
      <c r="A302" t="s">
        <v>20</v>
      </c>
      <c r="B302">
        <v>1052</v>
      </c>
      <c r="K302" s="18" t="s">
        <v>14</v>
      </c>
      <c r="L302" s="19">
        <v>679</v>
      </c>
    </row>
    <row r="303" spans="1:12" x14ac:dyDescent="0.2">
      <c r="A303" t="s">
        <v>20</v>
      </c>
      <c r="B303">
        <v>247</v>
      </c>
      <c r="K303" s="18" t="s">
        <v>14</v>
      </c>
      <c r="L303" s="19">
        <v>36</v>
      </c>
    </row>
    <row r="304" spans="1:12" x14ac:dyDescent="0.2">
      <c r="A304" t="s">
        <v>20</v>
      </c>
      <c r="B304">
        <v>84</v>
      </c>
      <c r="K304" s="18" t="s">
        <v>14</v>
      </c>
      <c r="L304" s="19">
        <v>47</v>
      </c>
    </row>
    <row r="305" spans="1:12" x14ac:dyDescent="0.2">
      <c r="A305" t="s">
        <v>20</v>
      </c>
      <c r="B305">
        <v>88</v>
      </c>
      <c r="K305" s="18" t="s">
        <v>14</v>
      </c>
      <c r="L305" s="19">
        <v>70</v>
      </c>
    </row>
    <row r="306" spans="1:12" x14ac:dyDescent="0.2">
      <c r="A306" t="s">
        <v>20</v>
      </c>
      <c r="B306">
        <v>156</v>
      </c>
      <c r="K306" s="18" t="s">
        <v>14</v>
      </c>
      <c r="L306" s="19">
        <v>154</v>
      </c>
    </row>
    <row r="307" spans="1:12" x14ac:dyDescent="0.2">
      <c r="A307" t="s">
        <v>20</v>
      </c>
      <c r="B307">
        <v>2985</v>
      </c>
      <c r="K307" s="18" t="s">
        <v>14</v>
      </c>
      <c r="L307" s="19">
        <v>22</v>
      </c>
    </row>
    <row r="308" spans="1:12" x14ac:dyDescent="0.2">
      <c r="A308" t="s">
        <v>20</v>
      </c>
      <c r="B308">
        <v>762</v>
      </c>
      <c r="K308" s="18" t="s">
        <v>14</v>
      </c>
      <c r="L308" s="19">
        <v>1758</v>
      </c>
    </row>
    <row r="309" spans="1:12" x14ac:dyDescent="0.2">
      <c r="A309" t="s">
        <v>20</v>
      </c>
      <c r="B309">
        <v>554</v>
      </c>
      <c r="K309" s="18" t="s">
        <v>14</v>
      </c>
      <c r="L309" s="19">
        <v>94</v>
      </c>
    </row>
    <row r="310" spans="1:12" x14ac:dyDescent="0.2">
      <c r="A310" t="s">
        <v>20</v>
      </c>
      <c r="B310">
        <v>135</v>
      </c>
      <c r="K310" s="18" t="s">
        <v>14</v>
      </c>
      <c r="L310" s="19">
        <v>33</v>
      </c>
    </row>
    <row r="311" spans="1:12" x14ac:dyDescent="0.2">
      <c r="A311" t="s">
        <v>20</v>
      </c>
      <c r="B311">
        <v>122</v>
      </c>
      <c r="K311" s="18" t="s">
        <v>14</v>
      </c>
      <c r="L311" s="19">
        <v>1</v>
      </c>
    </row>
    <row r="312" spans="1:12" x14ac:dyDescent="0.2">
      <c r="A312" t="s">
        <v>20</v>
      </c>
      <c r="B312">
        <v>221</v>
      </c>
      <c r="K312" s="18" t="s">
        <v>14</v>
      </c>
      <c r="L312" s="19">
        <v>31</v>
      </c>
    </row>
    <row r="313" spans="1:12" x14ac:dyDescent="0.2">
      <c r="A313" t="s">
        <v>20</v>
      </c>
      <c r="B313">
        <v>126</v>
      </c>
      <c r="K313" s="18" t="s">
        <v>14</v>
      </c>
      <c r="L313" s="19">
        <v>35</v>
      </c>
    </row>
    <row r="314" spans="1:12" x14ac:dyDescent="0.2">
      <c r="A314" t="s">
        <v>20</v>
      </c>
      <c r="B314">
        <v>1022</v>
      </c>
      <c r="K314" s="18" t="s">
        <v>14</v>
      </c>
      <c r="L314" s="19">
        <v>63</v>
      </c>
    </row>
    <row r="315" spans="1:12" x14ac:dyDescent="0.2">
      <c r="A315" t="s">
        <v>20</v>
      </c>
      <c r="B315">
        <v>3177</v>
      </c>
      <c r="K315" s="18" t="s">
        <v>14</v>
      </c>
      <c r="L315" s="19">
        <v>526</v>
      </c>
    </row>
    <row r="316" spans="1:12" x14ac:dyDescent="0.2">
      <c r="A316" t="s">
        <v>20</v>
      </c>
      <c r="B316">
        <v>198</v>
      </c>
      <c r="K316" s="18" t="s">
        <v>14</v>
      </c>
      <c r="L316" s="19">
        <v>121</v>
      </c>
    </row>
    <row r="317" spans="1:12" x14ac:dyDescent="0.2">
      <c r="A317" t="s">
        <v>20</v>
      </c>
      <c r="B317">
        <v>85</v>
      </c>
      <c r="K317" s="18" t="s">
        <v>14</v>
      </c>
      <c r="L317" s="19">
        <v>67</v>
      </c>
    </row>
    <row r="318" spans="1:12" x14ac:dyDescent="0.2">
      <c r="A318" t="s">
        <v>20</v>
      </c>
      <c r="B318">
        <v>3596</v>
      </c>
      <c r="K318" s="18" t="s">
        <v>14</v>
      </c>
      <c r="L318" s="19">
        <v>57</v>
      </c>
    </row>
    <row r="319" spans="1:12" x14ac:dyDescent="0.2">
      <c r="A319" t="s">
        <v>20</v>
      </c>
      <c r="B319">
        <v>244</v>
      </c>
      <c r="K319" s="18" t="s">
        <v>14</v>
      </c>
      <c r="L319" s="19">
        <v>1229</v>
      </c>
    </row>
    <row r="320" spans="1:12" x14ac:dyDescent="0.2">
      <c r="A320" t="s">
        <v>20</v>
      </c>
      <c r="B320">
        <v>5180</v>
      </c>
      <c r="K320" s="18" t="s">
        <v>14</v>
      </c>
      <c r="L320" s="19">
        <v>12</v>
      </c>
    </row>
    <row r="321" spans="1:12" x14ac:dyDescent="0.2">
      <c r="A321" t="s">
        <v>20</v>
      </c>
      <c r="B321">
        <v>589</v>
      </c>
      <c r="K321" s="18" t="s">
        <v>14</v>
      </c>
      <c r="L321" s="19">
        <v>452</v>
      </c>
    </row>
    <row r="322" spans="1:12" x14ac:dyDescent="0.2">
      <c r="A322" t="s">
        <v>20</v>
      </c>
      <c r="B322">
        <v>2725</v>
      </c>
      <c r="K322" s="18" t="s">
        <v>14</v>
      </c>
      <c r="L322" s="19">
        <v>1886</v>
      </c>
    </row>
    <row r="323" spans="1:12" x14ac:dyDescent="0.2">
      <c r="A323" t="s">
        <v>20</v>
      </c>
      <c r="B323">
        <v>300</v>
      </c>
      <c r="K323" s="18" t="s">
        <v>14</v>
      </c>
      <c r="L323" s="19">
        <v>1825</v>
      </c>
    </row>
    <row r="324" spans="1:12" x14ac:dyDescent="0.2">
      <c r="A324" t="s">
        <v>20</v>
      </c>
      <c r="B324">
        <v>144</v>
      </c>
      <c r="K324" s="18" t="s">
        <v>14</v>
      </c>
      <c r="L324" s="19">
        <v>31</v>
      </c>
    </row>
    <row r="325" spans="1:12" x14ac:dyDescent="0.2">
      <c r="A325" t="s">
        <v>20</v>
      </c>
      <c r="B325">
        <v>87</v>
      </c>
      <c r="K325" s="18" t="s">
        <v>14</v>
      </c>
      <c r="L325" s="19">
        <v>107</v>
      </c>
    </row>
    <row r="326" spans="1:12" x14ac:dyDescent="0.2">
      <c r="A326" t="s">
        <v>20</v>
      </c>
      <c r="B326">
        <v>3116</v>
      </c>
      <c r="K326" s="18" t="s">
        <v>14</v>
      </c>
      <c r="L326" s="19">
        <v>27</v>
      </c>
    </row>
    <row r="327" spans="1:12" x14ac:dyDescent="0.2">
      <c r="A327" t="s">
        <v>20</v>
      </c>
      <c r="B327">
        <v>909</v>
      </c>
      <c r="K327" s="18" t="s">
        <v>14</v>
      </c>
      <c r="L327" s="19">
        <v>1221</v>
      </c>
    </row>
    <row r="328" spans="1:12" x14ac:dyDescent="0.2">
      <c r="A328" t="s">
        <v>20</v>
      </c>
      <c r="B328">
        <v>1613</v>
      </c>
      <c r="K328" s="18" t="s">
        <v>14</v>
      </c>
      <c r="L328" s="19">
        <v>1</v>
      </c>
    </row>
    <row r="329" spans="1:12" x14ac:dyDescent="0.2">
      <c r="A329" t="s">
        <v>20</v>
      </c>
      <c r="B329">
        <v>136</v>
      </c>
      <c r="K329" s="18" t="s">
        <v>14</v>
      </c>
      <c r="L329" s="19">
        <v>16</v>
      </c>
    </row>
    <row r="330" spans="1:12" x14ac:dyDescent="0.2">
      <c r="A330" t="s">
        <v>20</v>
      </c>
      <c r="B330">
        <v>130</v>
      </c>
      <c r="K330" s="18" t="s">
        <v>14</v>
      </c>
      <c r="L330" s="19">
        <v>41</v>
      </c>
    </row>
    <row r="331" spans="1:12" x14ac:dyDescent="0.2">
      <c r="A331" t="s">
        <v>20</v>
      </c>
      <c r="B331">
        <v>102</v>
      </c>
      <c r="K331" s="18" t="s">
        <v>14</v>
      </c>
      <c r="L331" s="19">
        <v>523</v>
      </c>
    </row>
    <row r="332" spans="1:12" x14ac:dyDescent="0.2">
      <c r="A332" t="s">
        <v>20</v>
      </c>
      <c r="B332">
        <v>4006</v>
      </c>
      <c r="K332" s="18" t="s">
        <v>14</v>
      </c>
      <c r="L332" s="19">
        <v>141</v>
      </c>
    </row>
    <row r="333" spans="1:12" x14ac:dyDescent="0.2">
      <c r="A333" t="s">
        <v>20</v>
      </c>
      <c r="B333">
        <v>1629</v>
      </c>
      <c r="K333" s="18" t="s">
        <v>14</v>
      </c>
      <c r="L333" s="19">
        <v>52</v>
      </c>
    </row>
    <row r="334" spans="1:12" x14ac:dyDescent="0.2">
      <c r="A334" t="s">
        <v>20</v>
      </c>
      <c r="B334">
        <v>2188</v>
      </c>
      <c r="K334" s="18" t="s">
        <v>14</v>
      </c>
      <c r="L334" s="19">
        <v>225</v>
      </c>
    </row>
    <row r="335" spans="1:12" x14ac:dyDescent="0.2">
      <c r="A335" t="s">
        <v>20</v>
      </c>
      <c r="B335">
        <v>2409</v>
      </c>
      <c r="K335" s="18" t="s">
        <v>14</v>
      </c>
      <c r="L335" s="19">
        <v>38</v>
      </c>
    </row>
    <row r="336" spans="1:12" x14ac:dyDescent="0.2">
      <c r="A336" t="s">
        <v>20</v>
      </c>
      <c r="B336">
        <v>194</v>
      </c>
      <c r="K336" s="18" t="s">
        <v>14</v>
      </c>
      <c r="L336" s="19">
        <v>15</v>
      </c>
    </row>
    <row r="337" spans="1:12" x14ac:dyDescent="0.2">
      <c r="A337" t="s">
        <v>20</v>
      </c>
      <c r="B337">
        <v>1140</v>
      </c>
      <c r="K337" s="18" t="s">
        <v>14</v>
      </c>
      <c r="L337" s="19">
        <v>37</v>
      </c>
    </row>
    <row r="338" spans="1:12" x14ac:dyDescent="0.2">
      <c r="A338" t="s">
        <v>20</v>
      </c>
      <c r="B338">
        <v>102</v>
      </c>
      <c r="K338" s="18" t="s">
        <v>14</v>
      </c>
      <c r="L338" s="19">
        <v>112</v>
      </c>
    </row>
    <row r="339" spans="1:12" x14ac:dyDescent="0.2">
      <c r="A339" t="s">
        <v>20</v>
      </c>
      <c r="B339">
        <v>2857</v>
      </c>
      <c r="K339" s="18" t="s">
        <v>14</v>
      </c>
      <c r="L339" s="19">
        <v>21</v>
      </c>
    </row>
    <row r="340" spans="1:12" x14ac:dyDescent="0.2">
      <c r="A340" t="s">
        <v>20</v>
      </c>
      <c r="B340">
        <v>107</v>
      </c>
      <c r="K340" s="18" t="s">
        <v>14</v>
      </c>
      <c r="L340" s="19">
        <v>67</v>
      </c>
    </row>
    <row r="341" spans="1:12" x14ac:dyDescent="0.2">
      <c r="A341" t="s">
        <v>20</v>
      </c>
      <c r="B341">
        <v>160</v>
      </c>
      <c r="K341" s="18" t="s">
        <v>14</v>
      </c>
      <c r="L341" s="19">
        <v>78</v>
      </c>
    </row>
    <row r="342" spans="1:12" x14ac:dyDescent="0.2">
      <c r="A342" t="s">
        <v>20</v>
      </c>
      <c r="B342">
        <v>2230</v>
      </c>
      <c r="K342" s="18" t="s">
        <v>14</v>
      </c>
      <c r="L342" s="19">
        <v>67</v>
      </c>
    </row>
    <row r="343" spans="1:12" x14ac:dyDescent="0.2">
      <c r="A343" t="s">
        <v>20</v>
      </c>
      <c r="B343">
        <v>316</v>
      </c>
      <c r="K343" s="18" t="s">
        <v>14</v>
      </c>
      <c r="L343" s="19">
        <v>263</v>
      </c>
    </row>
    <row r="344" spans="1:12" x14ac:dyDescent="0.2">
      <c r="A344" t="s">
        <v>20</v>
      </c>
      <c r="B344">
        <v>117</v>
      </c>
      <c r="K344" s="18" t="s">
        <v>14</v>
      </c>
      <c r="L344" s="19">
        <v>1691</v>
      </c>
    </row>
    <row r="345" spans="1:12" x14ac:dyDescent="0.2">
      <c r="A345" t="s">
        <v>20</v>
      </c>
      <c r="B345">
        <v>6406</v>
      </c>
      <c r="K345" s="18" t="s">
        <v>14</v>
      </c>
      <c r="L345" s="19">
        <v>181</v>
      </c>
    </row>
    <row r="346" spans="1:12" x14ac:dyDescent="0.2">
      <c r="A346" t="s">
        <v>20</v>
      </c>
      <c r="B346">
        <v>192</v>
      </c>
      <c r="K346" s="18" t="s">
        <v>14</v>
      </c>
      <c r="L346" s="19">
        <v>13</v>
      </c>
    </row>
    <row r="347" spans="1:12" x14ac:dyDescent="0.2">
      <c r="A347" t="s">
        <v>20</v>
      </c>
      <c r="B347">
        <v>26</v>
      </c>
      <c r="K347" s="18" t="s">
        <v>14</v>
      </c>
      <c r="L347" s="19">
        <v>1</v>
      </c>
    </row>
    <row r="348" spans="1:12" x14ac:dyDescent="0.2">
      <c r="A348" t="s">
        <v>20</v>
      </c>
      <c r="B348">
        <v>723</v>
      </c>
      <c r="K348" s="18" t="s">
        <v>14</v>
      </c>
      <c r="L348" s="19">
        <v>21</v>
      </c>
    </row>
    <row r="349" spans="1:12" x14ac:dyDescent="0.2">
      <c r="A349" t="s">
        <v>20</v>
      </c>
      <c r="B349">
        <v>170</v>
      </c>
      <c r="K349" s="18" t="s">
        <v>14</v>
      </c>
      <c r="L349" s="19">
        <v>830</v>
      </c>
    </row>
    <row r="350" spans="1:12" x14ac:dyDescent="0.2">
      <c r="A350" t="s">
        <v>20</v>
      </c>
      <c r="B350">
        <v>238</v>
      </c>
      <c r="K350" s="18" t="s">
        <v>14</v>
      </c>
      <c r="L350" s="19">
        <v>130</v>
      </c>
    </row>
    <row r="351" spans="1:12" x14ac:dyDescent="0.2">
      <c r="A351" t="s">
        <v>20</v>
      </c>
      <c r="B351">
        <v>55</v>
      </c>
      <c r="K351" s="18" t="s">
        <v>14</v>
      </c>
      <c r="L351" s="19">
        <v>55</v>
      </c>
    </row>
    <row r="352" spans="1:12" x14ac:dyDescent="0.2">
      <c r="A352" t="s">
        <v>20</v>
      </c>
      <c r="B352">
        <v>128</v>
      </c>
      <c r="K352" s="18" t="s">
        <v>14</v>
      </c>
      <c r="L352" s="19">
        <v>114</v>
      </c>
    </row>
    <row r="353" spans="1:12" x14ac:dyDescent="0.2">
      <c r="A353" t="s">
        <v>20</v>
      </c>
      <c r="B353">
        <v>2144</v>
      </c>
      <c r="K353" s="18" t="s">
        <v>14</v>
      </c>
      <c r="L353" s="19">
        <v>594</v>
      </c>
    </row>
    <row r="354" spans="1:12" x14ac:dyDescent="0.2">
      <c r="A354" t="s">
        <v>20</v>
      </c>
      <c r="B354">
        <v>2693</v>
      </c>
      <c r="K354" s="18" t="s">
        <v>14</v>
      </c>
      <c r="L354" s="19">
        <v>24</v>
      </c>
    </row>
    <row r="355" spans="1:12" x14ac:dyDescent="0.2">
      <c r="A355" t="s">
        <v>20</v>
      </c>
      <c r="B355">
        <v>432</v>
      </c>
      <c r="K355" s="18" t="s">
        <v>14</v>
      </c>
      <c r="L355" s="19">
        <v>252</v>
      </c>
    </row>
    <row r="356" spans="1:12" x14ac:dyDescent="0.2">
      <c r="A356" t="s">
        <v>20</v>
      </c>
      <c r="B356">
        <v>189</v>
      </c>
      <c r="K356" s="18" t="s">
        <v>14</v>
      </c>
      <c r="L356" s="19">
        <v>67</v>
      </c>
    </row>
    <row r="357" spans="1:12" x14ac:dyDescent="0.2">
      <c r="A357" t="s">
        <v>20</v>
      </c>
      <c r="B357">
        <v>154</v>
      </c>
      <c r="K357" s="18" t="s">
        <v>14</v>
      </c>
      <c r="L357" s="19">
        <v>742</v>
      </c>
    </row>
    <row r="358" spans="1:12" x14ac:dyDescent="0.2">
      <c r="A358" t="s">
        <v>20</v>
      </c>
      <c r="B358">
        <v>96</v>
      </c>
      <c r="K358" s="18" t="s">
        <v>14</v>
      </c>
      <c r="L358" s="19">
        <v>75</v>
      </c>
    </row>
    <row r="359" spans="1:12" x14ac:dyDescent="0.2">
      <c r="A359" t="s">
        <v>20</v>
      </c>
      <c r="B359">
        <v>3063</v>
      </c>
      <c r="K359" s="18" t="s">
        <v>14</v>
      </c>
      <c r="L359" s="19">
        <v>4405</v>
      </c>
    </row>
    <row r="360" spans="1:12" x14ac:dyDescent="0.2">
      <c r="A360" t="s">
        <v>20</v>
      </c>
      <c r="B360">
        <v>2266</v>
      </c>
      <c r="K360" s="18" t="s">
        <v>14</v>
      </c>
      <c r="L360" s="19">
        <v>92</v>
      </c>
    </row>
    <row r="361" spans="1:12" x14ac:dyDescent="0.2">
      <c r="A361" t="s">
        <v>20</v>
      </c>
      <c r="B361">
        <v>194</v>
      </c>
      <c r="K361" s="18" t="s">
        <v>14</v>
      </c>
      <c r="L361" s="19">
        <v>64</v>
      </c>
    </row>
    <row r="362" spans="1:12" x14ac:dyDescent="0.2">
      <c r="A362" t="s">
        <v>20</v>
      </c>
      <c r="B362">
        <v>129</v>
      </c>
      <c r="K362" s="18" t="s">
        <v>14</v>
      </c>
      <c r="L362" s="19">
        <v>64</v>
      </c>
    </row>
    <row r="363" spans="1:12" x14ac:dyDescent="0.2">
      <c r="A363" t="s">
        <v>20</v>
      </c>
      <c r="B363">
        <v>375</v>
      </c>
      <c r="K363" s="18" t="s">
        <v>14</v>
      </c>
      <c r="L363" s="19">
        <v>842</v>
      </c>
    </row>
    <row r="364" spans="1:12" x14ac:dyDescent="0.2">
      <c r="A364" t="s">
        <v>20</v>
      </c>
      <c r="B364">
        <v>409</v>
      </c>
      <c r="K364" s="18" t="s">
        <v>14</v>
      </c>
      <c r="L364" s="19">
        <v>112</v>
      </c>
    </row>
    <row r="365" spans="1:12" x14ac:dyDescent="0.2">
      <c r="A365" t="s">
        <v>20</v>
      </c>
      <c r="B365">
        <v>234</v>
      </c>
      <c r="K365" s="18" t="s">
        <v>14</v>
      </c>
      <c r="L365" s="19">
        <v>374</v>
      </c>
    </row>
    <row r="366" spans="1:12" x14ac:dyDescent="0.2">
      <c r="A366" t="s">
        <v>20</v>
      </c>
      <c r="B366">
        <v>3016</v>
      </c>
    </row>
    <row r="367" spans="1:12" x14ac:dyDescent="0.2">
      <c r="A367" t="s">
        <v>20</v>
      </c>
      <c r="B367">
        <v>264</v>
      </c>
    </row>
    <row r="368" spans="1:12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3" priority="1" operator="containsText" text="Live">
      <formula>NOT(ISERROR(SEARCH("Live",A1)))</formula>
    </cfRule>
    <cfRule type="containsText" dxfId="2" priority="2" operator="containsText" text="canceled">
      <formula>NOT(ISERROR(SEARCH("canceled",A1)))</formula>
    </cfRule>
    <cfRule type="containsText" dxfId="1" priority="3" operator="containsText" text="Successful">
      <formula>NOT(ISERROR(SEARCH("Successful",A1)))</formula>
    </cfRule>
    <cfRule type="containsText" dxfId="0" priority="4" operator="containsText" text="Failed">
      <formula>NOT(ISERROR(SEARCH("Failed",A1)))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Pivot&amp; chart</vt:lpstr>
      <vt:lpstr>Pivot &amp; chart 2</vt:lpstr>
      <vt:lpstr>Pivot &amp; chart 3</vt:lpstr>
      <vt:lpstr>Table &amp; chart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Pedro Siqueira</cp:lastModifiedBy>
  <dcterms:created xsi:type="dcterms:W3CDTF">2021-09-29T18:52:28Z</dcterms:created>
  <dcterms:modified xsi:type="dcterms:W3CDTF">2023-08-23T19:52:59Z</dcterms:modified>
</cp:coreProperties>
</file>