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5" documentId="11_F25DC773A252ABEACE02EC00AB5A5F6A5ADE5898" xr6:coauthVersionLast="36" xr6:coauthVersionMax="36" xr10:uidLastSave="{0FAAEADC-2319-463B-B443-DFDFD6812CFF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6" i="1" l="1"/>
  <c r="U32" i="1"/>
  <c r="T36" i="1"/>
  <c r="S36" i="1"/>
  <c r="R36" i="1"/>
  <c r="T32" i="1"/>
  <c r="S32" i="1"/>
  <c r="R32" i="1"/>
  <c r="Z8" i="1"/>
  <c r="AA8" i="1"/>
  <c r="Y8" i="1"/>
  <c r="R28" i="1"/>
  <c r="S28" i="1" s="1"/>
  <c r="P27" i="1"/>
  <c r="O27" i="1"/>
  <c r="Q8" i="1"/>
  <c r="P8" i="1"/>
  <c r="O8" i="1"/>
  <c r="N8" i="1"/>
  <c r="S21" i="1" a="1"/>
  <c r="S21" i="1" s="1"/>
  <c r="O21" i="1" a="1"/>
  <c r="P21" i="1" s="1"/>
  <c r="S18" i="1"/>
  <c r="S17" i="1"/>
  <c r="P18" i="1"/>
  <c r="O18" i="1"/>
  <c r="Q4" i="1"/>
  <c r="M4" i="1"/>
  <c r="M5" i="1"/>
  <c r="M64" i="1" s="1"/>
  <c r="L6" i="1"/>
  <c r="M6" i="1"/>
  <c r="L7" i="1"/>
  <c r="M7" i="1"/>
  <c r="M8" i="1"/>
  <c r="K9" i="1"/>
  <c r="M9" i="1"/>
  <c r="M10" i="1"/>
  <c r="K11" i="1"/>
  <c r="M11" i="1"/>
  <c r="K12" i="1"/>
  <c r="M12" i="1"/>
  <c r="M13" i="1"/>
  <c r="K14" i="1"/>
  <c r="L14" i="1"/>
  <c r="M14" i="1"/>
  <c r="M15" i="1"/>
  <c r="L16" i="1"/>
  <c r="M16" i="1"/>
  <c r="K17" i="1"/>
  <c r="L17" i="1"/>
  <c r="M17" i="1"/>
  <c r="K18" i="1"/>
  <c r="M18" i="1"/>
  <c r="L19" i="1"/>
  <c r="M19" i="1"/>
  <c r="M20" i="1"/>
  <c r="M21" i="1"/>
  <c r="L22" i="1"/>
  <c r="M22" i="1"/>
  <c r="L23" i="1"/>
  <c r="M23" i="1"/>
  <c r="K24" i="1"/>
  <c r="M24" i="1"/>
  <c r="K25" i="1"/>
  <c r="M25" i="1"/>
  <c r="K26" i="1"/>
  <c r="M26" i="1"/>
  <c r="K27" i="1"/>
  <c r="M27" i="1"/>
  <c r="K28" i="1"/>
  <c r="M28" i="1"/>
  <c r="K29" i="1"/>
  <c r="M29" i="1"/>
  <c r="K30" i="1"/>
  <c r="L30" i="1"/>
  <c r="M30" i="1"/>
  <c r="K31" i="1"/>
  <c r="M31" i="1"/>
  <c r="K32" i="1"/>
  <c r="L32" i="1"/>
  <c r="M32" i="1"/>
  <c r="K33" i="1"/>
  <c r="L33" i="1"/>
  <c r="M33" i="1"/>
  <c r="K34" i="1"/>
  <c r="M34" i="1"/>
  <c r="K35" i="1"/>
  <c r="L35" i="1"/>
  <c r="M35" i="1"/>
  <c r="K36" i="1"/>
  <c r="M36" i="1"/>
  <c r="K37" i="1"/>
  <c r="M37" i="1"/>
  <c r="K38" i="1"/>
  <c r="L38" i="1"/>
  <c r="M38" i="1"/>
  <c r="K39" i="1"/>
  <c r="L39" i="1"/>
  <c r="M39" i="1"/>
  <c r="K40" i="1"/>
  <c r="M40" i="1"/>
  <c r="K41" i="1"/>
  <c r="M41" i="1"/>
  <c r="K42" i="1"/>
  <c r="M42" i="1"/>
  <c r="K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K50" i="1"/>
  <c r="L50" i="1"/>
  <c r="M50" i="1"/>
  <c r="K51" i="1"/>
  <c r="L51" i="1"/>
  <c r="M51" i="1"/>
  <c r="K52" i="1"/>
  <c r="L52" i="1"/>
  <c r="M52" i="1"/>
  <c r="K53" i="1"/>
  <c r="L53" i="1"/>
  <c r="M53" i="1"/>
  <c r="K54" i="1"/>
  <c r="L54" i="1"/>
  <c r="M54" i="1"/>
  <c r="K55" i="1"/>
  <c r="L55" i="1"/>
  <c r="M55" i="1"/>
  <c r="K56" i="1"/>
  <c r="L56" i="1"/>
  <c r="M56" i="1"/>
  <c r="K57" i="1"/>
  <c r="L57" i="1"/>
  <c r="M57" i="1"/>
  <c r="K58" i="1"/>
  <c r="L58" i="1"/>
  <c r="M58" i="1"/>
  <c r="K59" i="1"/>
  <c r="L59" i="1"/>
  <c r="M59" i="1"/>
  <c r="K60" i="1"/>
  <c r="L60" i="1"/>
  <c r="M60" i="1"/>
  <c r="K61" i="1"/>
  <c r="L61" i="1"/>
  <c r="M61" i="1"/>
  <c r="K62" i="1"/>
  <c r="L62" i="1"/>
  <c r="M62" i="1"/>
  <c r="K63" i="1"/>
  <c r="L63" i="1"/>
  <c r="M63" i="1"/>
  <c r="J6" i="1"/>
  <c r="J8" i="1"/>
  <c r="J9" i="1"/>
  <c r="J11" i="1"/>
  <c r="J12" i="1"/>
  <c r="J14" i="1"/>
  <c r="J15" i="1"/>
  <c r="J16" i="1"/>
  <c r="J22" i="1"/>
  <c r="J24" i="1"/>
  <c r="J25" i="1"/>
  <c r="J27" i="1"/>
  <c r="J28" i="1"/>
  <c r="J30" i="1"/>
  <c r="J31" i="1"/>
  <c r="J32" i="1"/>
  <c r="J38" i="1"/>
  <c r="J40" i="1"/>
  <c r="J41" i="1"/>
  <c r="J43" i="1"/>
  <c r="J44" i="1"/>
  <c r="J46" i="1"/>
  <c r="J47" i="1"/>
  <c r="J48" i="1"/>
  <c r="J54" i="1"/>
  <c r="J56" i="1"/>
  <c r="J57" i="1"/>
  <c r="J59" i="1"/>
  <c r="J60" i="1"/>
  <c r="J62" i="1"/>
  <c r="J63" i="1"/>
  <c r="J4" i="1"/>
  <c r="G23" i="1"/>
  <c r="K23" i="1" s="1"/>
  <c r="G5" i="1"/>
  <c r="K5" i="1" s="1"/>
  <c r="G6" i="1"/>
  <c r="Y6" i="1" s="1"/>
  <c r="G7" i="1"/>
  <c r="K7" i="1" s="1"/>
  <c r="G8" i="1"/>
  <c r="K8" i="1" s="1"/>
  <c r="G9" i="1"/>
  <c r="G10" i="1"/>
  <c r="K10" i="1" s="1"/>
  <c r="G11" i="1"/>
  <c r="G12" i="1"/>
  <c r="G13" i="1"/>
  <c r="K13" i="1" s="1"/>
  <c r="G14" i="1"/>
  <c r="G15" i="1"/>
  <c r="K15" i="1" s="1"/>
  <c r="G16" i="1"/>
  <c r="K16" i="1" s="1"/>
  <c r="G17" i="1"/>
  <c r="G18" i="1"/>
  <c r="G19" i="1"/>
  <c r="K19" i="1" s="1"/>
  <c r="G20" i="1"/>
  <c r="K20" i="1" s="1"/>
  <c r="G21" i="1"/>
  <c r="K21" i="1" s="1"/>
  <c r="G22" i="1"/>
  <c r="K22" i="1" s="1"/>
  <c r="G4" i="1"/>
  <c r="K4" i="1" s="1"/>
  <c r="H43" i="1"/>
  <c r="L43" i="1" s="1"/>
  <c r="H5" i="1"/>
  <c r="L5" i="1" s="1"/>
  <c r="H6" i="1"/>
  <c r="H7" i="1"/>
  <c r="H8" i="1"/>
  <c r="L8" i="1" s="1"/>
  <c r="H9" i="1"/>
  <c r="L9" i="1" s="1"/>
  <c r="H10" i="1"/>
  <c r="L10" i="1" s="1"/>
  <c r="H11" i="1"/>
  <c r="L11" i="1" s="1"/>
  <c r="H12" i="1"/>
  <c r="L12" i="1" s="1"/>
  <c r="H13" i="1"/>
  <c r="L13" i="1" s="1"/>
  <c r="H14" i="1"/>
  <c r="H15" i="1"/>
  <c r="L15" i="1" s="1"/>
  <c r="H16" i="1"/>
  <c r="H17" i="1"/>
  <c r="H18" i="1"/>
  <c r="L18" i="1" s="1"/>
  <c r="H19" i="1"/>
  <c r="H20" i="1"/>
  <c r="L20" i="1" s="1"/>
  <c r="H21" i="1"/>
  <c r="L21" i="1" s="1"/>
  <c r="H22" i="1"/>
  <c r="H23" i="1"/>
  <c r="H24" i="1"/>
  <c r="L24" i="1" s="1"/>
  <c r="H25" i="1"/>
  <c r="L25" i="1" s="1"/>
  <c r="H26" i="1"/>
  <c r="L26" i="1" s="1"/>
  <c r="H27" i="1"/>
  <c r="L27" i="1" s="1"/>
  <c r="H28" i="1"/>
  <c r="L28" i="1" s="1"/>
  <c r="H29" i="1"/>
  <c r="L29" i="1" s="1"/>
  <c r="H30" i="1"/>
  <c r="H31" i="1"/>
  <c r="L31" i="1" s="1"/>
  <c r="H32" i="1"/>
  <c r="H33" i="1"/>
  <c r="H34" i="1"/>
  <c r="L34" i="1" s="1"/>
  <c r="H35" i="1"/>
  <c r="H36" i="1"/>
  <c r="L36" i="1" s="1"/>
  <c r="H37" i="1"/>
  <c r="L37" i="1" s="1"/>
  <c r="H38" i="1"/>
  <c r="H39" i="1"/>
  <c r="H40" i="1"/>
  <c r="L40" i="1" s="1"/>
  <c r="H41" i="1"/>
  <c r="L41" i="1" s="1"/>
  <c r="H42" i="1"/>
  <c r="L42" i="1" s="1"/>
  <c r="H4" i="1"/>
  <c r="Z7" i="1" s="1"/>
  <c r="F63" i="1"/>
  <c r="F5" i="1"/>
  <c r="J5" i="1" s="1"/>
  <c r="F6" i="1"/>
  <c r="F7" i="1"/>
  <c r="Y5" i="1" s="1"/>
  <c r="F8" i="1"/>
  <c r="F9" i="1"/>
  <c r="F10" i="1"/>
  <c r="J10" i="1" s="1"/>
  <c r="F11" i="1"/>
  <c r="F12" i="1"/>
  <c r="F13" i="1"/>
  <c r="J13" i="1" s="1"/>
  <c r="F14" i="1"/>
  <c r="F15" i="1"/>
  <c r="F16" i="1"/>
  <c r="F17" i="1"/>
  <c r="Z5" i="1" s="1"/>
  <c r="F18" i="1"/>
  <c r="J18" i="1" s="1"/>
  <c r="F19" i="1"/>
  <c r="J19" i="1" s="1"/>
  <c r="F20" i="1"/>
  <c r="J20" i="1" s="1"/>
  <c r="F21" i="1"/>
  <c r="J21" i="1" s="1"/>
  <c r="F22" i="1"/>
  <c r="F23" i="1"/>
  <c r="J23" i="1" s="1"/>
  <c r="F24" i="1"/>
  <c r="F25" i="1"/>
  <c r="F26" i="1"/>
  <c r="J26" i="1" s="1"/>
  <c r="F27" i="1"/>
  <c r="F28" i="1"/>
  <c r="F29" i="1"/>
  <c r="J29" i="1" s="1"/>
  <c r="F30" i="1"/>
  <c r="F31" i="1"/>
  <c r="F32" i="1"/>
  <c r="F33" i="1"/>
  <c r="J33" i="1" s="1"/>
  <c r="F34" i="1"/>
  <c r="J34" i="1" s="1"/>
  <c r="F35" i="1"/>
  <c r="J35" i="1" s="1"/>
  <c r="F36" i="1"/>
  <c r="J36" i="1" s="1"/>
  <c r="F37" i="1"/>
  <c r="J37" i="1" s="1"/>
  <c r="F38" i="1"/>
  <c r="F39" i="1"/>
  <c r="J39" i="1" s="1"/>
  <c r="F40" i="1"/>
  <c r="F41" i="1"/>
  <c r="F42" i="1"/>
  <c r="J42" i="1" s="1"/>
  <c r="F43" i="1"/>
  <c r="F44" i="1"/>
  <c r="F45" i="1"/>
  <c r="J45" i="1" s="1"/>
  <c r="F46" i="1"/>
  <c r="F47" i="1"/>
  <c r="F48" i="1"/>
  <c r="F49" i="1"/>
  <c r="J49" i="1" s="1"/>
  <c r="F50" i="1"/>
  <c r="J50" i="1" s="1"/>
  <c r="F51" i="1"/>
  <c r="J51" i="1" s="1"/>
  <c r="F52" i="1"/>
  <c r="J52" i="1" s="1"/>
  <c r="F53" i="1"/>
  <c r="J53" i="1" s="1"/>
  <c r="F54" i="1"/>
  <c r="F55" i="1"/>
  <c r="J55" i="1" s="1"/>
  <c r="F56" i="1"/>
  <c r="F57" i="1"/>
  <c r="F58" i="1"/>
  <c r="J58" i="1" s="1"/>
  <c r="F59" i="1"/>
  <c r="F60" i="1"/>
  <c r="F61" i="1"/>
  <c r="J61" i="1" s="1"/>
  <c r="F62" i="1"/>
  <c r="F4" i="1"/>
  <c r="AA5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4" i="1"/>
  <c r="I23" i="1"/>
  <c r="S22" i="1" l="1"/>
  <c r="P22" i="1"/>
  <c r="O22" i="1"/>
  <c r="O21" i="1"/>
  <c r="K64" i="1"/>
  <c r="O4" i="1" s="1"/>
  <c r="J7" i="1"/>
  <c r="K6" i="1"/>
  <c r="AA6" i="1"/>
  <c r="Z6" i="1"/>
  <c r="Y7" i="1"/>
  <c r="AA7" i="1"/>
  <c r="L4" i="1"/>
  <c r="L64" i="1" s="1"/>
  <c r="P4" i="1" s="1"/>
  <c r="J17" i="1"/>
  <c r="N4" i="1" l="1"/>
  <c r="J64" i="1"/>
</calcChain>
</file>

<file path=xl/sharedStrings.xml><?xml version="1.0" encoding="utf-8"?>
<sst xmlns="http://schemas.openxmlformats.org/spreadsheetml/2006/main" count="73" uniqueCount="46">
  <si>
    <t>Year</t>
  </si>
  <si>
    <t>Period</t>
  </si>
  <si>
    <t>Bond 1</t>
  </si>
  <si>
    <t>Bond 2</t>
  </si>
  <si>
    <t>Bond 3</t>
  </si>
  <si>
    <t>Coupon Rate</t>
  </si>
  <si>
    <t>Maturity</t>
  </si>
  <si>
    <t>Price</t>
  </si>
  <si>
    <t>Yield</t>
  </si>
  <si>
    <t>Face</t>
  </si>
  <si>
    <t>Obligation</t>
  </si>
  <si>
    <t>PV</t>
  </si>
  <si>
    <t>B3</t>
  </si>
  <si>
    <t>B1</t>
  </si>
  <si>
    <t>B2</t>
  </si>
  <si>
    <t>Yields</t>
  </si>
  <si>
    <t>DF</t>
  </si>
  <si>
    <t>Cashflows</t>
  </si>
  <si>
    <t>Total PV:</t>
  </si>
  <si>
    <t>PVs @ 9 %</t>
  </si>
  <si>
    <t>Duration @ 9 %</t>
  </si>
  <si>
    <t>=</t>
  </si>
  <si>
    <t>D_o * P_o</t>
  </si>
  <si>
    <t>x_1</t>
  </si>
  <si>
    <t>x_2</t>
  </si>
  <si>
    <t>D_1</t>
  </si>
  <si>
    <t>D_2</t>
  </si>
  <si>
    <t>P_o</t>
  </si>
  <si>
    <t>A</t>
  </si>
  <si>
    <t>x</t>
  </si>
  <si>
    <t>b</t>
  </si>
  <si>
    <r>
      <t>A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</si>
  <si>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>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*b</t>
    </r>
  </si>
  <si>
    <t>w_1</t>
  </si>
  <si>
    <t>w_2</t>
  </si>
  <si>
    <t>Known Bond Information</t>
  </si>
  <si>
    <t>Linear System to Match PV and Duration</t>
  </si>
  <si>
    <t>Solution: Portfolio Weights</t>
  </si>
  <si>
    <t>Check Result</t>
  </si>
  <si>
    <t>Portfolio PV</t>
  </si>
  <si>
    <t>Portfolio Duration</t>
  </si>
  <si>
    <t>Obligation PV</t>
  </si>
  <si>
    <t>At 8%</t>
  </si>
  <si>
    <t>At 10%</t>
  </si>
  <si>
    <t>Difference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</si>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</sst>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7" formatCode="0.0000"/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0" borderId="0" xfId="0" applyBorder="1"/>
    <xf numFmtId="0" fontId="0" fillId="2" borderId="8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9" fontId="0" fillId="3" borderId="7" xfId="0" applyNumberForma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167" fontId="0" fillId="3" borderId="7" xfId="0" applyNumberFormat="1" applyFill="1" applyBorder="1" applyAlignment="1">
      <alignment horizontal="center"/>
    </xf>
    <xf numFmtId="167" fontId="0" fillId="3" borderId="8" xfId="0" applyNumberFormat="1" applyFill="1" applyBorder="1" applyAlignment="1">
      <alignment horizontal="center"/>
    </xf>
    <xf numFmtId="9" fontId="0" fillId="4" borderId="0" xfId="0" applyNumberForma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167" fontId="0" fillId="4" borderId="0" xfId="0" applyNumberFormat="1" applyFill="1" applyBorder="1" applyAlignment="1">
      <alignment horizontal="center"/>
    </xf>
    <xf numFmtId="167" fontId="0" fillId="4" borderId="12" xfId="0" applyNumberFormat="1" applyFill="1" applyBorder="1" applyAlignment="1">
      <alignment horizontal="center"/>
    </xf>
    <xf numFmtId="9" fontId="0" fillId="5" borderId="11" xfId="0" applyNumberForma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167" fontId="0" fillId="5" borderId="11" xfId="0" applyNumberFormat="1" applyFill="1" applyBorder="1" applyAlignment="1">
      <alignment horizontal="center"/>
    </xf>
    <xf numFmtId="167" fontId="0" fillId="5" borderId="13" xfId="0" applyNumberFormat="1" applyFill="1" applyBorder="1" applyAlignment="1">
      <alignment horizontal="center"/>
    </xf>
    <xf numFmtId="9" fontId="1" fillId="5" borderId="0" xfId="0" applyNumberFormat="1" applyFont="1" applyFill="1" applyAlignment="1">
      <alignment horizontal="center"/>
    </xf>
    <xf numFmtId="0" fontId="1" fillId="5" borderId="0" xfId="0" applyFont="1" applyFill="1"/>
    <xf numFmtId="2" fontId="0" fillId="5" borderId="0" xfId="0" applyNumberFormat="1" applyFill="1"/>
    <xf numFmtId="9" fontId="1" fillId="4" borderId="0" xfId="0" applyNumberFormat="1" applyFont="1" applyFill="1" applyAlignment="1">
      <alignment horizontal="center"/>
    </xf>
    <xf numFmtId="0" fontId="1" fillId="4" borderId="0" xfId="0" applyFont="1" applyFill="1"/>
    <xf numFmtId="2" fontId="0" fillId="4" borderId="0" xfId="0" applyNumberFormat="1" applyFill="1"/>
    <xf numFmtId="9" fontId="1" fillId="3" borderId="0" xfId="0" applyNumberFormat="1" applyFont="1" applyFill="1" applyAlignment="1">
      <alignment horizontal="center"/>
    </xf>
    <xf numFmtId="0" fontId="1" fillId="3" borderId="0" xfId="0" applyFont="1" applyFill="1"/>
    <xf numFmtId="2" fontId="0" fillId="3" borderId="0" xfId="0" applyNumberFormat="1" applyFill="1"/>
    <xf numFmtId="0" fontId="1" fillId="7" borderId="7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167" fontId="0" fillId="7" borderId="7" xfId="0" applyNumberFormat="1" applyFill="1" applyBorder="1"/>
    <xf numFmtId="167" fontId="0" fillId="7" borderId="8" xfId="0" applyNumberFormat="1" applyFill="1" applyBorder="1"/>
    <xf numFmtId="167" fontId="0" fillId="8" borderId="0" xfId="0" applyNumberFormat="1" applyFill="1" applyBorder="1"/>
    <xf numFmtId="167" fontId="0" fillId="8" borderId="12" xfId="0" applyNumberFormat="1" applyFill="1" applyBorder="1"/>
    <xf numFmtId="167" fontId="0" fillId="9" borderId="0" xfId="0" applyNumberFormat="1" applyFill="1" applyBorder="1"/>
    <xf numFmtId="167" fontId="0" fillId="9" borderId="12" xfId="0" applyNumberFormat="1" applyFill="1" applyBorder="1"/>
    <xf numFmtId="0" fontId="0" fillId="9" borderId="12" xfId="0" applyFill="1" applyBorder="1"/>
    <xf numFmtId="0" fontId="0" fillId="8" borderId="12" xfId="0" applyFill="1" applyBorder="1"/>
    <xf numFmtId="0" fontId="0" fillId="7" borderId="8" xfId="0" applyFill="1" applyBorder="1"/>
    <xf numFmtId="0" fontId="0" fillId="0" borderId="0" xfId="0" quotePrefix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1" borderId="6" xfId="0" applyFill="1" applyBorder="1"/>
    <xf numFmtId="0" fontId="0" fillId="11" borderId="10" xfId="0" applyFill="1" applyBorder="1"/>
    <xf numFmtId="0" fontId="0" fillId="11" borderId="8" xfId="0" applyFill="1" applyBorder="1"/>
    <xf numFmtId="0" fontId="0" fillId="11" borderId="13" xfId="0" applyFill="1" applyBorder="1"/>
    <xf numFmtId="0" fontId="0" fillId="11" borderId="6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0" borderId="4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/>
    <xf numFmtId="0" fontId="0" fillId="6" borderId="3" xfId="0" applyFill="1" applyBorder="1"/>
    <xf numFmtId="0" fontId="0" fillId="6" borderId="5" xfId="0" applyFill="1" applyBorder="1"/>
    <xf numFmtId="0" fontId="0" fillId="12" borderId="5" xfId="0" applyFill="1" applyBorder="1"/>
    <xf numFmtId="0" fontId="1" fillId="0" borderId="0" xfId="0" applyFont="1" applyBorder="1"/>
    <xf numFmtId="0" fontId="1" fillId="0" borderId="11" xfId="0" applyFont="1" applyBorder="1"/>
    <xf numFmtId="0" fontId="1" fillId="7" borderId="7" xfId="0" applyFont="1" applyFill="1" applyBorder="1"/>
    <xf numFmtId="9" fontId="0" fillId="7" borderId="0" xfId="0" applyNumberFormat="1" applyFill="1" applyBorder="1"/>
    <xf numFmtId="0" fontId="0" fillId="7" borderId="0" xfId="0" applyFill="1" applyBorder="1"/>
    <xf numFmtId="0" fontId="0" fillId="7" borderId="11" xfId="0" applyFill="1" applyBorder="1"/>
    <xf numFmtId="0" fontId="1" fillId="8" borderId="7" xfId="0" applyFont="1" applyFill="1" applyBorder="1"/>
    <xf numFmtId="9" fontId="0" fillId="8" borderId="0" xfId="0" applyNumberFormat="1" applyFill="1" applyBorder="1"/>
    <xf numFmtId="0" fontId="0" fillId="8" borderId="0" xfId="0" applyFill="1" applyBorder="1"/>
    <xf numFmtId="0" fontId="0" fillId="8" borderId="11" xfId="0" applyFill="1" applyBorder="1"/>
    <xf numFmtId="0" fontId="1" fillId="9" borderId="8" xfId="0" applyFont="1" applyFill="1" applyBorder="1"/>
    <xf numFmtId="9" fontId="0" fillId="9" borderId="12" xfId="0" applyNumberFormat="1" applyFill="1" applyBorder="1"/>
    <xf numFmtId="0" fontId="0" fillId="9" borderId="13" xfId="0" applyFill="1" applyBorder="1"/>
    <xf numFmtId="0" fontId="1" fillId="13" borderId="11" xfId="0" applyFont="1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167" fontId="0" fillId="13" borderId="11" xfId="0" applyNumberFormat="1" applyFill="1" applyBorder="1"/>
    <xf numFmtId="167" fontId="0" fillId="13" borderId="13" xfId="0" applyNumberFormat="1" applyFill="1" applyBorder="1"/>
    <xf numFmtId="0" fontId="0" fillId="13" borderId="13" xfId="0" applyFill="1" applyBorder="1"/>
    <xf numFmtId="0" fontId="1" fillId="0" borderId="10" xfId="0" applyFont="1" applyBorder="1"/>
    <xf numFmtId="0" fontId="1" fillId="14" borderId="6" xfId="0" applyFont="1" applyFill="1" applyBorder="1"/>
    <xf numFmtId="0" fontId="1" fillId="14" borderId="10" xfId="0" applyFont="1" applyFill="1" applyBorder="1"/>
    <xf numFmtId="168" fontId="0" fillId="14" borderId="8" xfId="0" applyNumberFormat="1" applyFill="1" applyBorder="1"/>
    <xf numFmtId="167" fontId="0" fillId="14" borderId="13" xfId="0" applyNumberFormat="1" applyFill="1" applyBorder="1"/>
    <xf numFmtId="0" fontId="1" fillId="0" borderId="16" xfId="0" applyFont="1" applyBorder="1" applyAlignment="1">
      <alignment horizontal="center"/>
    </xf>
    <xf numFmtId="0" fontId="1" fillId="13" borderId="14" xfId="0" applyFont="1" applyFill="1" applyBorder="1"/>
    <xf numFmtId="0" fontId="0" fillId="13" borderId="16" xfId="0" applyFill="1" applyBorder="1"/>
    <xf numFmtId="0" fontId="0" fillId="13" borderId="15" xfId="0" applyFill="1" applyBorder="1"/>
    <xf numFmtId="0" fontId="1" fillId="0" borderId="9" xfId="0" applyFont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4"/>
  <sheetViews>
    <sheetView tabSelected="1" topLeftCell="A4" zoomScaleNormal="100" workbookViewId="0">
      <selection activeCell="U17" sqref="U17"/>
    </sheetView>
  </sheetViews>
  <sheetFormatPr defaultRowHeight="15" x14ac:dyDescent="0.25"/>
  <cols>
    <col min="1" max="1" width="5" bestFit="1" customWidth="1"/>
    <col min="2" max="2" width="6.85546875" bestFit="1" customWidth="1"/>
    <col min="3" max="5" width="7" bestFit="1" customWidth="1"/>
    <col min="6" max="6" width="4" bestFit="1" customWidth="1"/>
    <col min="7" max="7" width="6.5703125" bestFit="1" customWidth="1"/>
    <col min="8" max="8" width="5.5703125" bestFit="1" customWidth="1"/>
    <col min="9" max="9" width="10.28515625" bestFit="1" customWidth="1"/>
    <col min="10" max="10" width="8.140625" bestFit="1" customWidth="1"/>
    <col min="11" max="12" width="9.28515625" bestFit="1" customWidth="1"/>
    <col min="13" max="13" width="13.28515625" bestFit="1" customWidth="1"/>
    <col min="15" max="15" width="10.5703125" bestFit="1" customWidth="1"/>
    <col min="16" max="16" width="13.7109375" bestFit="1" customWidth="1"/>
    <col min="17" max="17" width="13.28515625" bestFit="1" customWidth="1"/>
    <col min="18" max="18" width="11.5703125" bestFit="1" customWidth="1"/>
    <col min="19" max="19" width="17.28515625" bestFit="1" customWidth="1"/>
    <col min="20" max="20" width="12.28515625" bestFit="1" customWidth="1"/>
    <col min="24" max="26" width="10.5703125" bestFit="1" customWidth="1"/>
  </cols>
  <sheetData>
    <row r="1" spans="1:27" x14ac:dyDescent="0.25">
      <c r="C1" s="12" t="s">
        <v>15</v>
      </c>
      <c r="D1" s="13"/>
      <c r="E1" s="14"/>
      <c r="F1" s="12" t="s">
        <v>17</v>
      </c>
      <c r="G1" s="13"/>
      <c r="H1" s="13"/>
      <c r="I1" s="14"/>
      <c r="J1" s="12" t="s">
        <v>19</v>
      </c>
      <c r="K1" s="13"/>
      <c r="L1" s="13"/>
      <c r="M1" s="14"/>
      <c r="N1" s="12" t="s">
        <v>20</v>
      </c>
      <c r="O1" s="13"/>
      <c r="P1" s="13"/>
      <c r="Q1" s="14"/>
    </row>
    <row r="2" spans="1:27" x14ac:dyDescent="0.25">
      <c r="C2" s="26">
        <v>0.08</v>
      </c>
      <c r="D2" s="30">
        <v>0.09</v>
      </c>
      <c r="E2" s="34">
        <v>0.1</v>
      </c>
      <c r="F2" s="10"/>
      <c r="G2" s="15"/>
      <c r="H2" s="15"/>
      <c r="I2" s="16"/>
      <c r="J2" s="22"/>
      <c r="K2" s="18"/>
      <c r="L2" s="18"/>
      <c r="M2" s="23"/>
      <c r="N2" s="22"/>
      <c r="O2" s="18"/>
      <c r="P2" s="18"/>
      <c r="Q2" s="23"/>
      <c r="Y2" s="3" t="s">
        <v>15</v>
      </c>
      <c r="Z2" s="3"/>
      <c r="AA2" s="3"/>
    </row>
    <row r="3" spans="1:27" x14ac:dyDescent="0.25">
      <c r="A3" s="6" t="s">
        <v>0</v>
      </c>
      <c r="B3" s="9" t="s">
        <v>1</v>
      </c>
      <c r="C3" s="27" t="s">
        <v>16</v>
      </c>
      <c r="D3" s="31" t="s">
        <v>16</v>
      </c>
      <c r="E3" s="35" t="s">
        <v>16</v>
      </c>
      <c r="F3" s="47" t="s">
        <v>13</v>
      </c>
      <c r="G3" s="49" t="s">
        <v>14</v>
      </c>
      <c r="H3" s="51" t="s">
        <v>12</v>
      </c>
      <c r="I3" s="98" t="s">
        <v>10</v>
      </c>
      <c r="J3" s="47" t="s">
        <v>13</v>
      </c>
      <c r="K3" s="49" t="s">
        <v>14</v>
      </c>
      <c r="L3" s="51" t="s">
        <v>12</v>
      </c>
      <c r="M3" s="98" t="s">
        <v>10</v>
      </c>
      <c r="N3" s="47" t="s">
        <v>13</v>
      </c>
      <c r="O3" s="49" t="s">
        <v>14</v>
      </c>
      <c r="P3" s="51" t="s">
        <v>12</v>
      </c>
      <c r="Q3" s="98" t="s">
        <v>10</v>
      </c>
      <c r="S3" s="12" t="s">
        <v>35</v>
      </c>
      <c r="T3" s="13"/>
      <c r="U3" s="13"/>
      <c r="V3" s="13"/>
      <c r="W3" s="13"/>
      <c r="X3" s="14"/>
      <c r="Y3" s="44">
        <v>0.08</v>
      </c>
      <c r="Z3" s="41">
        <v>0.09</v>
      </c>
      <c r="AA3" s="38">
        <v>0.1</v>
      </c>
    </row>
    <row r="4" spans="1:27" x14ac:dyDescent="0.25">
      <c r="A4" s="7">
        <v>0.5</v>
      </c>
      <c r="B4" s="10">
        <v>1</v>
      </c>
      <c r="C4" s="28">
        <f>1/(1+$C$2/2)^B4</f>
        <v>0.96153846153846145</v>
      </c>
      <c r="D4" s="32">
        <f>1/(1+$D$2/2)^B4</f>
        <v>0.95693779904306231</v>
      </c>
      <c r="E4" s="36">
        <f>1/(1+$E$2/2)^B4</f>
        <v>0.95238095238095233</v>
      </c>
      <c r="F4" s="48">
        <f>$T$5*$X$5/2</f>
        <v>3</v>
      </c>
      <c r="G4" s="50">
        <f>$T$6*$X$6/2</f>
        <v>5.5</v>
      </c>
      <c r="H4" s="52">
        <f>$T$7*$X$7/2</f>
        <v>4.5</v>
      </c>
      <c r="I4" s="99"/>
      <c r="J4" s="53">
        <f>$D4*F4</f>
        <v>2.8708133971291869</v>
      </c>
      <c r="K4" s="55">
        <f t="shared" ref="K4:M19" si="0">$D4*G4</f>
        <v>5.2631578947368425</v>
      </c>
      <c r="L4" s="57">
        <f t="shared" si="0"/>
        <v>4.3062200956937806</v>
      </c>
      <c r="M4" s="100">
        <f t="shared" si="0"/>
        <v>0</v>
      </c>
      <c r="N4" s="61">
        <f>SUMPRODUCT(J4:J63,$A$4:$A$63)/J64</f>
        <v>11.444758883756057</v>
      </c>
      <c r="O4" s="60">
        <f>SUMPRODUCT(K4:K63,$A$4:$A$63)/K64</f>
        <v>6.5354561859657032</v>
      </c>
      <c r="P4" s="59">
        <f>SUMPRODUCT(L4:L63,$A$4:$A$63)/L64</f>
        <v>9.614827859596204</v>
      </c>
      <c r="Q4" s="102">
        <f>SUMPRODUCT(M4:M63,$A$4:$A$63)/M64</f>
        <v>10</v>
      </c>
      <c r="S4" s="22"/>
      <c r="T4" s="85" t="s">
        <v>5</v>
      </c>
      <c r="U4" s="85" t="s">
        <v>6</v>
      </c>
      <c r="V4" s="85" t="s">
        <v>7</v>
      </c>
      <c r="W4" s="85" t="s">
        <v>8</v>
      </c>
      <c r="X4" s="86" t="s">
        <v>9</v>
      </c>
      <c r="Y4" s="45" t="s">
        <v>11</v>
      </c>
      <c r="Z4" s="42" t="s">
        <v>11</v>
      </c>
      <c r="AA4" s="39" t="s">
        <v>11</v>
      </c>
    </row>
    <row r="5" spans="1:27" x14ac:dyDescent="0.25">
      <c r="A5" s="7">
        <v>1</v>
      </c>
      <c r="B5" s="10">
        <v>2</v>
      </c>
      <c r="C5" s="28">
        <f t="shared" ref="C5:C63" si="1">1/(1+$C$2/2)^B5</f>
        <v>0.92455621301775137</v>
      </c>
      <c r="D5" s="32">
        <f t="shared" ref="D5:D63" si="2">1/(1+$D$2/2)^B5</f>
        <v>0.91572995123738021</v>
      </c>
      <c r="E5" s="36">
        <f t="shared" ref="E5:E63" si="3">1/(1+$E$2/2)^B5</f>
        <v>0.90702947845804982</v>
      </c>
      <c r="F5" s="48">
        <f>$T$5*$X$5/2</f>
        <v>3</v>
      </c>
      <c r="G5" s="50">
        <f>$T$6*$X$6/2</f>
        <v>5.5</v>
      </c>
      <c r="H5" s="52">
        <f>$T$7*$X$7/2</f>
        <v>4.5</v>
      </c>
      <c r="I5" s="99"/>
      <c r="J5" s="53">
        <f t="shared" ref="J5:J63" si="4">$D5*F5</f>
        <v>2.7471898537121406</v>
      </c>
      <c r="K5" s="55">
        <f t="shared" si="0"/>
        <v>5.0365147318055907</v>
      </c>
      <c r="L5" s="57">
        <f t="shared" si="0"/>
        <v>4.1207847805682114</v>
      </c>
      <c r="M5" s="100">
        <f t="shared" si="0"/>
        <v>0</v>
      </c>
      <c r="N5" s="12" t="s">
        <v>19</v>
      </c>
      <c r="O5" s="13"/>
      <c r="P5" s="13"/>
      <c r="Q5" s="14"/>
      <c r="S5" s="87" t="s">
        <v>2</v>
      </c>
      <c r="T5" s="88">
        <v>0.06</v>
      </c>
      <c r="U5" s="89">
        <v>30</v>
      </c>
      <c r="V5" s="89">
        <v>69.040000000000006</v>
      </c>
      <c r="W5" s="88">
        <v>0.09</v>
      </c>
      <c r="X5" s="90">
        <v>100</v>
      </c>
      <c r="Y5" s="46">
        <f>SUMPRODUCT(C4:C63,$F$4:$F$63)</f>
        <v>77.376510025522492</v>
      </c>
      <c r="Z5" s="43">
        <f>SUMPRODUCT(D4:D63,$F$4:$F$63)</f>
        <v>69.042966942691521</v>
      </c>
      <c r="AA5" s="40">
        <f>SUMPRODUCT(E4:E63,$F$4:$F$63)</f>
        <v>62.14142094985975</v>
      </c>
    </row>
    <row r="6" spans="1:27" x14ac:dyDescent="0.25">
      <c r="A6" s="7">
        <v>1.5</v>
      </c>
      <c r="B6" s="10">
        <v>3</v>
      </c>
      <c r="C6" s="28">
        <f t="shared" si="1"/>
        <v>0.88899635867091487</v>
      </c>
      <c r="D6" s="32">
        <f t="shared" si="2"/>
        <v>0.87629660405490928</v>
      </c>
      <c r="E6" s="36">
        <f t="shared" si="3"/>
        <v>0.86383759853147601</v>
      </c>
      <c r="F6" s="48">
        <f>$T$5*$X$5/2</f>
        <v>3</v>
      </c>
      <c r="G6" s="50">
        <f>$T$6*$X$6/2</f>
        <v>5.5</v>
      </c>
      <c r="H6" s="52">
        <f>$T$7*$X$7/2</f>
        <v>4.5</v>
      </c>
      <c r="I6" s="99"/>
      <c r="J6" s="53">
        <f t="shared" si="4"/>
        <v>2.6288898121647279</v>
      </c>
      <c r="K6" s="55">
        <f t="shared" si="0"/>
        <v>4.8196313223020013</v>
      </c>
      <c r="L6" s="57">
        <f t="shared" si="0"/>
        <v>3.9433347182470917</v>
      </c>
      <c r="M6" s="100">
        <f t="shared" si="0"/>
        <v>0</v>
      </c>
      <c r="N6" s="22"/>
      <c r="O6" s="18"/>
      <c r="P6" s="18"/>
      <c r="Q6" s="23"/>
      <c r="S6" s="91" t="s">
        <v>3</v>
      </c>
      <c r="T6" s="92">
        <v>0.11</v>
      </c>
      <c r="U6" s="93">
        <v>10</v>
      </c>
      <c r="V6" s="93">
        <v>113.01</v>
      </c>
      <c r="W6" s="92">
        <v>0.09</v>
      </c>
      <c r="X6" s="94">
        <v>100</v>
      </c>
      <c r="Y6" s="46">
        <f>SUMPRODUCT(C4:C23,$G$4:$G$23)</f>
        <v>120.38548951745145</v>
      </c>
      <c r="Z6" s="43">
        <f>SUMPRODUCT(D4:D23,$G$4:$G$23)</f>
        <v>113.00793645145387</v>
      </c>
      <c r="AA6" s="40">
        <f>SUMPRODUCT(E4:E23,$G$4:$G$23)</f>
        <v>106.23110517127</v>
      </c>
    </row>
    <row r="7" spans="1:27" x14ac:dyDescent="0.25">
      <c r="A7" s="7">
        <v>2</v>
      </c>
      <c r="B7" s="10">
        <v>4</v>
      </c>
      <c r="C7" s="28">
        <f t="shared" si="1"/>
        <v>0.85480419102972571</v>
      </c>
      <c r="D7" s="32">
        <f t="shared" si="2"/>
        <v>0.83856134359321488</v>
      </c>
      <c r="E7" s="36">
        <f t="shared" si="3"/>
        <v>0.82270247479188197</v>
      </c>
      <c r="F7" s="48">
        <f>$T$5*$X$5/2</f>
        <v>3</v>
      </c>
      <c r="G7" s="50">
        <f>$T$6*$X$6/2</f>
        <v>5.5</v>
      </c>
      <c r="H7" s="52">
        <f>$T$7*$X$7/2</f>
        <v>4.5</v>
      </c>
      <c r="I7" s="99"/>
      <c r="J7" s="53">
        <f t="shared" si="4"/>
        <v>2.5156840307796449</v>
      </c>
      <c r="K7" s="55">
        <f t="shared" si="0"/>
        <v>4.6120873897626815</v>
      </c>
      <c r="L7" s="57">
        <f t="shared" si="0"/>
        <v>3.7735260461694669</v>
      </c>
      <c r="M7" s="100">
        <f t="shared" si="0"/>
        <v>0</v>
      </c>
      <c r="N7" s="47" t="s">
        <v>13</v>
      </c>
      <c r="O7" s="49" t="s">
        <v>14</v>
      </c>
      <c r="P7" s="51" t="s">
        <v>12</v>
      </c>
      <c r="Q7" s="98" t="s">
        <v>10</v>
      </c>
      <c r="S7" s="95" t="s">
        <v>4</v>
      </c>
      <c r="T7" s="96">
        <v>0.09</v>
      </c>
      <c r="U7" s="59">
        <v>20</v>
      </c>
      <c r="V7" s="59">
        <v>100</v>
      </c>
      <c r="W7" s="96">
        <v>0.09</v>
      </c>
      <c r="X7" s="97">
        <v>100</v>
      </c>
      <c r="Y7" s="46">
        <f>SUMPRODUCT(C4:C43,$H$4:$H$43)</f>
        <v>109.8963869417131</v>
      </c>
      <c r="Z7" s="43">
        <f>SUMPRODUCT(D4:D43,$H$4:$H$43)</f>
        <v>100.00000000000024</v>
      </c>
      <c r="AA7" s="40">
        <f>SUMPRODUCT(E4:E43,$H$4:$H$43)</f>
        <v>91.420456823002752</v>
      </c>
    </row>
    <row r="8" spans="1:27" x14ac:dyDescent="0.25">
      <c r="A8" s="7">
        <v>2.5</v>
      </c>
      <c r="B8" s="10">
        <v>5</v>
      </c>
      <c r="C8" s="28">
        <f t="shared" si="1"/>
        <v>0.82192710675935154</v>
      </c>
      <c r="D8" s="32">
        <f t="shared" si="2"/>
        <v>0.80245104650068411</v>
      </c>
      <c r="E8" s="36">
        <f t="shared" si="3"/>
        <v>0.78352616646845896</v>
      </c>
      <c r="F8" s="48">
        <f>$T$5*$X$5/2</f>
        <v>3</v>
      </c>
      <c r="G8" s="50">
        <f>$T$6*$X$6/2</f>
        <v>5.5</v>
      </c>
      <c r="H8" s="52">
        <f>$T$7*$X$7/2</f>
        <v>4.5</v>
      </c>
      <c r="I8" s="99"/>
      <c r="J8" s="53">
        <f t="shared" si="4"/>
        <v>2.4073531395020522</v>
      </c>
      <c r="K8" s="55">
        <f t="shared" si="0"/>
        <v>4.4134807557537625</v>
      </c>
      <c r="L8" s="57">
        <f t="shared" si="0"/>
        <v>3.6110297092530783</v>
      </c>
      <c r="M8" s="100">
        <f t="shared" si="0"/>
        <v>0</v>
      </c>
      <c r="N8" s="54">
        <f>J64</f>
        <v>69.042966942691521</v>
      </c>
      <c r="O8" s="56">
        <f>K64</f>
        <v>113.00793645145387</v>
      </c>
      <c r="P8" s="58">
        <f>L64</f>
        <v>100.00000000000024</v>
      </c>
      <c r="Q8" s="101">
        <f>M64</f>
        <v>-414642.85968458455</v>
      </c>
      <c r="S8" s="109" t="s">
        <v>10</v>
      </c>
      <c r="T8" s="110"/>
      <c r="U8" s="110"/>
      <c r="V8" s="110"/>
      <c r="W8" s="110"/>
      <c r="X8" s="110"/>
      <c r="Y8" s="110">
        <f>C23*$I$23</f>
        <v>-456386.94620129204</v>
      </c>
      <c r="Z8" s="110">
        <f t="shared" ref="Z8:AA8" si="5">D23*$I$23</f>
        <v>-414642.85968458455</v>
      </c>
      <c r="AA8" s="111">
        <f t="shared" si="5"/>
        <v>-376889.48287300061</v>
      </c>
    </row>
    <row r="9" spans="1:27" x14ac:dyDescent="0.25">
      <c r="A9" s="7">
        <v>3</v>
      </c>
      <c r="B9" s="10">
        <v>6</v>
      </c>
      <c r="C9" s="28">
        <f t="shared" si="1"/>
        <v>0.79031452573014571</v>
      </c>
      <c r="D9" s="32">
        <f t="shared" si="2"/>
        <v>0.76789573827816682</v>
      </c>
      <c r="E9" s="36">
        <f t="shared" si="3"/>
        <v>0.74621539663662761</v>
      </c>
      <c r="F9" s="48">
        <f>$T$5*$X$5/2</f>
        <v>3</v>
      </c>
      <c r="G9" s="50">
        <f>$T$6*$X$6/2</f>
        <v>5.5</v>
      </c>
      <c r="H9" s="52">
        <f>$T$7*$X$7/2</f>
        <v>4.5</v>
      </c>
      <c r="I9" s="99"/>
      <c r="J9" s="53">
        <f t="shared" si="4"/>
        <v>2.3036872148345005</v>
      </c>
      <c r="K9" s="55">
        <f t="shared" si="0"/>
        <v>4.2234265605299175</v>
      </c>
      <c r="L9" s="57">
        <f t="shared" si="0"/>
        <v>3.4555308222517507</v>
      </c>
      <c r="M9" s="100">
        <f t="shared" si="0"/>
        <v>0</v>
      </c>
    </row>
    <row r="10" spans="1:27" x14ac:dyDescent="0.25">
      <c r="A10" s="7">
        <v>3.5</v>
      </c>
      <c r="B10" s="10">
        <v>7</v>
      </c>
      <c r="C10" s="28">
        <f t="shared" si="1"/>
        <v>0.75991781320206331</v>
      </c>
      <c r="D10" s="32">
        <f t="shared" si="2"/>
        <v>0.73482845768245619</v>
      </c>
      <c r="E10" s="36">
        <f t="shared" si="3"/>
        <v>0.71068133013012147</v>
      </c>
      <c r="F10" s="48">
        <f>$T$5*$X$5/2</f>
        <v>3</v>
      </c>
      <c r="G10" s="50">
        <f>$T$6*$X$6/2</f>
        <v>5.5</v>
      </c>
      <c r="H10" s="52">
        <f>$T$7*$X$7/2</f>
        <v>4.5</v>
      </c>
      <c r="I10" s="99"/>
      <c r="J10" s="53">
        <f t="shared" si="4"/>
        <v>2.2044853730473686</v>
      </c>
      <c r="K10" s="55">
        <f t="shared" si="0"/>
        <v>4.0415565172535093</v>
      </c>
      <c r="L10" s="57">
        <f t="shared" si="0"/>
        <v>3.3067280595710526</v>
      </c>
      <c r="M10" s="100">
        <f t="shared" si="0"/>
        <v>0</v>
      </c>
    </row>
    <row r="11" spans="1:27" x14ac:dyDescent="0.25">
      <c r="A11" s="7">
        <v>4</v>
      </c>
      <c r="B11" s="10">
        <v>8</v>
      </c>
      <c r="C11" s="28">
        <f t="shared" si="1"/>
        <v>0.73069020500198378</v>
      </c>
      <c r="D11" s="32">
        <f t="shared" si="2"/>
        <v>0.70318512696885782</v>
      </c>
      <c r="E11" s="36">
        <f t="shared" si="3"/>
        <v>0.67683936202868722</v>
      </c>
      <c r="F11" s="48">
        <f>$T$5*$X$5/2</f>
        <v>3</v>
      </c>
      <c r="G11" s="50">
        <f>$T$6*$X$6/2</f>
        <v>5.5</v>
      </c>
      <c r="H11" s="52">
        <f>$T$7*$X$7/2</f>
        <v>4.5</v>
      </c>
      <c r="I11" s="99"/>
      <c r="J11" s="53">
        <f t="shared" si="4"/>
        <v>2.1095553809065732</v>
      </c>
      <c r="K11" s="55">
        <f t="shared" si="0"/>
        <v>3.8675181983287179</v>
      </c>
      <c r="L11" s="57">
        <f t="shared" si="0"/>
        <v>3.1643330713598603</v>
      </c>
      <c r="M11" s="100">
        <f t="shared" si="0"/>
        <v>0</v>
      </c>
      <c r="O11" s="67" t="s">
        <v>36</v>
      </c>
      <c r="P11" s="108"/>
      <c r="Q11" s="108"/>
      <c r="R11" s="108"/>
      <c r="S11" s="68"/>
    </row>
    <row r="12" spans="1:27" x14ac:dyDescent="0.25">
      <c r="A12" s="7">
        <v>4.5</v>
      </c>
      <c r="B12" s="10">
        <v>9</v>
      </c>
      <c r="C12" s="28">
        <f t="shared" si="1"/>
        <v>0.70258673557883045</v>
      </c>
      <c r="D12" s="32">
        <f t="shared" si="2"/>
        <v>0.67290442772139514</v>
      </c>
      <c r="E12" s="36">
        <f t="shared" si="3"/>
        <v>0.64460891621779726</v>
      </c>
      <c r="F12" s="48">
        <f>$T$5*$X$5/2</f>
        <v>3</v>
      </c>
      <c r="G12" s="50">
        <f>$T$6*$X$6/2</f>
        <v>5.5</v>
      </c>
      <c r="H12" s="52">
        <f>$T$7*$X$7/2</f>
        <v>4.5</v>
      </c>
      <c r="I12" s="99"/>
      <c r="J12" s="53">
        <f t="shared" si="4"/>
        <v>2.0187132831641854</v>
      </c>
      <c r="K12" s="55">
        <f t="shared" si="0"/>
        <v>3.7009743524676733</v>
      </c>
      <c r="L12" s="57">
        <f t="shared" si="0"/>
        <v>3.0280699247462781</v>
      </c>
      <c r="M12" s="100">
        <f t="shared" si="0"/>
        <v>0</v>
      </c>
      <c r="S12" s="2"/>
      <c r="T12" s="2"/>
      <c r="U12" s="2"/>
    </row>
    <row r="13" spans="1:27" x14ac:dyDescent="0.25">
      <c r="A13" s="7">
        <v>5</v>
      </c>
      <c r="B13" s="10">
        <v>10</v>
      </c>
      <c r="C13" s="28">
        <f t="shared" si="1"/>
        <v>0.67556416882579851</v>
      </c>
      <c r="D13" s="32">
        <f t="shared" si="2"/>
        <v>0.64392768203004325</v>
      </c>
      <c r="E13" s="36">
        <f t="shared" si="3"/>
        <v>0.61391325354075932</v>
      </c>
      <c r="F13" s="48">
        <f>$T$5*$X$5/2</f>
        <v>3</v>
      </c>
      <c r="G13" s="50">
        <f>$T$6*$X$6/2</f>
        <v>5.5</v>
      </c>
      <c r="H13" s="52">
        <f>$T$7*$X$7/2</f>
        <v>4.5</v>
      </c>
      <c r="I13" s="99"/>
      <c r="J13" s="53">
        <f t="shared" si="4"/>
        <v>1.9317830460901297</v>
      </c>
      <c r="K13" s="55">
        <f t="shared" si="0"/>
        <v>3.5416022511652381</v>
      </c>
      <c r="L13" s="57">
        <f t="shared" si="0"/>
        <v>2.8976745691351944</v>
      </c>
      <c r="M13" s="100">
        <f t="shared" si="0"/>
        <v>0</v>
      </c>
      <c r="O13" s="67" t="s">
        <v>28</v>
      </c>
      <c r="P13" s="68"/>
      <c r="Q13" s="69" t="s">
        <v>29</v>
      </c>
      <c r="R13" s="78" t="s">
        <v>21</v>
      </c>
      <c r="S13" s="69" t="s">
        <v>30</v>
      </c>
    </row>
    <row r="14" spans="1:27" x14ac:dyDescent="0.25">
      <c r="A14" s="7">
        <v>5.5</v>
      </c>
      <c r="B14" s="10">
        <v>11</v>
      </c>
      <c r="C14" s="28">
        <f t="shared" si="1"/>
        <v>0.6495809315632679</v>
      </c>
      <c r="D14" s="32">
        <f t="shared" si="2"/>
        <v>0.61619873878473042</v>
      </c>
      <c r="E14" s="36">
        <f t="shared" si="3"/>
        <v>0.5846792890864374</v>
      </c>
      <c r="F14" s="48">
        <f>$T$5*$X$5/2</f>
        <v>3</v>
      </c>
      <c r="G14" s="50">
        <f>$T$6*$X$6/2</f>
        <v>5.5</v>
      </c>
      <c r="H14" s="52">
        <f>$T$7*$X$7/2</f>
        <v>4.5</v>
      </c>
      <c r="I14" s="99"/>
      <c r="J14" s="53">
        <f t="shared" si="4"/>
        <v>1.8485962163541911</v>
      </c>
      <c r="K14" s="55">
        <f t="shared" si="0"/>
        <v>3.3890930633160172</v>
      </c>
      <c r="L14" s="57">
        <f t="shared" si="0"/>
        <v>2.7728943245312867</v>
      </c>
      <c r="M14" s="100">
        <f t="shared" si="0"/>
        <v>0</v>
      </c>
      <c r="O14" s="74">
        <v>1</v>
      </c>
      <c r="P14" s="75">
        <v>1</v>
      </c>
      <c r="Q14" s="63" t="s">
        <v>23</v>
      </c>
      <c r="R14" s="78"/>
      <c r="S14" s="65" t="s">
        <v>27</v>
      </c>
      <c r="T14" s="2"/>
      <c r="U14" s="2"/>
      <c r="V14" s="62"/>
    </row>
    <row r="15" spans="1:27" x14ac:dyDescent="0.25">
      <c r="A15" s="7">
        <v>6</v>
      </c>
      <c r="B15" s="10">
        <v>12</v>
      </c>
      <c r="C15" s="28">
        <f t="shared" si="1"/>
        <v>0.62459704958006512</v>
      </c>
      <c r="D15" s="32">
        <f t="shared" si="2"/>
        <v>0.58966386486577083</v>
      </c>
      <c r="E15" s="36">
        <f t="shared" si="3"/>
        <v>0.5568374181775595</v>
      </c>
      <c r="F15" s="48">
        <f>$T$5*$X$5/2</f>
        <v>3</v>
      </c>
      <c r="G15" s="50">
        <f>$T$6*$X$6/2</f>
        <v>5.5</v>
      </c>
      <c r="H15" s="52">
        <f>$T$7*$X$7/2</f>
        <v>4.5</v>
      </c>
      <c r="I15" s="99"/>
      <c r="J15" s="53">
        <f t="shared" si="4"/>
        <v>1.7689915945973125</v>
      </c>
      <c r="K15" s="55">
        <f t="shared" si="0"/>
        <v>3.2431512567617395</v>
      </c>
      <c r="L15" s="57">
        <f t="shared" si="0"/>
        <v>2.6534873918959687</v>
      </c>
      <c r="M15" s="100">
        <f t="shared" si="0"/>
        <v>0</v>
      </c>
      <c r="O15" s="76" t="s">
        <v>25</v>
      </c>
      <c r="P15" s="77" t="s">
        <v>26</v>
      </c>
      <c r="Q15" s="64" t="s">
        <v>24</v>
      </c>
      <c r="R15" s="78"/>
      <c r="S15" s="66" t="s">
        <v>22</v>
      </c>
    </row>
    <row r="16" spans="1:27" x14ac:dyDescent="0.25">
      <c r="A16" s="7">
        <v>6.5</v>
      </c>
      <c r="B16" s="10">
        <v>13</v>
      </c>
      <c r="C16" s="28">
        <f t="shared" si="1"/>
        <v>0.600574086134678</v>
      </c>
      <c r="D16" s="32">
        <f t="shared" si="2"/>
        <v>0.56427164101987637</v>
      </c>
      <c r="E16" s="36">
        <f t="shared" si="3"/>
        <v>0.53032135064529462</v>
      </c>
      <c r="F16" s="48">
        <f>$T$5*$X$5/2</f>
        <v>3</v>
      </c>
      <c r="G16" s="50">
        <f>$T$6*$X$6/2</f>
        <v>5.5</v>
      </c>
      <c r="H16" s="52">
        <f>$T$7*$X$7/2</f>
        <v>4.5</v>
      </c>
      <c r="I16" s="99"/>
      <c r="J16" s="53">
        <f t="shared" si="4"/>
        <v>1.692814923059629</v>
      </c>
      <c r="K16" s="55">
        <f t="shared" si="0"/>
        <v>3.10349402560932</v>
      </c>
      <c r="L16" s="57">
        <f t="shared" si="0"/>
        <v>2.5392223845894435</v>
      </c>
      <c r="M16" s="100">
        <f t="shared" si="0"/>
        <v>0</v>
      </c>
    </row>
    <row r="17" spans="1:21" x14ac:dyDescent="0.25">
      <c r="A17" s="7">
        <v>7</v>
      </c>
      <c r="B17" s="10">
        <v>14</v>
      </c>
      <c r="C17" s="28">
        <f t="shared" si="1"/>
        <v>0.57747508282180582</v>
      </c>
      <c r="D17" s="32">
        <f t="shared" si="2"/>
        <v>0.53997286221997753</v>
      </c>
      <c r="E17" s="36">
        <f t="shared" si="3"/>
        <v>0.50506795299551888</v>
      </c>
      <c r="F17" s="48">
        <f>$T$5*$X$5/2</f>
        <v>3</v>
      </c>
      <c r="G17" s="50">
        <f>$T$6*$X$6/2</f>
        <v>5.5</v>
      </c>
      <c r="H17" s="52">
        <f>$T$7*$X$7/2</f>
        <v>4.5</v>
      </c>
      <c r="I17" s="99"/>
      <c r="J17" s="53">
        <f t="shared" si="4"/>
        <v>1.6199185866599326</v>
      </c>
      <c r="K17" s="55">
        <f t="shared" si="0"/>
        <v>2.9698507422098763</v>
      </c>
      <c r="L17" s="57">
        <f t="shared" si="0"/>
        <v>2.429877879989899</v>
      </c>
      <c r="M17" s="100">
        <f t="shared" si="0"/>
        <v>0</v>
      </c>
      <c r="O17" s="70">
        <v>1</v>
      </c>
      <c r="P17" s="71">
        <v>1</v>
      </c>
      <c r="Q17" s="63" t="s">
        <v>23</v>
      </c>
      <c r="R17" s="79" t="s">
        <v>21</v>
      </c>
      <c r="S17" s="4">
        <f>ABS(M64)</f>
        <v>414642.85968458455</v>
      </c>
    </row>
    <row r="18" spans="1:21" x14ac:dyDescent="0.25">
      <c r="A18" s="7">
        <v>7.5</v>
      </c>
      <c r="B18" s="10">
        <v>15</v>
      </c>
      <c r="C18" s="28">
        <f t="shared" si="1"/>
        <v>0.55526450271327477</v>
      </c>
      <c r="D18" s="32">
        <f t="shared" si="2"/>
        <v>0.51672044231576797</v>
      </c>
      <c r="E18" s="36">
        <f t="shared" si="3"/>
        <v>0.48101709809097021</v>
      </c>
      <c r="F18" s="48">
        <f>$T$5*$X$5/2</f>
        <v>3</v>
      </c>
      <c r="G18" s="50">
        <f>$T$6*$X$6/2</f>
        <v>5.5</v>
      </c>
      <c r="H18" s="52">
        <f>$T$7*$X$7/2</f>
        <v>4.5</v>
      </c>
      <c r="I18" s="99"/>
      <c r="J18" s="53">
        <f t="shared" si="4"/>
        <v>1.550161326947304</v>
      </c>
      <c r="K18" s="55">
        <f t="shared" si="0"/>
        <v>2.8419624327367239</v>
      </c>
      <c r="L18" s="57">
        <f t="shared" si="0"/>
        <v>2.325241990420956</v>
      </c>
      <c r="M18" s="100">
        <f t="shared" si="0"/>
        <v>0</v>
      </c>
      <c r="O18" s="72">
        <f>N4</f>
        <v>11.444758883756057</v>
      </c>
      <c r="P18" s="73">
        <f>O4</f>
        <v>6.5354561859657032</v>
      </c>
      <c r="Q18" s="64" t="s">
        <v>24</v>
      </c>
      <c r="R18" s="80"/>
      <c r="S18">
        <f>ABS(M64)*Q4</f>
        <v>4146428.5968458457</v>
      </c>
    </row>
    <row r="19" spans="1:21" x14ac:dyDescent="0.25">
      <c r="A19" s="7">
        <v>8</v>
      </c>
      <c r="B19" s="10">
        <v>16</v>
      </c>
      <c r="C19" s="28">
        <f t="shared" si="1"/>
        <v>0.53390817568584104</v>
      </c>
      <c r="D19" s="32">
        <f t="shared" si="2"/>
        <v>0.49446932279020878</v>
      </c>
      <c r="E19" s="36">
        <f t="shared" si="3"/>
        <v>0.45811152199140021</v>
      </c>
      <c r="F19" s="48">
        <f>$T$5*$X$5/2</f>
        <v>3</v>
      </c>
      <c r="G19" s="50">
        <f>$T$6*$X$6/2</f>
        <v>5.5</v>
      </c>
      <c r="H19" s="52">
        <f>$T$7*$X$7/2</f>
        <v>4.5</v>
      </c>
      <c r="I19" s="99"/>
      <c r="J19" s="53">
        <f t="shared" si="4"/>
        <v>1.4834079683706263</v>
      </c>
      <c r="K19" s="55">
        <f t="shared" si="0"/>
        <v>2.7195812753461484</v>
      </c>
      <c r="L19" s="57">
        <f t="shared" si="0"/>
        <v>2.2251119525559395</v>
      </c>
      <c r="M19" s="100">
        <f t="shared" si="0"/>
        <v>0</v>
      </c>
    </row>
    <row r="20" spans="1:21" ht="17.25" x14ac:dyDescent="0.25">
      <c r="A20" s="7">
        <v>8.5</v>
      </c>
      <c r="B20" s="10">
        <v>17</v>
      </c>
      <c r="C20" s="28">
        <f t="shared" si="1"/>
        <v>0.51337324585177024</v>
      </c>
      <c r="D20" s="32">
        <f t="shared" si="2"/>
        <v>0.47317638544517582</v>
      </c>
      <c r="E20" s="36">
        <f t="shared" si="3"/>
        <v>0.43629668761085727</v>
      </c>
      <c r="F20" s="48">
        <f>$T$5*$X$5/2</f>
        <v>3</v>
      </c>
      <c r="G20" s="50">
        <f>$T$6*$X$6/2</f>
        <v>5.5</v>
      </c>
      <c r="H20" s="52">
        <f>$T$7*$X$7/2</f>
        <v>4.5</v>
      </c>
      <c r="I20" s="99"/>
      <c r="J20" s="53">
        <f t="shared" si="4"/>
        <v>1.4195291563355275</v>
      </c>
      <c r="K20" s="55">
        <f t="shared" ref="K20:K63" si="6">$D20*G20</f>
        <v>2.602470119948467</v>
      </c>
      <c r="L20" s="57">
        <f t="shared" ref="L20:L63" si="7">$D20*H20</f>
        <v>2.1292937345032912</v>
      </c>
      <c r="M20" s="100">
        <f t="shared" ref="M20:M63" si="8">$D20*I20</f>
        <v>0</v>
      </c>
      <c r="O20" s="67" t="s">
        <v>31</v>
      </c>
      <c r="P20" s="68"/>
      <c r="S20" s="69" t="s">
        <v>32</v>
      </c>
      <c r="T20" s="81"/>
    </row>
    <row r="21" spans="1:21" x14ac:dyDescent="0.25">
      <c r="A21" s="7">
        <v>9</v>
      </c>
      <c r="B21" s="10">
        <v>18</v>
      </c>
      <c r="C21" s="28">
        <f t="shared" si="1"/>
        <v>0.49362812101131748</v>
      </c>
      <c r="D21" s="32">
        <f t="shared" si="2"/>
        <v>0.45280036884705832</v>
      </c>
      <c r="E21" s="36">
        <f t="shared" si="3"/>
        <v>0.41552065486748313</v>
      </c>
      <c r="F21" s="48">
        <f>$T$5*$X$5/2</f>
        <v>3</v>
      </c>
      <c r="G21" s="50">
        <f>$T$6*$X$6/2</f>
        <v>5.5</v>
      </c>
      <c r="H21" s="52">
        <f>$T$7*$X$7/2</f>
        <v>4.5</v>
      </c>
      <c r="I21" s="99"/>
      <c r="J21" s="53">
        <f t="shared" si="4"/>
        <v>1.358401106541175</v>
      </c>
      <c r="K21" s="55">
        <f t="shared" si="6"/>
        <v>2.4904020286588207</v>
      </c>
      <c r="L21" s="57">
        <f t="shared" si="7"/>
        <v>2.0376016598117626</v>
      </c>
      <c r="M21" s="100">
        <f t="shared" si="8"/>
        <v>0</v>
      </c>
      <c r="O21" s="70">
        <f t="array" ref="O21:P22">MINVERSE(O17:P18)</f>
        <v>-1.3312391979633422</v>
      </c>
      <c r="P21" s="71">
        <v>0.20369491586862096</v>
      </c>
      <c r="S21" s="82">
        <f t="array" ref="S21:S22">MMULT(O21:P22,S17:S18)</f>
        <v>292617.59622202558</v>
      </c>
    </row>
    <row r="22" spans="1:21" x14ac:dyDescent="0.25">
      <c r="A22" s="7">
        <v>9.5</v>
      </c>
      <c r="B22" s="10">
        <v>19</v>
      </c>
      <c r="C22" s="28">
        <f t="shared" si="1"/>
        <v>0.47464242404934376</v>
      </c>
      <c r="D22" s="32">
        <f t="shared" si="2"/>
        <v>0.43330178837039074</v>
      </c>
      <c r="E22" s="36">
        <f t="shared" si="3"/>
        <v>0.39573395701665059</v>
      </c>
      <c r="F22" s="48">
        <f>$T$5*$X$5/2</f>
        <v>3</v>
      </c>
      <c r="G22" s="50">
        <f>$T$6*$X$6/2</f>
        <v>5.5</v>
      </c>
      <c r="H22" s="52">
        <f>$T$7*$X$7/2</f>
        <v>4.5</v>
      </c>
      <c r="I22" s="99"/>
      <c r="J22" s="53">
        <f t="shared" si="4"/>
        <v>1.2999053651111723</v>
      </c>
      <c r="K22" s="55">
        <f t="shared" si="6"/>
        <v>2.3831598360371489</v>
      </c>
      <c r="L22" s="57">
        <f t="shared" si="7"/>
        <v>1.9498580476667584</v>
      </c>
      <c r="M22" s="100">
        <f t="shared" si="8"/>
        <v>0</v>
      </c>
      <c r="O22" s="72">
        <v>2.3312391979633422</v>
      </c>
      <c r="P22" s="73">
        <v>-0.20369491586862093</v>
      </c>
      <c r="S22" s="83">
        <v>122025.26346255909</v>
      </c>
    </row>
    <row r="23" spans="1:21" x14ac:dyDescent="0.25">
      <c r="A23" s="7">
        <v>10</v>
      </c>
      <c r="B23" s="10">
        <v>20</v>
      </c>
      <c r="C23" s="28">
        <f t="shared" si="1"/>
        <v>0.45638694620129205</v>
      </c>
      <c r="D23" s="32">
        <f t="shared" si="2"/>
        <v>0.41464285968458453</v>
      </c>
      <c r="E23" s="36">
        <f t="shared" si="3"/>
        <v>0.37688948287300061</v>
      </c>
      <c r="F23" s="48">
        <f>$T$5*$X$5/2</f>
        <v>3</v>
      </c>
      <c r="G23" s="17">
        <f>$T$6*$X$6/2+X6</f>
        <v>105.5</v>
      </c>
      <c r="H23" s="52">
        <f>$T$7*$X$7/2</f>
        <v>4.5</v>
      </c>
      <c r="I23" s="99">
        <f>-1000000</f>
        <v>-1000000</v>
      </c>
      <c r="J23" s="53">
        <f t="shared" si="4"/>
        <v>1.2439285790537535</v>
      </c>
      <c r="K23" s="55">
        <f t="shared" si="6"/>
        <v>43.744821696723669</v>
      </c>
      <c r="L23" s="57">
        <f t="shared" si="7"/>
        <v>1.8658928685806304</v>
      </c>
      <c r="M23" s="100">
        <f t="shared" si="8"/>
        <v>-414642.85968458455</v>
      </c>
    </row>
    <row r="24" spans="1:21" x14ac:dyDescent="0.25">
      <c r="A24" s="7">
        <v>10.5</v>
      </c>
      <c r="B24" s="10">
        <v>21</v>
      </c>
      <c r="C24" s="28">
        <f t="shared" si="1"/>
        <v>0.43883360211662686</v>
      </c>
      <c r="D24" s="32">
        <f t="shared" si="2"/>
        <v>0.39678742553548757</v>
      </c>
      <c r="E24" s="36">
        <f t="shared" si="3"/>
        <v>0.35894236464095297</v>
      </c>
      <c r="F24" s="48">
        <f>$T$5*$X$5/2</f>
        <v>3</v>
      </c>
      <c r="G24" s="18"/>
      <c r="H24" s="52">
        <f>$T$7*$X$7/2</f>
        <v>4.5</v>
      </c>
      <c r="I24" s="16"/>
      <c r="J24" s="53">
        <f t="shared" si="4"/>
        <v>1.1903622766064628</v>
      </c>
      <c r="K24" s="55">
        <f t="shared" si="6"/>
        <v>0</v>
      </c>
      <c r="L24" s="57">
        <f t="shared" si="7"/>
        <v>1.785543414909694</v>
      </c>
      <c r="M24" s="100">
        <f t="shared" si="8"/>
        <v>0</v>
      </c>
      <c r="O24" s="67" t="s">
        <v>37</v>
      </c>
      <c r="P24" s="108"/>
      <c r="Q24" s="108"/>
      <c r="R24" s="108"/>
      <c r="S24" s="68"/>
    </row>
    <row r="25" spans="1:21" x14ac:dyDescent="0.25">
      <c r="A25" s="7">
        <v>11</v>
      </c>
      <c r="B25" s="10">
        <v>22</v>
      </c>
      <c r="C25" s="28">
        <f t="shared" si="1"/>
        <v>0.42195538665060278</v>
      </c>
      <c r="D25" s="32">
        <f t="shared" si="2"/>
        <v>0.37970088567989252</v>
      </c>
      <c r="E25" s="36">
        <f t="shared" si="3"/>
        <v>0.3418498710866219</v>
      </c>
      <c r="F25" s="48">
        <f>$T$5*$X$5/2</f>
        <v>3</v>
      </c>
      <c r="G25" s="18"/>
      <c r="H25" s="52">
        <f>$T$7*$X$7/2</f>
        <v>4.5</v>
      </c>
      <c r="I25" s="16"/>
      <c r="J25" s="53">
        <f t="shared" si="4"/>
        <v>1.1391026570396776</v>
      </c>
      <c r="K25" s="55">
        <f t="shared" si="6"/>
        <v>0</v>
      </c>
      <c r="L25" s="57">
        <f t="shared" si="7"/>
        <v>1.7086539855595164</v>
      </c>
      <c r="M25" s="100">
        <f t="shared" si="8"/>
        <v>0</v>
      </c>
    </row>
    <row r="26" spans="1:21" x14ac:dyDescent="0.25">
      <c r="A26" s="7">
        <v>11.5</v>
      </c>
      <c r="B26" s="10">
        <v>23</v>
      </c>
      <c r="C26" s="28">
        <f t="shared" si="1"/>
        <v>0.40572633331788732</v>
      </c>
      <c r="D26" s="32">
        <f t="shared" si="2"/>
        <v>0.36335012983721771</v>
      </c>
      <c r="E26" s="36">
        <f t="shared" si="3"/>
        <v>0.32557130579678267</v>
      </c>
      <c r="F26" s="48">
        <f>$T$5*$X$5/2</f>
        <v>3</v>
      </c>
      <c r="G26" s="18"/>
      <c r="H26" s="52">
        <f>$T$7*$X$7/2</f>
        <v>4.5</v>
      </c>
      <c r="I26" s="16"/>
      <c r="J26" s="53">
        <f t="shared" si="4"/>
        <v>1.0900503895116531</v>
      </c>
      <c r="K26" s="55">
        <f t="shared" si="6"/>
        <v>0</v>
      </c>
      <c r="L26" s="57">
        <f t="shared" si="7"/>
        <v>1.6350755842674798</v>
      </c>
      <c r="M26" s="100">
        <f t="shared" si="8"/>
        <v>0</v>
      </c>
      <c r="O26" s="6" t="s">
        <v>33</v>
      </c>
      <c r="P26" s="6" t="s">
        <v>34</v>
      </c>
      <c r="R26" s="67" t="s">
        <v>38</v>
      </c>
      <c r="S26" s="68"/>
    </row>
    <row r="27" spans="1:21" x14ac:dyDescent="0.25">
      <c r="A27" s="7">
        <v>12</v>
      </c>
      <c r="B27" s="10">
        <v>24</v>
      </c>
      <c r="C27" s="28">
        <f t="shared" si="1"/>
        <v>0.39012147434412242</v>
      </c>
      <c r="D27" s="32">
        <f t="shared" si="2"/>
        <v>0.34770347352843806</v>
      </c>
      <c r="E27" s="36">
        <f t="shared" si="3"/>
        <v>0.31006791028265024</v>
      </c>
      <c r="F27" s="48">
        <f>$T$5*$X$5/2</f>
        <v>3</v>
      </c>
      <c r="G27" s="18"/>
      <c r="H27" s="52">
        <f>$T$7*$X$7/2</f>
        <v>4.5</v>
      </c>
      <c r="I27" s="16"/>
      <c r="J27" s="53">
        <f t="shared" si="4"/>
        <v>1.0431104205853141</v>
      </c>
      <c r="K27" s="55">
        <f t="shared" si="6"/>
        <v>0</v>
      </c>
      <c r="L27" s="57">
        <f t="shared" si="7"/>
        <v>1.5646656308779712</v>
      </c>
      <c r="M27" s="100">
        <f t="shared" si="8"/>
        <v>0</v>
      </c>
      <c r="O27" s="84">
        <f>S21/N8</f>
        <v>4238.1955640016185</v>
      </c>
      <c r="P27" s="84">
        <f>S22/O8</f>
        <v>1079.7937498396752</v>
      </c>
      <c r="R27" s="104" t="s">
        <v>39</v>
      </c>
      <c r="S27" s="105" t="s">
        <v>40</v>
      </c>
    </row>
    <row r="28" spans="1:21" x14ac:dyDescent="0.25">
      <c r="A28" s="7">
        <v>12.5</v>
      </c>
      <c r="B28" s="10">
        <v>25</v>
      </c>
      <c r="C28" s="28">
        <f t="shared" si="1"/>
        <v>0.37511680225396377</v>
      </c>
      <c r="D28" s="32">
        <f t="shared" si="2"/>
        <v>0.3327305966779312</v>
      </c>
      <c r="E28" s="36">
        <f t="shared" si="3"/>
        <v>0.29530277169776209</v>
      </c>
      <c r="F28" s="48">
        <f>$T$5*$X$5/2</f>
        <v>3</v>
      </c>
      <c r="G28" s="18"/>
      <c r="H28" s="52">
        <f>$T$7*$X$7/2</f>
        <v>4.5</v>
      </c>
      <c r="I28" s="16"/>
      <c r="J28" s="53">
        <f t="shared" si="4"/>
        <v>0.99819179003379355</v>
      </c>
      <c r="K28" s="55">
        <f t="shared" si="6"/>
        <v>0</v>
      </c>
      <c r="L28" s="57">
        <f t="shared" si="7"/>
        <v>1.4972876850506904</v>
      </c>
      <c r="M28" s="100">
        <f t="shared" si="8"/>
        <v>0</v>
      </c>
      <c r="R28" s="106">
        <f>O27*N8+P27*O8</f>
        <v>414642.85968458466</v>
      </c>
      <c r="S28" s="107">
        <f>O27*N8/R28*N4 + P27*O8/R28*O4</f>
        <v>10</v>
      </c>
    </row>
    <row r="29" spans="1:21" x14ac:dyDescent="0.25">
      <c r="A29" s="7">
        <v>13</v>
      </c>
      <c r="B29" s="10">
        <v>26</v>
      </c>
      <c r="C29" s="28">
        <f t="shared" si="1"/>
        <v>0.36068923293650368</v>
      </c>
      <c r="D29" s="32">
        <f t="shared" si="2"/>
        <v>0.31840248485926437</v>
      </c>
      <c r="E29" s="36">
        <f t="shared" si="3"/>
        <v>0.28124073495024959</v>
      </c>
      <c r="F29" s="48">
        <f>$T$5*$X$5/2</f>
        <v>3</v>
      </c>
      <c r="G29" s="18"/>
      <c r="H29" s="52">
        <f>$T$7*$X$7/2</f>
        <v>4.5</v>
      </c>
      <c r="I29" s="16"/>
      <c r="J29" s="53">
        <f t="shared" si="4"/>
        <v>0.9552074545777931</v>
      </c>
      <c r="K29" s="55">
        <f t="shared" si="6"/>
        <v>0</v>
      </c>
      <c r="L29" s="57">
        <f t="shared" si="7"/>
        <v>1.4328111818666898</v>
      </c>
      <c r="M29" s="100">
        <f t="shared" si="8"/>
        <v>0</v>
      </c>
    </row>
    <row r="30" spans="1:21" x14ac:dyDescent="0.25">
      <c r="A30" s="7">
        <v>13.5</v>
      </c>
      <c r="B30" s="10">
        <v>27</v>
      </c>
      <c r="C30" s="28">
        <f t="shared" si="1"/>
        <v>0.3468165701312535</v>
      </c>
      <c r="D30" s="32">
        <f t="shared" si="2"/>
        <v>0.30469137307106642</v>
      </c>
      <c r="E30" s="36">
        <f t="shared" si="3"/>
        <v>0.2678483190002377</v>
      </c>
      <c r="F30" s="48">
        <f>$T$5*$X$5/2</f>
        <v>3</v>
      </c>
      <c r="G30" s="18"/>
      <c r="H30" s="52">
        <f>$T$7*$X$7/2</f>
        <v>4.5</v>
      </c>
      <c r="I30" s="16"/>
      <c r="J30" s="53">
        <f t="shared" si="4"/>
        <v>0.91407411921319925</v>
      </c>
      <c r="K30" s="55">
        <f t="shared" si="6"/>
        <v>0</v>
      </c>
      <c r="L30" s="57">
        <f t="shared" si="7"/>
        <v>1.3711111788197989</v>
      </c>
      <c r="M30" s="100">
        <f t="shared" si="8"/>
        <v>0</v>
      </c>
      <c r="R30" s="67" t="s">
        <v>42</v>
      </c>
      <c r="S30" s="108"/>
      <c r="T30" s="68"/>
    </row>
    <row r="31" spans="1:21" x14ac:dyDescent="0.25">
      <c r="A31" s="7">
        <v>14</v>
      </c>
      <c r="B31" s="10">
        <v>28</v>
      </c>
      <c r="C31" s="28">
        <f t="shared" si="1"/>
        <v>0.3334774712800514</v>
      </c>
      <c r="D31" s="32">
        <f t="shared" si="2"/>
        <v>0.2915706919340349</v>
      </c>
      <c r="E31" s="36">
        <f t="shared" si="3"/>
        <v>0.25509363714308358</v>
      </c>
      <c r="F31" s="48">
        <f>$T$5*$X$5/2</f>
        <v>3</v>
      </c>
      <c r="G31" s="18"/>
      <c r="H31" s="52">
        <f>$T$7*$X$7/2</f>
        <v>4.5</v>
      </c>
      <c r="I31" s="16"/>
      <c r="J31" s="53">
        <f t="shared" si="4"/>
        <v>0.87471207580210475</v>
      </c>
      <c r="K31" s="55">
        <f t="shared" si="6"/>
        <v>0</v>
      </c>
      <c r="L31" s="57">
        <f t="shared" si="7"/>
        <v>1.3120681137031571</v>
      </c>
      <c r="M31" s="100">
        <f t="shared" si="8"/>
        <v>0</v>
      </c>
      <c r="R31" s="104" t="s">
        <v>39</v>
      </c>
      <c r="S31" s="112" t="s">
        <v>41</v>
      </c>
      <c r="T31" s="103" t="s">
        <v>44</v>
      </c>
      <c r="U31" s="1" t="s">
        <v>45</v>
      </c>
    </row>
    <row r="32" spans="1:21" x14ac:dyDescent="0.25">
      <c r="A32" s="7">
        <v>14.5</v>
      </c>
      <c r="B32" s="10">
        <v>29</v>
      </c>
      <c r="C32" s="28">
        <f t="shared" si="1"/>
        <v>0.32065141469235708</v>
      </c>
      <c r="D32" s="32">
        <f t="shared" si="2"/>
        <v>0.27901501620481806</v>
      </c>
      <c r="E32" s="36">
        <f t="shared" si="3"/>
        <v>0.24294632108865097</v>
      </c>
      <c r="F32" s="48">
        <f>$T$5*$X$5/2</f>
        <v>3</v>
      </c>
      <c r="G32" s="18"/>
      <c r="H32" s="52">
        <f>$T$7*$X$7/2</f>
        <v>4.5</v>
      </c>
      <c r="I32" s="16"/>
      <c r="J32" s="53">
        <f t="shared" si="4"/>
        <v>0.83704504861445417</v>
      </c>
      <c r="K32" s="55">
        <f t="shared" si="6"/>
        <v>0</v>
      </c>
      <c r="L32" s="57">
        <f t="shared" si="7"/>
        <v>1.2555675729216813</v>
      </c>
      <c r="M32" s="100">
        <f t="shared" si="8"/>
        <v>0</v>
      </c>
      <c r="R32" s="113">
        <f>O27*Y5+P27*Y6</f>
        <v>457928.28070043004</v>
      </c>
      <c r="S32" s="24">
        <f>ABS(Y8)</f>
        <v>456386.94620129204</v>
      </c>
      <c r="T32" s="25">
        <f>R32-S32</f>
        <v>1541.334499138</v>
      </c>
      <c r="U32">
        <f>T32/R32*100</f>
        <v>0.33658862404838419</v>
      </c>
    </row>
    <row r="33" spans="1:21" x14ac:dyDescent="0.25">
      <c r="A33" s="7">
        <v>15</v>
      </c>
      <c r="B33" s="10">
        <v>30</v>
      </c>
      <c r="C33" s="28">
        <f t="shared" si="1"/>
        <v>0.30831866797342034</v>
      </c>
      <c r="D33" s="32">
        <f t="shared" si="2"/>
        <v>0.26700001550700303</v>
      </c>
      <c r="E33" s="36">
        <f t="shared" si="3"/>
        <v>0.23137744865585813</v>
      </c>
      <c r="F33" s="48">
        <f>$T$5*$X$5/2</f>
        <v>3</v>
      </c>
      <c r="G33" s="18"/>
      <c r="H33" s="52">
        <f>$T$7*$X$7/2</f>
        <v>4.5</v>
      </c>
      <c r="I33" s="16"/>
      <c r="J33" s="53">
        <f t="shared" si="4"/>
        <v>0.80100004652100909</v>
      </c>
      <c r="K33" s="55">
        <f t="shared" si="6"/>
        <v>0</v>
      </c>
      <c r="L33" s="57">
        <f t="shared" si="7"/>
        <v>1.2015000697815137</v>
      </c>
      <c r="M33" s="100">
        <f t="shared" si="8"/>
        <v>0</v>
      </c>
    </row>
    <row r="34" spans="1:21" x14ac:dyDescent="0.25">
      <c r="A34" s="7">
        <v>15.5</v>
      </c>
      <c r="B34" s="10">
        <v>31</v>
      </c>
      <c r="C34" s="28">
        <f t="shared" si="1"/>
        <v>0.29646025766675027</v>
      </c>
      <c r="D34" s="32">
        <f t="shared" si="2"/>
        <v>0.2555024071837349</v>
      </c>
      <c r="E34" s="36">
        <f t="shared" si="3"/>
        <v>0.220359474910341</v>
      </c>
      <c r="F34" s="48">
        <f>$T$5*$X$5/2</f>
        <v>3</v>
      </c>
      <c r="G34" s="18"/>
      <c r="H34" s="52">
        <f>$T$7*$X$7/2</f>
        <v>4.5</v>
      </c>
      <c r="I34" s="16"/>
      <c r="J34" s="53">
        <f t="shared" si="4"/>
        <v>0.76650722155120476</v>
      </c>
      <c r="K34" s="55">
        <f t="shared" si="6"/>
        <v>0</v>
      </c>
      <c r="L34" s="57">
        <f t="shared" si="7"/>
        <v>1.1497608323268071</v>
      </c>
      <c r="M34" s="100">
        <f t="shared" si="8"/>
        <v>0</v>
      </c>
      <c r="R34" s="67" t="s">
        <v>43</v>
      </c>
      <c r="S34" s="108"/>
      <c r="T34" s="68"/>
    </row>
    <row r="35" spans="1:21" x14ac:dyDescent="0.25">
      <c r="A35" s="7">
        <v>16</v>
      </c>
      <c r="B35" s="10">
        <v>32</v>
      </c>
      <c r="C35" s="28">
        <f t="shared" si="1"/>
        <v>0.28505794006418295</v>
      </c>
      <c r="D35" s="32">
        <f t="shared" si="2"/>
        <v>0.24449991118060768</v>
      </c>
      <c r="E35" s="36">
        <f t="shared" si="3"/>
        <v>0.20986616658127716</v>
      </c>
      <c r="F35" s="48">
        <f>$T$5*$X$5/2</f>
        <v>3</v>
      </c>
      <c r="G35" s="18"/>
      <c r="H35" s="52">
        <f>$T$7*$X$7/2</f>
        <v>4.5</v>
      </c>
      <c r="I35" s="16"/>
      <c r="J35" s="53">
        <f t="shared" si="4"/>
        <v>0.73349973354182307</v>
      </c>
      <c r="K35" s="55">
        <f t="shared" si="6"/>
        <v>0</v>
      </c>
      <c r="L35" s="57">
        <f t="shared" si="7"/>
        <v>1.1002496003127347</v>
      </c>
      <c r="M35" s="100">
        <f t="shared" si="8"/>
        <v>0</v>
      </c>
      <c r="R35" s="104" t="s">
        <v>39</v>
      </c>
      <c r="S35" s="112" t="s">
        <v>41</v>
      </c>
      <c r="T35" s="103" t="s">
        <v>44</v>
      </c>
      <c r="U35" s="1" t="s">
        <v>45</v>
      </c>
    </row>
    <row r="36" spans="1:21" x14ac:dyDescent="0.25">
      <c r="A36" s="7">
        <v>16.5</v>
      </c>
      <c r="B36" s="10">
        <v>33</v>
      </c>
      <c r="C36" s="28">
        <f t="shared" si="1"/>
        <v>0.27409417313863743</v>
      </c>
      <c r="D36" s="32">
        <f t="shared" si="2"/>
        <v>0.23397120687139494</v>
      </c>
      <c r="E36" s="36">
        <f t="shared" si="3"/>
        <v>0.19987253960121634</v>
      </c>
      <c r="F36" s="48">
        <f>$T$5*$X$5/2</f>
        <v>3</v>
      </c>
      <c r="G36" s="18"/>
      <c r="H36" s="52">
        <f>$T$7*$X$7/2</f>
        <v>4.5</v>
      </c>
      <c r="I36" s="16"/>
      <c r="J36" s="53">
        <f t="shared" si="4"/>
        <v>0.70191362061418483</v>
      </c>
      <c r="K36" s="55">
        <f t="shared" si="6"/>
        <v>0</v>
      </c>
      <c r="L36" s="57">
        <f t="shared" si="7"/>
        <v>1.0528704309212773</v>
      </c>
      <c r="M36" s="100">
        <f t="shared" si="8"/>
        <v>0</v>
      </c>
      <c r="R36" s="113">
        <f>O27*AA5+P27*AA6</f>
        <v>378075.17801295139</v>
      </c>
      <c r="S36" s="24">
        <f>ABS(AA8)</f>
        <v>376889.48287300061</v>
      </c>
      <c r="T36" s="25">
        <f>R36-S36</f>
        <v>1185.6951399507816</v>
      </c>
      <c r="U36">
        <f>T36/R36*100</f>
        <v>0.31361359034000486</v>
      </c>
    </row>
    <row r="37" spans="1:21" x14ac:dyDescent="0.25">
      <c r="A37" s="7">
        <v>17</v>
      </c>
      <c r="B37" s="10">
        <v>34</v>
      </c>
      <c r="C37" s="28">
        <f t="shared" si="1"/>
        <v>0.26355208955638215</v>
      </c>
      <c r="D37" s="32">
        <f t="shared" si="2"/>
        <v>0.22389589174296168</v>
      </c>
      <c r="E37" s="36">
        <f t="shared" si="3"/>
        <v>0.19035479962020604</v>
      </c>
      <c r="F37" s="48">
        <f>$T$5*$X$5/2</f>
        <v>3</v>
      </c>
      <c r="G37" s="18"/>
      <c r="H37" s="52">
        <f>$T$7*$X$7/2</f>
        <v>4.5</v>
      </c>
      <c r="I37" s="16"/>
      <c r="J37" s="53">
        <f t="shared" si="4"/>
        <v>0.67168767522888506</v>
      </c>
      <c r="K37" s="55">
        <f t="shared" si="6"/>
        <v>0</v>
      </c>
      <c r="L37" s="57">
        <f t="shared" si="7"/>
        <v>1.0075315128433275</v>
      </c>
      <c r="M37" s="100">
        <f t="shared" si="8"/>
        <v>0</v>
      </c>
    </row>
    <row r="38" spans="1:21" x14ac:dyDescent="0.25">
      <c r="A38" s="7">
        <v>17.5</v>
      </c>
      <c r="B38" s="10">
        <v>35</v>
      </c>
      <c r="C38" s="28">
        <f t="shared" si="1"/>
        <v>0.25341547072729048</v>
      </c>
      <c r="D38" s="32">
        <f t="shared" si="2"/>
        <v>0.21425444185929349</v>
      </c>
      <c r="E38" s="36">
        <f t="shared" si="3"/>
        <v>0.18129028535257716</v>
      </c>
      <c r="F38" s="48">
        <f>$T$5*$X$5/2</f>
        <v>3</v>
      </c>
      <c r="G38" s="18"/>
      <c r="H38" s="52">
        <f>$T$7*$X$7/2</f>
        <v>4.5</v>
      </c>
      <c r="I38" s="16"/>
      <c r="J38" s="53">
        <f t="shared" si="4"/>
        <v>0.64276332557788041</v>
      </c>
      <c r="K38" s="55">
        <f t="shared" si="6"/>
        <v>0</v>
      </c>
      <c r="L38" s="57">
        <f t="shared" si="7"/>
        <v>0.96414498836682072</v>
      </c>
      <c r="M38" s="100">
        <f t="shared" si="8"/>
        <v>0</v>
      </c>
    </row>
    <row r="39" spans="1:21" x14ac:dyDescent="0.25">
      <c r="A39" s="7">
        <v>18</v>
      </c>
      <c r="B39" s="10">
        <v>36</v>
      </c>
      <c r="C39" s="28">
        <f t="shared" si="1"/>
        <v>0.24366872185316396</v>
      </c>
      <c r="D39" s="32">
        <f t="shared" si="2"/>
        <v>0.20502817402803208</v>
      </c>
      <c r="E39" s="36">
        <f t="shared" si="3"/>
        <v>0.17265741462150208</v>
      </c>
      <c r="F39" s="48">
        <f>$T$5*$X$5/2</f>
        <v>3</v>
      </c>
      <c r="G39" s="18"/>
      <c r="H39" s="52">
        <f>$T$7*$X$7/2</f>
        <v>4.5</v>
      </c>
      <c r="I39" s="16"/>
      <c r="J39" s="53">
        <f t="shared" si="4"/>
        <v>0.61508452208409625</v>
      </c>
      <c r="K39" s="55">
        <f t="shared" si="6"/>
        <v>0</v>
      </c>
      <c r="L39" s="57">
        <f t="shared" si="7"/>
        <v>0.92262678312614432</v>
      </c>
      <c r="M39" s="100">
        <f t="shared" si="8"/>
        <v>0</v>
      </c>
    </row>
    <row r="40" spans="1:21" x14ac:dyDescent="0.25">
      <c r="A40" s="7">
        <v>18.5</v>
      </c>
      <c r="B40" s="10">
        <v>37</v>
      </c>
      <c r="C40" s="28">
        <f t="shared" si="1"/>
        <v>0.23429684793573452</v>
      </c>
      <c r="D40" s="32">
        <f t="shared" si="2"/>
        <v>0.19619920959620296</v>
      </c>
      <c r="E40" s="36">
        <f t="shared" si="3"/>
        <v>0.1644356329728591</v>
      </c>
      <c r="F40" s="48">
        <f>$T$5*$X$5/2</f>
        <v>3</v>
      </c>
      <c r="G40" s="18"/>
      <c r="H40" s="52">
        <f>$T$7*$X$7/2</f>
        <v>4.5</v>
      </c>
      <c r="I40" s="16"/>
      <c r="J40" s="53">
        <f t="shared" si="4"/>
        <v>0.58859762878860888</v>
      </c>
      <c r="K40" s="55">
        <f t="shared" si="6"/>
        <v>0</v>
      </c>
      <c r="L40" s="57">
        <f t="shared" si="7"/>
        <v>0.88289644318291338</v>
      </c>
      <c r="M40" s="100">
        <f t="shared" si="8"/>
        <v>0</v>
      </c>
    </row>
    <row r="41" spans="1:21" x14ac:dyDescent="0.25">
      <c r="A41" s="7">
        <v>19</v>
      </c>
      <c r="B41" s="10">
        <v>38</v>
      </c>
      <c r="C41" s="28">
        <f t="shared" si="1"/>
        <v>0.22528543070743706</v>
      </c>
      <c r="D41" s="32">
        <f t="shared" si="2"/>
        <v>0.18775043980497894</v>
      </c>
      <c r="E41" s="36">
        <f t="shared" si="3"/>
        <v>0.15660536473605632</v>
      </c>
      <c r="F41" s="48">
        <f>$T$5*$X$5/2</f>
        <v>3</v>
      </c>
      <c r="G41" s="18"/>
      <c r="H41" s="52">
        <f>$T$7*$X$7/2</f>
        <v>4.5</v>
      </c>
      <c r="I41" s="16"/>
      <c r="J41" s="53">
        <f t="shared" si="4"/>
        <v>0.56325131941493678</v>
      </c>
      <c r="K41" s="55">
        <f t="shared" si="6"/>
        <v>0</v>
      </c>
      <c r="L41" s="57">
        <f t="shared" si="7"/>
        <v>0.84487697912240523</v>
      </c>
      <c r="M41" s="100">
        <f t="shared" si="8"/>
        <v>0</v>
      </c>
    </row>
    <row r="42" spans="1:21" x14ac:dyDescent="0.25">
      <c r="A42" s="7">
        <v>19.5</v>
      </c>
      <c r="B42" s="10">
        <v>39</v>
      </c>
      <c r="C42" s="28">
        <f t="shared" si="1"/>
        <v>0.21662060644945874</v>
      </c>
      <c r="D42" s="32">
        <f t="shared" si="2"/>
        <v>0.17966549263634349</v>
      </c>
      <c r="E42" s="36">
        <f t="shared" si="3"/>
        <v>0.14914796641529171</v>
      </c>
      <c r="F42" s="48">
        <f>$T$5*$X$5/2</f>
        <v>3</v>
      </c>
      <c r="G42" s="18"/>
      <c r="H42" s="52">
        <f>$T$7*$X$7/2</f>
        <v>4.5</v>
      </c>
      <c r="I42" s="16"/>
      <c r="J42" s="53">
        <f t="shared" si="4"/>
        <v>0.53899647790903049</v>
      </c>
      <c r="K42" s="55">
        <f t="shared" si="6"/>
        <v>0</v>
      </c>
      <c r="L42" s="57">
        <f t="shared" si="7"/>
        <v>0.80849471686354568</v>
      </c>
      <c r="M42" s="100">
        <f t="shared" si="8"/>
        <v>0</v>
      </c>
    </row>
    <row r="43" spans="1:21" x14ac:dyDescent="0.25">
      <c r="A43" s="7">
        <v>20</v>
      </c>
      <c r="B43" s="10">
        <v>40</v>
      </c>
      <c r="C43" s="28">
        <f t="shared" si="1"/>
        <v>0.20828904466294101</v>
      </c>
      <c r="D43" s="32">
        <f t="shared" si="2"/>
        <v>0.17192870108741007</v>
      </c>
      <c r="E43" s="36">
        <f t="shared" si="3"/>
        <v>0.14204568230027784</v>
      </c>
      <c r="F43" s="48">
        <f>$T$5*$X$5/2</f>
        <v>3</v>
      </c>
      <c r="G43" s="18"/>
      <c r="H43" s="17">
        <f>$T$7*$X$7/2+X7</f>
        <v>104.5</v>
      </c>
      <c r="I43" s="16"/>
      <c r="J43" s="53">
        <f t="shared" si="4"/>
        <v>0.51578610326223018</v>
      </c>
      <c r="K43" s="55">
        <f t="shared" si="6"/>
        <v>0</v>
      </c>
      <c r="L43" s="57">
        <f t="shared" si="7"/>
        <v>17.966549263634352</v>
      </c>
      <c r="M43" s="100">
        <f t="shared" si="8"/>
        <v>0</v>
      </c>
    </row>
    <row r="44" spans="1:21" x14ac:dyDescent="0.25">
      <c r="A44" s="7">
        <v>20.5</v>
      </c>
      <c r="B44" s="10">
        <v>41</v>
      </c>
      <c r="C44" s="28">
        <f t="shared" si="1"/>
        <v>0.20027792756052021</v>
      </c>
      <c r="D44" s="32">
        <f t="shared" si="2"/>
        <v>0.16452507281091874</v>
      </c>
      <c r="E44" s="36">
        <f t="shared" si="3"/>
        <v>0.13528160219074079</v>
      </c>
      <c r="F44" s="48">
        <f>$T$5*$X$5/2</f>
        <v>3</v>
      </c>
      <c r="G44" s="15"/>
      <c r="H44" s="15"/>
      <c r="I44" s="16"/>
      <c r="J44" s="53">
        <f t="shared" si="4"/>
        <v>0.4935752184327562</v>
      </c>
      <c r="K44" s="55">
        <f t="shared" si="6"/>
        <v>0</v>
      </c>
      <c r="L44" s="57">
        <f t="shared" si="7"/>
        <v>0</v>
      </c>
      <c r="M44" s="100">
        <f t="shared" si="8"/>
        <v>0</v>
      </c>
    </row>
    <row r="45" spans="1:21" x14ac:dyDescent="0.25">
      <c r="A45" s="7">
        <v>21</v>
      </c>
      <c r="B45" s="10">
        <v>42</v>
      </c>
      <c r="C45" s="28">
        <f t="shared" si="1"/>
        <v>0.19257493034665407</v>
      </c>
      <c r="D45" s="32">
        <f t="shared" si="2"/>
        <v>0.15744026106308018</v>
      </c>
      <c r="E45" s="36">
        <f t="shared" si="3"/>
        <v>0.12883962113403885</v>
      </c>
      <c r="F45" s="48">
        <f>$T$5*$X$5/2</f>
        <v>3</v>
      </c>
      <c r="G45" s="15"/>
      <c r="H45" s="15"/>
      <c r="I45" s="16"/>
      <c r="J45" s="53">
        <f t="shared" si="4"/>
        <v>0.47232078318924053</v>
      </c>
      <c r="K45" s="55">
        <f t="shared" si="6"/>
        <v>0</v>
      </c>
      <c r="L45" s="57">
        <f t="shared" si="7"/>
        <v>0</v>
      </c>
      <c r="M45" s="100">
        <f t="shared" si="8"/>
        <v>0</v>
      </c>
    </row>
    <row r="46" spans="1:21" x14ac:dyDescent="0.25">
      <c r="A46" s="7">
        <v>21.5</v>
      </c>
      <c r="B46" s="10">
        <v>43</v>
      </c>
      <c r="C46" s="28">
        <f t="shared" si="1"/>
        <v>0.18516820225639813</v>
      </c>
      <c r="D46" s="32">
        <f t="shared" si="2"/>
        <v>0.15066053690246906</v>
      </c>
      <c r="E46" s="36">
        <f t="shared" si="3"/>
        <v>0.12270440108003698</v>
      </c>
      <c r="F46" s="48">
        <f>$T$5*$X$5/2</f>
        <v>3</v>
      </c>
      <c r="G46" s="15"/>
      <c r="H46" s="15"/>
      <c r="I46" s="16"/>
      <c r="J46" s="53">
        <f t="shared" si="4"/>
        <v>0.45198161070740717</v>
      </c>
      <c r="K46" s="55">
        <f t="shared" si="6"/>
        <v>0</v>
      </c>
      <c r="L46" s="57">
        <f t="shared" si="7"/>
        <v>0</v>
      </c>
      <c r="M46" s="100">
        <f t="shared" si="8"/>
        <v>0</v>
      </c>
    </row>
    <row r="47" spans="1:21" x14ac:dyDescent="0.25">
      <c r="A47" s="7">
        <v>22</v>
      </c>
      <c r="B47" s="10">
        <v>44</v>
      </c>
      <c r="C47" s="28">
        <f t="shared" si="1"/>
        <v>0.17804634832345972</v>
      </c>
      <c r="D47" s="32">
        <f t="shared" si="2"/>
        <v>0.14417276258609482</v>
      </c>
      <c r="E47" s="36">
        <f t="shared" si="3"/>
        <v>0.11686133436193999</v>
      </c>
      <c r="F47" s="48">
        <f>$T$5*$X$5/2</f>
        <v>3</v>
      </c>
      <c r="G47" s="15"/>
      <c r="H47" s="15"/>
      <c r="I47" s="16"/>
      <c r="J47" s="53">
        <f t="shared" si="4"/>
        <v>0.43251828775828449</v>
      </c>
      <c r="K47" s="55">
        <f t="shared" si="6"/>
        <v>0</v>
      </c>
      <c r="L47" s="57">
        <f t="shared" si="7"/>
        <v>0</v>
      </c>
      <c r="M47" s="100">
        <f t="shared" si="8"/>
        <v>0</v>
      </c>
    </row>
    <row r="48" spans="1:21" x14ac:dyDescent="0.25">
      <c r="A48" s="7">
        <v>22.5</v>
      </c>
      <c r="B48" s="10">
        <v>45</v>
      </c>
      <c r="C48" s="28">
        <f t="shared" si="1"/>
        <v>0.17119841184948048</v>
      </c>
      <c r="D48" s="32">
        <f t="shared" si="2"/>
        <v>0.13796436611109553</v>
      </c>
      <c r="E48" s="36">
        <f t="shared" si="3"/>
        <v>0.1112965089161333</v>
      </c>
      <c r="F48" s="48">
        <f>$T$5*$X$5/2</f>
        <v>3</v>
      </c>
      <c r="G48" s="15"/>
      <c r="H48" s="15"/>
      <c r="I48" s="16"/>
      <c r="J48" s="53">
        <f t="shared" si="4"/>
        <v>0.41389309833328658</v>
      </c>
      <c r="K48" s="55">
        <f t="shared" si="6"/>
        <v>0</v>
      </c>
      <c r="L48" s="57">
        <f t="shared" si="7"/>
        <v>0</v>
      </c>
      <c r="M48" s="100">
        <f t="shared" si="8"/>
        <v>0</v>
      </c>
    </row>
    <row r="49" spans="1:13" x14ac:dyDescent="0.25">
      <c r="A49" s="7">
        <v>23</v>
      </c>
      <c r="B49" s="10">
        <v>46</v>
      </c>
      <c r="C49" s="28">
        <f t="shared" si="1"/>
        <v>0.1646138575475774</v>
      </c>
      <c r="D49" s="32">
        <f t="shared" si="2"/>
        <v>0.132023316852723</v>
      </c>
      <c r="E49" s="36">
        <f t="shared" si="3"/>
        <v>0.10599667515822221</v>
      </c>
      <c r="F49" s="48">
        <f>$T$5*$X$5/2</f>
        <v>3</v>
      </c>
      <c r="G49" s="15"/>
      <c r="H49" s="15"/>
      <c r="I49" s="16"/>
      <c r="J49" s="53">
        <f t="shared" si="4"/>
        <v>0.39606995055816901</v>
      </c>
      <c r="K49" s="55">
        <f t="shared" si="6"/>
        <v>0</v>
      </c>
      <c r="L49" s="57">
        <f t="shared" si="7"/>
        <v>0</v>
      </c>
      <c r="M49" s="100">
        <f t="shared" si="8"/>
        <v>0</v>
      </c>
    </row>
    <row r="50" spans="1:13" x14ac:dyDescent="0.25">
      <c r="A50" s="7">
        <v>23.5</v>
      </c>
      <c r="B50" s="10">
        <v>47</v>
      </c>
      <c r="C50" s="28">
        <f t="shared" si="1"/>
        <v>0.15828255533420904</v>
      </c>
      <c r="D50" s="32">
        <f t="shared" si="2"/>
        <v>0.12633810225140957</v>
      </c>
      <c r="E50" s="36">
        <f t="shared" si="3"/>
        <v>0.10094921443640208</v>
      </c>
      <c r="F50" s="48">
        <f>$T$5*$X$5/2</f>
        <v>3</v>
      </c>
      <c r="G50" s="15"/>
      <c r="H50" s="15"/>
      <c r="I50" s="16"/>
      <c r="J50" s="53">
        <f t="shared" si="4"/>
        <v>0.3790143067542287</v>
      </c>
      <c r="K50" s="55">
        <f t="shared" si="6"/>
        <v>0</v>
      </c>
      <c r="L50" s="57">
        <f t="shared" si="7"/>
        <v>0</v>
      </c>
      <c r="M50" s="100">
        <f t="shared" si="8"/>
        <v>0</v>
      </c>
    </row>
    <row r="51" spans="1:13" x14ac:dyDescent="0.25">
      <c r="A51" s="7">
        <v>24</v>
      </c>
      <c r="B51" s="10">
        <v>48</v>
      </c>
      <c r="C51" s="28">
        <f t="shared" si="1"/>
        <v>0.15219476474443175</v>
      </c>
      <c r="D51" s="32">
        <f t="shared" si="2"/>
        <v>0.12089770550374127</v>
      </c>
      <c r="E51" s="36">
        <f t="shared" si="3"/>
        <v>9.6142108987049613E-2</v>
      </c>
      <c r="F51" s="48">
        <f>$T$5*$X$5/2</f>
        <v>3</v>
      </c>
      <c r="G51" s="15"/>
      <c r="H51" s="15"/>
      <c r="I51" s="16"/>
      <c r="J51" s="53">
        <f t="shared" si="4"/>
        <v>0.36269311651122382</v>
      </c>
      <c r="K51" s="55">
        <f t="shared" si="6"/>
        <v>0</v>
      </c>
      <c r="L51" s="57">
        <f t="shared" si="7"/>
        <v>0</v>
      </c>
      <c r="M51" s="100">
        <f t="shared" si="8"/>
        <v>0</v>
      </c>
    </row>
    <row r="52" spans="1:13" x14ac:dyDescent="0.25">
      <c r="A52" s="7">
        <v>24.5</v>
      </c>
      <c r="B52" s="10">
        <v>49</v>
      </c>
      <c r="C52" s="28">
        <f t="shared" si="1"/>
        <v>0.14634111994656898</v>
      </c>
      <c r="D52" s="32">
        <f t="shared" si="2"/>
        <v>0.11569158421410647</v>
      </c>
      <c r="E52" s="36">
        <f t="shared" si="3"/>
        <v>9.1563913320999626E-2</v>
      </c>
      <c r="F52" s="48">
        <f>$T$5*$X$5/2</f>
        <v>3</v>
      </c>
      <c r="G52" s="15"/>
      <c r="H52" s="15"/>
      <c r="I52" s="16"/>
      <c r="J52" s="53">
        <f t="shared" si="4"/>
        <v>0.34707475264231941</v>
      </c>
      <c r="K52" s="55">
        <f t="shared" si="6"/>
        <v>0</v>
      </c>
      <c r="L52" s="57">
        <f t="shared" si="7"/>
        <v>0</v>
      </c>
      <c r="M52" s="100">
        <f t="shared" si="8"/>
        <v>0</v>
      </c>
    </row>
    <row r="53" spans="1:13" x14ac:dyDescent="0.25">
      <c r="A53" s="7">
        <v>25</v>
      </c>
      <c r="B53" s="10">
        <v>50</v>
      </c>
      <c r="C53" s="28">
        <f t="shared" si="1"/>
        <v>0.14071261533323939</v>
      </c>
      <c r="D53" s="32">
        <f t="shared" si="2"/>
        <v>0.11070964996565215</v>
      </c>
      <c r="E53" s="36">
        <f t="shared" si="3"/>
        <v>8.7203726972380588E-2</v>
      </c>
      <c r="F53" s="48">
        <f>$T$5*$X$5/2</f>
        <v>3</v>
      </c>
      <c r="G53" s="15"/>
      <c r="H53" s="15"/>
      <c r="I53" s="16"/>
      <c r="J53" s="53">
        <f t="shared" si="4"/>
        <v>0.33212894989695646</v>
      </c>
      <c r="K53" s="55">
        <f t="shared" si="6"/>
        <v>0</v>
      </c>
      <c r="L53" s="57">
        <f t="shared" si="7"/>
        <v>0</v>
      </c>
      <c r="M53" s="100">
        <f t="shared" si="8"/>
        <v>0</v>
      </c>
    </row>
    <row r="54" spans="1:13" x14ac:dyDescent="0.25">
      <c r="A54" s="7">
        <v>25.5</v>
      </c>
      <c r="B54" s="10">
        <v>51</v>
      </c>
      <c r="C54" s="28">
        <f t="shared" si="1"/>
        <v>0.13530059166657632</v>
      </c>
      <c r="D54" s="32">
        <f t="shared" si="2"/>
        <v>0.10594224877095899</v>
      </c>
      <c r="E54" s="36">
        <f t="shared" si="3"/>
        <v>8.3051168545124371E-2</v>
      </c>
      <c r="F54" s="48">
        <f>$T$5*$X$5/2</f>
        <v>3</v>
      </c>
      <c r="G54" s="15"/>
      <c r="H54" s="15"/>
      <c r="I54" s="16"/>
      <c r="J54" s="53">
        <f t="shared" si="4"/>
        <v>0.317826746312877</v>
      </c>
      <c r="K54" s="55">
        <f t="shared" si="6"/>
        <v>0</v>
      </c>
      <c r="L54" s="57">
        <f t="shared" si="7"/>
        <v>0</v>
      </c>
      <c r="M54" s="100">
        <f t="shared" si="8"/>
        <v>0</v>
      </c>
    </row>
    <row r="55" spans="1:13" x14ac:dyDescent="0.25">
      <c r="A55" s="7">
        <v>26</v>
      </c>
      <c r="B55" s="10">
        <v>52</v>
      </c>
      <c r="C55" s="28">
        <f t="shared" si="1"/>
        <v>0.13009672275632339</v>
      </c>
      <c r="D55" s="32">
        <f t="shared" si="2"/>
        <v>0.10138014236455409</v>
      </c>
      <c r="E55" s="36">
        <f t="shared" si="3"/>
        <v>7.9096350995356543E-2</v>
      </c>
      <c r="F55" s="48">
        <f>$T$5*$X$5/2</f>
        <v>3</v>
      </c>
      <c r="G55" s="15"/>
      <c r="H55" s="15"/>
      <c r="I55" s="16"/>
      <c r="J55" s="53">
        <f t="shared" si="4"/>
        <v>0.30414042709366229</v>
      </c>
      <c r="K55" s="55">
        <f t="shared" si="6"/>
        <v>0</v>
      </c>
      <c r="L55" s="57">
        <f t="shared" si="7"/>
        <v>0</v>
      </c>
      <c r="M55" s="100">
        <f t="shared" si="8"/>
        <v>0</v>
      </c>
    </row>
    <row r="56" spans="1:13" x14ac:dyDescent="0.25">
      <c r="A56" s="7">
        <v>26.5</v>
      </c>
      <c r="B56" s="10">
        <v>53</v>
      </c>
      <c r="C56" s="28">
        <f t="shared" si="1"/>
        <v>0.12509300265031092</v>
      </c>
      <c r="D56" s="32">
        <f t="shared" si="2"/>
        <v>9.7014490301008685E-2</v>
      </c>
      <c r="E56" s="36">
        <f t="shared" si="3"/>
        <v>7.5329858090815757E-2</v>
      </c>
      <c r="F56" s="48">
        <f>$T$5*$X$5/2</f>
        <v>3</v>
      </c>
      <c r="G56" s="15"/>
      <c r="H56" s="15"/>
      <c r="I56" s="16"/>
      <c r="J56" s="53">
        <f t="shared" si="4"/>
        <v>0.29104347090302607</v>
      </c>
      <c r="K56" s="55">
        <f t="shared" si="6"/>
        <v>0</v>
      </c>
      <c r="L56" s="57">
        <f t="shared" si="7"/>
        <v>0</v>
      </c>
      <c r="M56" s="100">
        <f t="shared" si="8"/>
        <v>0</v>
      </c>
    </row>
    <row r="57" spans="1:13" x14ac:dyDescent="0.25">
      <c r="A57" s="7">
        <v>27</v>
      </c>
      <c r="B57" s="10">
        <v>54</v>
      </c>
      <c r="C57" s="28">
        <f t="shared" si="1"/>
        <v>0.12028173331760666</v>
      </c>
      <c r="D57" s="32">
        <f t="shared" si="2"/>
        <v>9.2836832823931792E-2</v>
      </c>
      <c r="E57" s="36">
        <f t="shared" si="3"/>
        <v>7.1742721991253117E-2</v>
      </c>
      <c r="F57" s="48">
        <f>$T$5*$X$5/2</f>
        <v>3</v>
      </c>
      <c r="G57" s="15"/>
      <c r="H57" s="15"/>
      <c r="I57" s="16"/>
      <c r="J57" s="53">
        <f t="shared" si="4"/>
        <v>0.27851049847179538</v>
      </c>
      <c r="K57" s="55">
        <f t="shared" si="6"/>
        <v>0</v>
      </c>
      <c r="L57" s="57">
        <f t="shared" si="7"/>
        <v>0</v>
      </c>
      <c r="M57" s="100">
        <f t="shared" si="8"/>
        <v>0</v>
      </c>
    </row>
    <row r="58" spans="1:13" x14ac:dyDescent="0.25">
      <c r="A58" s="7">
        <v>27.5</v>
      </c>
      <c r="B58" s="10">
        <v>55</v>
      </c>
      <c r="C58" s="28">
        <f t="shared" si="1"/>
        <v>0.11565551280539103</v>
      </c>
      <c r="D58" s="32">
        <f t="shared" si="2"/>
        <v>8.8839074472661997E-2</v>
      </c>
      <c r="E58" s="36">
        <f t="shared" si="3"/>
        <v>6.8326401896431521E-2</v>
      </c>
      <c r="F58" s="48">
        <f>$T$5*$X$5/2</f>
        <v>3</v>
      </c>
      <c r="G58" s="15"/>
      <c r="H58" s="15"/>
      <c r="I58" s="16"/>
      <c r="J58" s="53">
        <f t="shared" si="4"/>
        <v>0.266517223417986</v>
      </c>
      <c r="K58" s="55">
        <f t="shared" si="6"/>
        <v>0</v>
      </c>
      <c r="L58" s="57">
        <f t="shared" si="7"/>
        <v>0</v>
      </c>
      <c r="M58" s="100">
        <f t="shared" si="8"/>
        <v>0</v>
      </c>
    </row>
    <row r="59" spans="1:13" x14ac:dyDescent="0.25">
      <c r="A59" s="7">
        <v>28</v>
      </c>
      <c r="B59" s="10">
        <v>56</v>
      </c>
      <c r="C59" s="28">
        <f t="shared" si="1"/>
        <v>0.11120722385133754</v>
      </c>
      <c r="D59" s="32">
        <f t="shared" si="2"/>
        <v>8.5013468394891878E-2</v>
      </c>
      <c r="E59" s="36">
        <f t="shared" si="3"/>
        <v>6.5072763710887174E-2</v>
      </c>
      <c r="F59" s="48">
        <f>$T$5*$X$5/2</f>
        <v>3</v>
      </c>
      <c r="G59" s="15"/>
      <c r="H59" s="15"/>
      <c r="I59" s="16"/>
      <c r="J59" s="53">
        <f t="shared" si="4"/>
        <v>0.25504040518467563</v>
      </c>
      <c r="K59" s="55">
        <f t="shared" si="6"/>
        <v>0</v>
      </c>
      <c r="L59" s="57">
        <f t="shared" si="7"/>
        <v>0</v>
      </c>
      <c r="M59" s="100">
        <f t="shared" si="8"/>
        <v>0</v>
      </c>
    </row>
    <row r="60" spans="1:13" x14ac:dyDescent="0.25">
      <c r="A60" s="7">
        <v>28.5</v>
      </c>
      <c r="B60" s="10">
        <v>57</v>
      </c>
      <c r="C60" s="28">
        <f t="shared" si="1"/>
        <v>0.10693002293397837</v>
      </c>
      <c r="D60" s="32">
        <f t="shared" si="2"/>
        <v>8.1352601334824776E-2</v>
      </c>
      <c r="E60" s="36">
        <f t="shared" si="3"/>
        <v>6.1974060677035397E-2</v>
      </c>
      <c r="F60" s="48">
        <f>$T$5*$X$5/2</f>
        <v>3</v>
      </c>
      <c r="G60" s="15"/>
      <c r="H60" s="15"/>
      <c r="I60" s="16"/>
      <c r="J60" s="53">
        <f t="shared" si="4"/>
        <v>0.24405780400447433</v>
      </c>
      <c r="K60" s="55">
        <f t="shared" si="6"/>
        <v>0</v>
      </c>
      <c r="L60" s="57">
        <f t="shared" si="7"/>
        <v>0</v>
      </c>
      <c r="M60" s="100">
        <f t="shared" si="8"/>
        <v>0</v>
      </c>
    </row>
    <row r="61" spans="1:13" x14ac:dyDescent="0.25">
      <c r="A61" s="7">
        <v>29</v>
      </c>
      <c r="B61" s="10">
        <v>58</v>
      </c>
      <c r="C61" s="28">
        <f t="shared" si="1"/>
        <v>0.10281732974420998</v>
      </c>
      <c r="D61" s="32">
        <f t="shared" si="2"/>
        <v>7.7849379267774924E-2</v>
      </c>
      <c r="E61" s="36">
        <f t="shared" si="3"/>
        <v>5.9022914930509894E-2</v>
      </c>
      <c r="F61" s="48">
        <f>$T$5*$X$5/2</f>
        <v>3</v>
      </c>
      <c r="G61" s="15"/>
      <c r="H61" s="15"/>
      <c r="I61" s="16"/>
      <c r="J61" s="53">
        <f t="shared" si="4"/>
        <v>0.23354813780332478</v>
      </c>
      <c r="K61" s="55">
        <f t="shared" si="6"/>
        <v>0</v>
      </c>
      <c r="L61" s="57">
        <f t="shared" si="7"/>
        <v>0</v>
      </c>
      <c r="M61" s="100">
        <f t="shared" si="8"/>
        <v>0</v>
      </c>
    </row>
    <row r="62" spans="1:13" x14ac:dyDescent="0.25">
      <c r="A62" s="7">
        <v>29.5</v>
      </c>
      <c r="B62" s="10">
        <v>59</v>
      </c>
      <c r="C62" s="28">
        <f t="shared" si="1"/>
        <v>9.8862817061740368E-2</v>
      </c>
      <c r="D62" s="32">
        <f t="shared" si="2"/>
        <v>7.4497013653373134E-2</v>
      </c>
      <c r="E62" s="36">
        <f t="shared" si="3"/>
        <v>5.6212299933818946E-2</v>
      </c>
      <c r="F62" s="48">
        <f>$T$5*$X$5/2</f>
        <v>3</v>
      </c>
      <c r="G62" s="15"/>
      <c r="H62" s="15"/>
      <c r="I62" s="16"/>
      <c r="J62" s="53">
        <f t="shared" si="4"/>
        <v>0.2234910409601194</v>
      </c>
      <c r="K62" s="55">
        <f t="shared" si="6"/>
        <v>0</v>
      </c>
      <c r="L62" s="57">
        <f t="shared" si="7"/>
        <v>0</v>
      </c>
      <c r="M62" s="100">
        <f t="shared" si="8"/>
        <v>0</v>
      </c>
    </row>
    <row r="63" spans="1:13" x14ac:dyDescent="0.25">
      <c r="A63" s="8">
        <v>30</v>
      </c>
      <c r="B63" s="11">
        <v>60</v>
      </c>
      <c r="C63" s="29">
        <f t="shared" si="1"/>
        <v>9.506040102090417E-2</v>
      </c>
      <c r="D63" s="33">
        <f t="shared" si="2"/>
        <v>7.1289008280739849E-2</v>
      </c>
      <c r="E63" s="37">
        <f t="shared" si="3"/>
        <v>5.3535523746494243E-2</v>
      </c>
      <c r="F63" s="19">
        <f>$T$5*$X$5/2+X5</f>
        <v>103</v>
      </c>
      <c r="G63" s="20"/>
      <c r="H63" s="20"/>
      <c r="I63" s="21"/>
      <c r="J63" s="54">
        <f t="shared" si="4"/>
        <v>7.3427678529162046</v>
      </c>
      <c r="K63" s="56">
        <f t="shared" si="6"/>
        <v>0</v>
      </c>
      <c r="L63" s="58">
        <f t="shared" si="7"/>
        <v>0</v>
      </c>
      <c r="M63" s="101">
        <f t="shared" si="8"/>
        <v>0</v>
      </c>
    </row>
    <row r="64" spans="1:13" ht="15.75" thickBot="1" x14ac:dyDescent="0.3">
      <c r="I64" s="1" t="s">
        <v>18</v>
      </c>
      <c r="J64" s="5">
        <f>SUM(J4:J63)</f>
        <v>69.042966942691521</v>
      </c>
      <c r="K64" s="5">
        <f t="shared" ref="K64:M64" si="9">SUM(K4:K63)</f>
        <v>113.00793645145387</v>
      </c>
      <c r="L64" s="5">
        <f t="shared" si="9"/>
        <v>100.00000000000024</v>
      </c>
      <c r="M64" s="5">
        <f t="shared" si="9"/>
        <v>-414642.85968458455</v>
      </c>
    </row>
  </sheetData>
  <mergeCells count="16">
    <mergeCell ref="R30:T30"/>
    <mergeCell ref="R34:T34"/>
    <mergeCell ref="S3:X3"/>
    <mergeCell ref="O11:S11"/>
    <mergeCell ref="O24:S24"/>
    <mergeCell ref="R26:S26"/>
    <mergeCell ref="O13:P13"/>
    <mergeCell ref="R13:R15"/>
    <mergeCell ref="R17:R18"/>
    <mergeCell ref="O20:P20"/>
    <mergeCell ref="N5:Q5"/>
    <mergeCell ref="C1:E1"/>
    <mergeCell ref="F1:I1"/>
    <mergeCell ref="J1:M1"/>
    <mergeCell ref="N1:Q1"/>
    <mergeCell ref="Y2:A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2021-08-12T15:34:28Z</dcterms:modified>
</cp:coreProperties>
</file>