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.sharepoint.com/sites/MGSC695_Group/Shared Documents/General/"/>
    </mc:Choice>
  </mc:AlternateContent>
  <xr:revisionPtr revIDLastSave="0" documentId="8_{203EDE5D-82E1-4FF9-8E68-398080192310}" xr6:coauthVersionLast="47" xr6:coauthVersionMax="47" xr10:uidLastSave="{00000000-0000-0000-0000-000000000000}"/>
  <bookViews>
    <workbookView xWindow="-108" yWindow="-108" windowWidth="23256" windowHeight="13176" firstSheet="2" activeTab="6" xr2:uid="{00000000-000D-0000-FFFF-FFFF00000000}"/>
  </bookViews>
  <sheets>
    <sheet name="Order of Generation" sheetId="10" r:id="rId1"/>
    <sheet name="Contract Upper Threshold" sheetId="1" r:id="rId2"/>
    <sheet name="Contract Lower Threshold" sheetId="2" r:id="rId3"/>
    <sheet name="Contract Penalties" sheetId="3" r:id="rId4"/>
    <sheet name="Annual Contracted Limit" sheetId="4" r:id="rId5"/>
    <sheet name="Unit Cost" sheetId="6" r:id="rId6"/>
    <sheet name="Prod Rev" sheetId="7" r:id="rId7"/>
    <sheet name="Prod Recipe" sheetId="8" r:id="rId8"/>
    <sheet name="Predicted Demand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5" i="1"/>
  <c r="G5" i="2"/>
  <c r="G6" i="2"/>
  <c r="G8" i="2"/>
  <c r="C4" i="8"/>
  <c r="C6" i="8"/>
  <c r="G5" i="8"/>
  <c r="G6" i="8"/>
  <c r="G7" i="8"/>
  <c r="G8" i="8"/>
  <c r="G4" i="8"/>
  <c r="B8" i="8"/>
  <c r="B7" i="8"/>
  <c r="B5" i="8"/>
  <c r="B4" i="8"/>
  <c r="C8" i="8"/>
  <c r="C7" i="8"/>
  <c r="C5" i="8"/>
  <c r="D8" i="8"/>
  <c r="D7" i="8"/>
  <c r="D6" i="8"/>
  <c r="D5" i="8"/>
  <c r="D4" i="8"/>
  <c r="G7" i="2" l="1"/>
  <c r="G6" i="1"/>
  <c r="G8" i="1"/>
  <c r="G4" i="2"/>
</calcChain>
</file>

<file path=xl/sharedStrings.xml><?xml version="1.0" encoding="utf-8"?>
<sst xmlns="http://schemas.openxmlformats.org/spreadsheetml/2006/main" count="127" uniqueCount="62">
  <si>
    <t>Aishwarya</t>
  </si>
  <si>
    <t>Alice :)</t>
  </si>
  <si>
    <t>Alice :))</t>
  </si>
  <si>
    <t>Desciption</t>
  </si>
  <si>
    <t>These are the monthly upper range contracted with each supplier for each alloy, i.e. if we exceed these numbers on any month we will incur a penalty proportional to the differnce between these numbers and the amount ordered</t>
  </si>
  <si>
    <t>Supp A</t>
  </si>
  <si>
    <t>Supp B</t>
  </si>
  <si>
    <t>Supp C</t>
  </si>
  <si>
    <t>Supp D</t>
  </si>
  <si>
    <t>Supp E</t>
  </si>
  <si>
    <t>SUM</t>
  </si>
  <si>
    <t>Alloy 1</t>
  </si>
  <si>
    <t>Alloy 2</t>
  </si>
  <si>
    <t>Alloy 3</t>
  </si>
  <si>
    <t>Alloy 4</t>
  </si>
  <si>
    <t>Alloy 5</t>
  </si>
  <si>
    <t>These are the monthly lower range contracted with each supplier for each alloy, i.e. if we are below these numbers on any month we will incur a penalty proportional to the differnce between these numbers and the amount ordered</t>
  </si>
  <si>
    <t>These are the penalty fees % per unit discrepancy for each supplier across all alloys supplied, e.g. if we exceed monthly allownce for supplier A on Alloys 1 and 2 by 10 units total, then we pay penalty fee% ( 10 * cost of alloy 1 fom supplier A + 10* cost of alloy 2 from supplier A)</t>
  </si>
  <si>
    <t>Hint</t>
  </si>
  <si>
    <t>Could be used to preprocess the unit cost table and come up with the additive contract penalty ontop of an order's price</t>
  </si>
  <si>
    <t>Penalty Fee %</t>
  </si>
  <si>
    <t>These are the annual capacity for each supplier to provide each alloy to the company, i.e. across the 12 months we cannot exceed this allowance for any alloy / supplier combo</t>
  </si>
  <si>
    <t>Total</t>
  </si>
  <si>
    <t>Aluminium</t>
  </si>
  <si>
    <t>Historical Statistics for Mineral and Material Commodities in the United States | U.S. Geological Survey (usgs.gov)</t>
  </si>
  <si>
    <t>Iron</t>
  </si>
  <si>
    <t>Lime</t>
  </si>
  <si>
    <t>copper</t>
  </si>
  <si>
    <t>lead</t>
  </si>
  <si>
    <t>*Red columns are just for reference, not part of original template</t>
  </si>
  <si>
    <t>*All values are in metric tons</t>
  </si>
  <si>
    <t xml:space="preserve">This is the unit cost of acquiring a </t>
  </si>
  <si>
    <t>Unit Cost ($)</t>
  </si>
  <si>
    <t>References:</t>
  </si>
  <si>
    <t>https://markets.businessinsider.com/commodities/aluminum-price</t>
  </si>
  <si>
    <t>https://www.statista.com/statistics/300419/monthly-iron-ore-prices/#:~:text=Iron%20ore%20prices%20monthly%202016%2D2022&amp;text=In%20January%202022%2C%20iron%20ore,per%20dmtu%20in%20December%202020.</t>
  </si>
  <si>
    <t>https://findanyanswer.com/what-is-the-cost-of-lime-per-ton</t>
  </si>
  <si>
    <t>https://markets.businessinsider.com/commodities/copper-price</t>
  </si>
  <si>
    <t>https://markets.businessinsider.com/commodities/lead-price</t>
  </si>
  <si>
    <t>Description</t>
  </si>
  <si>
    <t>Note</t>
  </si>
  <si>
    <t>Must make more money than it costs based on unit pice of alloys i.e. can't make a loss on sale</t>
  </si>
  <si>
    <t>Prod 1</t>
  </si>
  <si>
    <t>Prod 2</t>
  </si>
  <si>
    <t>Prod 3</t>
  </si>
  <si>
    <t>Revenue ($)</t>
  </si>
  <si>
    <t>The number of units of each alloy required to produce a unit of each product</t>
  </si>
  <si>
    <t>Predicted demand for each product for each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</si>
  <si>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</si>
  <si>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</si>
  <si>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</si>
  <si>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</si>
  <si>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</si>
  <si>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</si>
  <si>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</si>
  <si>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</si>
  <si>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</si>
  <si>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</si>
  <si>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</si>
  <si>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</si>
  <si>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0</t>
  </si>
  <si>
    <t>Revenue generated per poduct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</si>
</sst>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EA8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0" applyNumberFormat="1"/>
    <xf numFmtId="9" fontId="0" fillId="8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7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6EA847"/>
      <color rgb="FF649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gs.gov/centers/national-minerals-information-center/historical-statistics-mineral-and-material-commoditie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indanyanswer.com/what-is-the-cost-of-lime-per-ton" TargetMode="External"/><Relationship Id="rId2" Type="http://schemas.openxmlformats.org/officeDocument/2006/relationships/hyperlink" Target="https://www.statista.com/statistics/300419/monthly-iron-ore-prices/" TargetMode="External"/><Relationship Id="rId1" Type="http://schemas.openxmlformats.org/officeDocument/2006/relationships/hyperlink" Target="https://markets.businessinsider.com/commodities/aluminum-price" TargetMode="External"/><Relationship Id="rId5" Type="http://schemas.openxmlformats.org/officeDocument/2006/relationships/hyperlink" Target="https://markets.businessinsider.com/commodities/lead-price" TargetMode="External"/><Relationship Id="rId4" Type="http://schemas.openxmlformats.org/officeDocument/2006/relationships/hyperlink" Target="https://markets.businessinsider.com/commodities/copper-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C77A-94B9-448F-8DC5-C2DB2773FF45}">
  <dimension ref="A1:C2"/>
  <sheetViews>
    <sheetView workbookViewId="0">
      <selection activeCell="B1" sqref="B1"/>
    </sheetView>
  </sheetViews>
  <sheetFormatPr defaultRowHeight="14.4" x14ac:dyDescent="0.3"/>
  <sheetData>
    <row r="1" spans="1:3" x14ac:dyDescent="0.3">
      <c r="A1">
        <v>1</v>
      </c>
      <c r="B1" s="1" t="s">
        <v>0</v>
      </c>
    </row>
    <row r="2" spans="1:3" x14ac:dyDescent="0.3">
      <c r="A2">
        <v>2</v>
      </c>
      <c r="B2" s="2" t="s">
        <v>1</v>
      </c>
      <c r="C2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G8"/>
  <sheetViews>
    <sheetView workbookViewId="0">
      <selection activeCell="E4" sqref="E4"/>
    </sheetView>
  </sheetViews>
  <sheetFormatPr defaultRowHeight="14.4" x14ac:dyDescent="0.3"/>
  <cols>
    <col min="1" max="1" width="9.5546875" bestFit="1" customWidth="1"/>
  </cols>
  <sheetData>
    <row r="1" spans="1:7" x14ac:dyDescent="0.3">
      <c r="A1" t="s">
        <v>3</v>
      </c>
      <c r="B1" t="s">
        <v>4</v>
      </c>
    </row>
    <row r="3" spans="1:7" x14ac:dyDescent="0.3">
      <c r="B3" s="9" t="s">
        <v>5</v>
      </c>
      <c r="C3" s="8" t="s">
        <v>6</v>
      </c>
      <c r="D3" s="6" t="s">
        <v>7</v>
      </c>
      <c r="E3" s="7" t="s">
        <v>8</v>
      </c>
      <c r="F3" t="s">
        <v>9</v>
      </c>
      <c r="G3" s="5" t="s">
        <v>10</v>
      </c>
    </row>
    <row r="4" spans="1:7" x14ac:dyDescent="0.3">
      <c r="A4" t="s">
        <v>11</v>
      </c>
      <c r="B4">
        <v>750</v>
      </c>
      <c r="C4">
        <v>375</v>
      </c>
      <c r="D4">
        <v>625</v>
      </c>
      <c r="E4">
        <v>416.66666666666669</v>
      </c>
      <c r="F4">
        <v>333.33333333333337</v>
      </c>
      <c r="G4" s="5">
        <f>SUM(B4:F4)</f>
        <v>2500</v>
      </c>
    </row>
    <row r="5" spans="1:7" x14ac:dyDescent="0.3">
      <c r="A5" t="s">
        <v>12</v>
      </c>
      <c r="B5">
        <v>5000</v>
      </c>
      <c r="C5">
        <v>833.33333333333337</v>
      </c>
      <c r="D5">
        <v>2750</v>
      </c>
      <c r="E5">
        <v>1666.6666666666667</v>
      </c>
      <c r="F5">
        <v>416.66666666666669</v>
      </c>
      <c r="G5" s="5">
        <f t="shared" ref="G5:G8" si="0">SUM(B5:F5)</f>
        <v>10666.666666666664</v>
      </c>
    </row>
    <row r="6" spans="1:7" x14ac:dyDescent="0.3">
      <c r="A6" t="s">
        <v>13</v>
      </c>
      <c r="B6">
        <v>3750</v>
      </c>
      <c r="C6">
        <v>1250</v>
      </c>
      <c r="D6">
        <v>2916.666666666667</v>
      </c>
      <c r="E6">
        <v>2104.166666666667</v>
      </c>
      <c r="F6">
        <v>437.5</v>
      </c>
      <c r="G6" s="5">
        <f t="shared" si="0"/>
        <v>10458.333333333334</v>
      </c>
    </row>
    <row r="7" spans="1:7" x14ac:dyDescent="0.3">
      <c r="A7" t="s">
        <v>14</v>
      </c>
      <c r="B7">
        <v>208.33333333333334</v>
      </c>
      <c r="C7">
        <v>83.333333333333343</v>
      </c>
      <c r="D7">
        <v>187.5</v>
      </c>
      <c r="E7">
        <v>145.83333333333334</v>
      </c>
      <c r="F7">
        <v>41.666666666666671</v>
      </c>
      <c r="G7" s="5">
        <f t="shared" si="0"/>
        <v>666.66666666666663</v>
      </c>
    </row>
    <row r="8" spans="1:7" x14ac:dyDescent="0.3">
      <c r="A8" t="s">
        <v>15</v>
      </c>
      <c r="B8">
        <v>250</v>
      </c>
      <c r="C8">
        <v>95.833333333333343</v>
      </c>
      <c r="D8">
        <v>191.66666666666669</v>
      </c>
      <c r="E8">
        <v>150</v>
      </c>
      <c r="F8">
        <v>43.333333333333336</v>
      </c>
      <c r="G8" s="5">
        <f t="shared" si="0"/>
        <v>730.83333333333337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474256E-7037-4309-9FAC-C75E4D46D25D}">
            <xm:f>B4&lt;'Contract Lower Threshold'!B4</xm:f>
            <x14:dxf>
              <fill>
                <patternFill>
                  <bgColor rgb="FFFF0000"/>
                </patternFill>
              </fill>
            </x14:dxf>
          </x14:cfRule>
          <xm:sqref>B4:F8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69A0-3FA9-4EAC-B23D-E0D06F04829A}">
  <sheetPr>
    <tabColor theme="7"/>
  </sheetPr>
  <dimension ref="A1:G8"/>
  <sheetViews>
    <sheetView workbookViewId="0">
      <selection activeCell="A9" sqref="A9:XFD13"/>
    </sheetView>
  </sheetViews>
  <sheetFormatPr defaultRowHeight="14.4" x14ac:dyDescent="0.3"/>
  <cols>
    <col min="1" max="1" width="9.5546875" bestFit="1" customWidth="1"/>
  </cols>
  <sheetData>
    <row r="1" spans="1:7" x14ac:dyDescent="0.3">
      <c r="A1" t="s">
        <v>3</v>
      </c>
      <c r="B1" t="s">
        <v>16</v>
      </c>
    </row>
    <row r="3" spans="1:7" x14ac:dyDescent="0.3">
      <c r="B3" s="9" t="s">
        <v>5</v>
      </c>
      <c r="C3" s="8" t="s">
        <v>6</v>
      </c>
      <c r="D3" s="6" t="s">
        <v>7</v>
      </c>
      <c r="E3" s="7" t="s">
        <v>8</v>
      </c>
      <c r="F3" t="s">
        <v>9</v>
      </c>
      <c r="G3" s="5" t="s">
        <v>10</v>
      </c>
    </row>
    <row r="4" spans="1:7" x14ac:dyDescent="0.3">
      <c r="A4" t="s">
        <v>11</v>
      </c>
      <c r="B4">
        <v>208.33333333333334</v>
      </c>
      <c r="C4">
        <v>291.66666666666669</v>
      </c>
      <c r="D4">
        <v>333.33333333333337</v>
      </c>
      <c r="E4">
        <v>375</v>
      </c>
      <c r="F4">
        <v>312.5</v>
      </c>
      <c r="G4" s="5">
        <f>SUM(B4:F4)</f>
        <v>1520.8333333333335</v>
      </c>
    </row>
    <row r="5" spans="1:7" x14ac:dyDescent="0.3">
      <c r="A5" t="s">
        <v>12</v>
      </c>
      <c r="B5">
        <v>2520.8333333333335</v>
      </c>
      <c r="C5">
        <v>416.66666666666669</v>
      </c>
      <c r="D5">
        <v>833.33333333333337</v>
      </c>
      <c r="E5">
        <v>500</v>
      </c>
      <c r="F5">
        <v>208.33333333333334</v>
      </c>
      <c r="G5" s="5">
        <f t="shared" ref="G5:G8" si="0">SUM(B5:F5)</f>
        <v>4479.166666666667</v>
      </c>
    </row>
    <row r="6" spans="1:7" x14ac:dyDescent="0.3">
      <c r="A6" t="s">
        <v>13</v>
      </c>
      <c r="B6">
        <v>850</v>
      </c>
      <c r="C6">
        <v>833.33333333333337</v>
      </c>
      <c r="D6">
        <v>1250</v>
      </c>
      <c r="E6">
        <v>1270.8333333333335</v>
      </c>
      <c r="F6">
        <v>429.16666666666669</v>
      </c>
      <c r="G6" s="5">
        <f t="shared" si="0"/>
        <v>4633.3333333333339</v>
      </c>
    </row>
    <row r="7" spans="1:7" x14ac:dyDescent="0.3">
      <c r="A7" t="s">
        <v>14</v>
      </c>
      <c r="B7">
        <v>20.833333333333336</v>
      </c>
      <c r="C7">
        <v>50</v>
      </c>
      <c r="D7">
        <v>41.666666666666671</v>
      </c>
      <c r="E7">
        <v>54.166666666666671</v>
      </c>
      <c r="F7">
        <v>33.333333333333336</v>
      </c>
      <c r="G7" s="5">
        <f t="shared" si="0"/>
        <v>200.00000000000003</v>
      </c>
    </row>
    <row r="8" spans="1:7" x14ac:dyDescent="0.3">
      <c r="A8" t="s">
        <v>15</v>
      </c>
      <c r="B8">
        <v>41.666666666666671</v>
      </c>
      <c r="C8">
        <v>58.333333333333336</v>
      </c>
      <c r="D8">
        <v>44.166666666666671</v>
      </c>
      <c r="E8">
        <v>66.666666666666671</v>
      </c>
      <c r="F8">
        <v>34.166666666666671</v>
      </c>
      <c r="G8" s="5">
        <f t="shared" si="0"/>
        <v>245.00000000000006</v>
      </c>
    </row>
  </sheetData>
  <conditionalFormatting sqref="B4">
    <cfRule type="expression" dxfId="0" priority="1">
      <formula>$B$4&lt;$B$4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B122-B354-4F72-A6C9-DF566348C6C4}">
  <sheetPr>
    <tabColor theme="7"/>
  </sheetPr>
  <dimension ref="A1:F4"/>
  <sheetViews>
    <sheetView workbookViewId="0">
      <selection activeCell="L5" sqref="L5"/>
    </sheetView>
  </sheetViews>
  <sheetFormatPr defaultRowHeight="14.4" x14ac:dyDescent="0.3"/>
  <cols>
    <col min="1" max="1" width="12.33203125" bestFit="1" customWidth="1"/>
  </cols>
  <sheetData>
    <row r="1" spans="1:6" x14ac:dyDescent="0.3">
      <c r="A1" t="s">
        <v>3</v>
      </c>
      <c r="B1" t="s">
        <v>17</v>
      </c>
    </row>
    <row r="2" spans="1:6" x14ac:dyDescent="0.3">
      <c r="A2" t="s">
        <v>18</v>
      </c>
      <c r="B2" t="s">
        <v>19</v>
      </c>
    </row>
    <row r="3" spans="1:6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3">
      <c r="A4" t="s">
        <v>20</v>
      </c>
      <c r="B4" s="11">
        <v>1</v>
      </c>
      <c r="C4" s="14">
        <v>0.6</v>
      </c>
      <c r="D4" s="12">
        <v>0.89999999999999991</v>
      </c>
      <c r="E4" s="13">
        <v>0.7</v>
      </c>
      <c r="F4" s="10">
        <v>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3F27-E6CC-4311-8968-74A632BF0C10}">
  <sheetPr>
    <tabColor theme="9"/>
  </sheetPr>
  <dimension ref="A1:I13"/>
  <sheetViews>
    <sheetView workbookViewId="0">
      <selection activeCell="B1" sqref="B1"/>
    </sheetView>
  </sheetViews>
  <sheetFormatPr defaultRowHeight="14.4" x14ac:dyDescent="0.3"/>
  <cols>
    <col min="1" max="1" width="9.5546875" bestFit="1" customWidth="1"/>
  </cols>
  <sheetData>
    <row r="1" spans="1:9" x14ac:dyDescent="0.3">
      <c r="A1" t="s">
        <v>3</v>
      </c>
      <c r="B1" t="s">
        <v>21</v>
      </c>
    </row>
    <row r="3" spans="1:9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22</v>
      </c>
    </row>
    <row r="4" spans="1:9" x14ac:dyDescent="0.3">
      <c r="A4" t="s">
        <v>11</v>
      </c>
      <c r="B4">
        <v>10927.5</v>
      </c>
      <c r="C4">
        <v>6556.5</v>
      </c>
      <c r="D4">
        <v>4371</v>
      </c>
      <c r="E4">
        <v>7867.7999999999993</v>
      </c>
      <c r="F4">
        <v>9616.2000000000007</v>
      </c>
      <c r="G4" s="5">
        <v>43710</v>
      </c>
      <c r="H4" s="5" t="s">
        <v>23</v>
      </c>
      <c r="I4" s="4" t="s">
        <v>24</v>
      </c>
    </row>
    <row r="5" spans="1:9" x14ac:dyDescent="0.3">
      <c r="A5" t="s">
        <v>12</v>
      </c>
      <c r="B5">
        <v>67200</v>
      </c>
      <c r="C5">
        <v>33600</v>
      </c>
      <c r="D5">
        <v>22400</v>
      </c>
      <c r="E5">
        <v>44800</v>
      </c>
      <c r="F5">
        <v>56000</v>
      </c>
      <c r="G5" s="5">
        <v>224000</v>
      </c>
      <c r="H5" s="5" t="s">
        <v>25</v>
      </c>
    </row>
    <row r="6" spans="1:9" x14ac:dyDescent="0.3">
      <c r="A6" t="s">
        <v>13</v>
      </c>
      <c r="B6">
        <v>17600</v>
      </c>
      <c r="C6">
        <v>44000</v>
      </c>
      <c r="D6">
        <v>35200</v>
      </c>
      <c r="E6">
        <v>35200</v>
      </c>
      <c r="F6">
        <v>44000</v>
      </c>
      <c r="G6" s="5">
        <v>176000</v>
      </c>
      <c r="H6" s="5" t="s">
        <v>26</v>
      </c>
    </row>
    <row r="7" spans="1:9" x14ac:dyDescent="0.3">
      <c r="A7" t="s">
        <v>14</v>
      </c>
      <c r="B7">
        <v>1560</v>
      </c>
      <c r="C7">
        <v>1872</v>
      </c>
      <c r="D7">
        <v>1768.0000000000002</v>
      </c>
      <c r="E7">
        <v>3120</v>
      </c>
      <c r="F7">
        <v>2080</v>
      </c>
      <c r="G7" s="5">
        <v>10400</v>
      </c>
      <c r="H7" s="5" t="s">
        <v>27</v>
      </c>
    </row>
    <row r="8" spans="1:9" x14ac:dyDescent="0.3">
      <c r="A8" t="s">
        <v>15</v>
      </c>
      <c r="B8">
        <v>1356</v>
      </c>
      <c r="C8">
        <v>3616</v>
      </c>
      <c r="D8">
        <v>2938</v>
      </c>
      <c r="E8">
        <v>1130</v>
      </c>
      <c r="F8">
        <v>2260</v>
      </c>
      <c r="G8" s="5">
        <v>11300</v>
      </c>
      <c r="H8" s="5" t="s">
        <v>28</v>
      </c>
    </row>
    <row r="12" spans="1:9" x14ac:dyDescent="0.3">
      <c r="A12" s="5" t="s">
        <v>29</v>
      </c>
    </row>
    <row r="13" spans="1:9" x14ac:dyDescent="0.3">
      <c r="A13" s="5" t="s">
        <v>30</v>
      </c>
    </row>
  </sheetData>
  <hyperlinks>
    <hyperlink ref="I4" r:id="rId1" display="https://www.usgs.gov/centers/national-minerals-information-center/historical-statistics-mineral-and-material-commodities" xr:uid="{DDC46D08-BC47-4E11-A2D5-925C86D31A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1252-7636-4B34-BA40-1A8D3A60E4C2}">
  <sheetPr>
    <tabColor theme="4"/>
  </sheetPr>
  <dimension ref="A1:H16"/>
  <sheetViews>
    <sheetView workbookViewId="0">
      <selection activeCell="I3" sqref="I3"/>
    </sheetView>
  </sheetViews>
  <sheetFormatPr defaultRowHeight="14.4" x14ac:dyDescent="0.3"/>
  <cols>
    <col min="1" max="1" width="11.109375" bestFit="1" customWidth="1"/>
  </cols>
  <sheetData>
    <row r="1" spans="1:8" x14ac:dyDescent="0.3">
      <c r="A1" t="s">
        <v>3</v>
      </c>
      <c r="B1" t="s">
        <v>31</v>
      </c>
    </row>
    <row r="3" spans="1:8" x14ac:dyDescent="0.3">
      <c r="A3" t="s">
        <v>32</v>
      </c>
      <c r="B3" s="9" t="s">
        <v>5</v>
      </c>
      <c r="C3" s="8" t="s">
        <v>6</v>
      </c>
      <c r="D3" s="6" t="s">
        <v>7</v>
      </c>
      <c r="E3" s="7" t="s">
        <v>8</v>
      </c>
      <c r="F3" t="s">
        <v>9</v>
      </c>
      <c r="G3" s="5"/>
    </row>
    <row r="4" spans="1:8" x14ac:dyDescent="0.3">
      <c r="A4" t="s">
        <v>11</v>
      </c>
      <c r="B4">
        <v>3300</v>
      </c>
      <c r="C4">
        <v>3290</v>
      </c>
      <c r="D4">
        <v>3295</v>
      </c>
      <c r="E4">
        <v>3293</v>
      </c>
      <c r="F4">
        <v>3285</v>
      </c>
      <c r="G4" s="5" t="s">
        <v>23</v>
      </c>
      <c r="H4" s="5">
        <v>43710</v>
      </c>
    </row>
    <row r="5" spans="1:8" x14ac:dyDescent="0.3">
      <c r="A5" t="s">
        <v>12</v>
      </c>
      <c r="B5">
        <v>135</v>
      </c>
      <c r="C5">
        <v>128</v>
      </c>
      <c r="D5">
        <v>133</v>
      </c>
      <c r="E5">
        <v>130</v>
      </c>
      <c r="F5">
        <v>125</v>
      </c>
      <c r="G5" s="5" t="s">
        <v>25</v>
      </c>
      <c r="H5" s="5">
        <v>224000</v>
      </c>
    </row>
    <row r="6" spans="1:8" x14ac:dyDescent="0.3">
      <c r="A6" t="s">
        <v>13</v>
      </c>
      <c r="B6">
        <v>28</v>
      </c>
      <c r="C6">
        <v>22</v>
      </c>
      <c r="D6">
        <v>26</v>
      </c>
      <c r="E6">
        <v>24</v>
      </c>
      <c r="F6">
        <v>20</v>
      </c>
      <c r="G6" s="5" t="s">
        <v>26</v>
      </c>
      <c r="H6" s="5">
        <v>176000</v>
      </c>
    </row>
    <row r="7" spans="1:8" x14ac:dyDescent="0.3">
      <c r="A7" t="s">
        <v>14</v>
      </c>
      <c r="B7">
        <v>10300</v>
      </c>
      <c r="C7">
        <v>10260</v>
      </c>
      <c r="D7">
        <v>10285</v>
      </c>
      <c r="E7">
        <v>10270</v>
      </c>
      <c r="F7">
        <v>10240</v>
      </c>
      <c r="G7" s="5" t="s">
        <v>27</v>
      </c>
      <c r="H7" s="5">
        <v>10400</v>
      </c>
    </row>
    <row r="8" spans="1:8" x14ac:dyDescent="0.3">
      <c r="A8" t="s">
        <v>15</v>
      </c>
      <c r="B8">
        <v>2530</v>
      </c>
      <c r="C8">
        <v>2450</v>
      </c>
      <c r="D8">
        <v>2500</v>
      </c>
      <c r="E8">
        <v>2470</v>
      </c>
      <c r="F8">
        <v>2430</v>
      </c>
      <c r="G8" s="5" t="s">
        <v>28</v>
      </c>
      <c r="H8" s="5">
        <v>11300</v>
      </c>
    </row>
    <row r="11" spans="1:8" x14ac:dyDescent="0.3">
      <c r="A11" t="s">
        <v>33</v>
      </c>
    </row>
    <row r="12" spans="1:8" x14ac:dyDescent="0.3">
      <c r="A12" s="4" t="s">
        <v>34</v>
      </c>
    </row>
    <row r="13" spans="1:8" x14ac:dyDescent="0.3">
      <c r="A13" s="4" t="s">
        <v>35</v>
      </c>
    </row>
    <row r="14" spans="1:8" x14ac:dyDescent="0.3">
      <c r="A14" s="4" t="s">
        <v>36</v>
      </c>
    </row>
    <row r="15" spans="1:8" x14ac:dyDescent="0.3">
      <c r="A15" s="4" t="s">
        <v>37</v>
      </c>
    </row>
    <row r="16" spans="1:8" x14ac:dyDescent="0.3">
      <c r="A16" s="4" t="s">
        <v>38</v>
      </c>
    </row>
  </sheetData>
  <hyperlinks>
    <hyperlink ref="A12" r:id="rId1" xr:uid="{F58862DC-8243-43BD-9D4D-68D6361FD081}"/>
    <hyperlink ref="A13" r:id="rId2" location=":~:text=Iron%20ore%20prices%20monthly%202016%2D2022&amp;text=In%20January%202022%2C%20iron%20ore,per%20dmtu%20in%20December%202020" xr:uid="{B838C630-3531-4053-B92C-397320472C22}"/>
    <hyperlink ref="A14" r:id="rId3" xr:uid="{2A6C8EC2-E2E6-42B6-A41D-83F9646B6870}"/>
    <hyperlink ref="A15" r:id="rId4" xr:uid="{91BD46D7-0836-4BD5-91FA-FCEB1D95F483}"/>
    <hyperlink ref="A16" r:id="rId5" xr:uid="{DE82DD5E-3836-4394-95F8-347AB4D4063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06B-08CF-4897-9BD6-C451480B96CA}">
  <sheetPr>
    <tabColor theme="4"/>
  </sheetPr>
  <dimension ref="A1:D4"/>
  <sheetViews>
    <sheetView tabSelected="1" workbookViewId="0">
      <selection activeCell="E4" sqref="E4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39</v>
      </c>
      <c r="B1" t="s">
        <v>61</v>
      </c>
    </row>
    <row r="2" spans="1:4" x14ac:dyDescent="0.3">
      <c r="A2" t="s">
        <v>40</v>
      </c>
      <c r="B2" t="s">
        <v>41</v>
      </c>
    </row>
    <row r="3" spans="1:4" x14ac:dyDescent="0.3">
      <c r="B3" t="s">
        <v>42</v>
      </c>
      <c r="C3" t="s">
        <v>43</v>
      </c>
      <c r="D3" t="s">
        <v>44</v>
      </c>
    </row>
    <row r="4" spans="1:4" x14ac:dyDescent="0.3">
      <c r="A4" t="s">
        <v>45</v>
      </c>
      <c r="B4">
        <v>185000</v>
      </c>
      <c r="C4">
        <v>180000</v>
      </c>
      <c r="D4">
        <v>270000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EE9B-6B58-4540-BD89-7FB74882D082}">
  <sheetPr>
    <tabColor theme="9"/>
  </sheetPr>
  <dimension ref="A1:G12"/>
  <sheetViews>
    <sheetView workbookViewId="0">
      <selection activeCell="D4" sqref="D4:D8"/>
    </sheetView>
  </sheetViews>
  <sheetFormatPr defaultRowHeight="14.4" x14ac:dyDescent="0.3"/>
  <cols>
    <col min="1" max="1" width="10.33203125" bestFit="1" customWidth="1"/>
  </cols>
  <sheetData>
    <row r="1" spans="1:7" x14ac:dyDescent="0.3">
      <c r="A1" t="s">
        <v>39</v>
      </c>
      <c r="B1" t="s">
        <v>46</v>
      </c>
    </row>
    <row r="2" spans="1:7" x14ac:dyDescent="0.3">
      <c r="B2" s="5"/>
    </row>
    <row r="3" spans="1:7" x14ac:dyDescent="0.3">
      <c r="B3" t="s">
        <v>42</v>
      </c>
      <c r="C3" t="s">
        <v>43</v>
      </c>
      <c r="D3" t="s">
        <v>44</v>
      </c>
    </row>
    <row r="4" spans="1:7" x14ac:dyDescent="0.3">
      <c r="A4" t="s">
        <v>11</v>
      </c>
      <c r="B4">
        <f>0.25*E4/500</f>
        <v>21.855</v>
      </c>
      <c r="C4">
        <f>0.05*E4/200</f>
        <v>10.9275</v>
      </c>
      <c r="D4">
        <f>0.25*E4/250</f>
        <v>43.71</v>
      </c>
      <c r="E4" s="5">
        <v>43710</v>
      </c>
      <c r="F4" s="5" t="s">
        <v>23</v>
      </c>
      <c r="G4">
        <f>B4*500+C4*200+D4*250</f>
        <v>24040.5</v>
      </c>
    </row>
    <row r="5" spans="1:7" x14ac:dyDescent="0.3">
      <c r="A5" t="s">
        <v>12</v>
      </c>
      <c r="B5">
        <f>0.15*E5/500</f>
        <v>67.2</v>
      </c>
      <c r="C5">
        <f>0.3*E5/200</f>
        <v>336</v>
      </c>
      <c r="D5">
        <f>0.3*E5/250</f>
        <v>268.8</v>
      </c>
      <c r="E5" s="5">
        <v>224000</v>
      </c>
      <c r="F5" s="5" t="s">
        <v>25</v>
      </c>
      <c r="G5">
        <f t="shared" ref="G5:G8" si="0">B5*500+C5*200+D5*250</f>
        <v>168000</v>
      </c>
    </row>
    <row r="6" spans="1:7" x14ac:dyDescent="0.3">
      <c r="A6" t="s">
        <v>13</v>
      </c>
      <c r="B6">
        <v>0</v>
      </c>
      <c r="C6">
        <f>0.35*E6/200</f>
        <v>307.99999999999994</v>
      </c>
      <c r="D6">
        <f>0.25*E6/250</f>
        <v>176</v>
      </c>
      <c r="E6" s="5">
        <v>176000</v>
      </c>
      <c r="F6" s="5" t="s">
        <v>26</v>
      </c>
      <c r="G6">
        <f t="shared" si="0"/>
        <v>105599.99999999999</v>
      </c>
    </row>
    <row r="7" spans="1:7" x14ac:dyDescent="0.3">
      <c r="A7" t="s">
        <v>14</v>
      </c>
      <c r="B7">
        <f>0.35*E7/500</f>
        <v>7.2799999999999994</v>
      </c>
      <c r="C7">
        <f>0.1*E7/200</f>
        <v>5.2</v>
      </c>
      <c r="D7">
        <f>0.15*E7/250</f>
        <v>6.24</v>
      </c>
      <c r="E7" s="5">
        <v>10400</v>
      </c>
      <c r="F7" s="5" t="s">
        <v>27</v>
      </c>
      <c r="G7">
        <f t="shared" si="0"/>
        <v>6240</v>
      </c>
    </row>
    <row r="8" spans="1:7" x14ac:dyDescent="0.3">
      <c r="A8" t="s">
        <v>15</v>
      </c>
      <c r="B8">
        <f>0.25*E8/500</f>
        <v>5.65</v>
      </c>
      <c r="C8">
        <f>0.2*E8/200</f>
        <v>11.3</v>
      </c>
      <c r="D8">
        <f>0.05*E8/250</f>
        <v>2.2599999999999998</v>
      </c>
      <c r="E8" s="5">
        <v>11300</v>
      </c>
      <c r="F8" s="5" t="s">
        <v>28</v>
      </c>
      <c r="G8">
        <f t="shared" si="0"/>
        <v>5650</v>
      </c>
    </row>
    <row r="11" spans="1:7" x14ac:dyDescent="0.3">
      <c r="A11" s="5" t="s">
        <v>29</v>
      </c>
    </row>
    <row r="12" spans="1:7" x14ac:dyDescent="0.3">
      <c r="A12" s="5" t="s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1067-423D-40D7-8E2B-055EDD5CDA91}">
  <sheetPr>
    <tabColor theme="9"/>
  </sheetPr>
  <dimension ref="A1:D16"/>
  <sheetViews>
    <sheetView workbookViewId="0">
      <selection activeCell="H11" sqref="H11"/>
    </sheetView>
  </sheetViews>
  <sheetFormatPr defaultRowHeight="14.4" x14ac:dyDescent="0.3"/>
  <cols>
    <col min="1" max="1" width="10.33203125" bestFit="1" customWidth="1"/>
  </cols>
  <sheetData>
    <row r="1" spans="1:4" x14ac:dyDescent="0.3">
      <c r="A1" t="s">
        <v>39</v>
      </c>
      <c r="B1" t="s">
        <v>47</v>
      </c>
    </row>
    <row r="3" spans="1:4" x14ac:dyDescent="0.3">
      <c r="B3" t="s">
        <v>42</v>
      </c>
      <c r="C3" t="s">
        <v>43</v>
      </c>
      <c r="D3" t="s">
        <v>44</v>
      </c>
    </row>
    <row r="4" spans="1:4" x14ac:dyDescent="0.3">
      <c r="A4" t="s">
        <v>60</v>
      </c>
      <c r="B4">
        <v>0</v>
      </c>
      <c r="C4">
        <v>0</v>
      </c>
      <c r="D4">
        <v>0</v>
      </c>
    </row>
    <row r="5" spans="1:4" x14ac:dyDescent="0.3">
      <c r="A5" t="s">
        <v>48</v>
      </c>
      <c r="B5">
        <v>48.400000000000006</v>
      </c>
      <c r="C5">
        <v>11</v>
      </c>
      <c r="D5">
        <v>13.200000000000001</v>
      </c>
    </row>
    <row r="6" spans="1:4" x14ac:dyDescent="0.3">
      <c r="A6" t="s">
        <v>49</v>
      </c>
      <c r="B6">
        <v>44</v>
      </c>
      <c r="C6">
        <v>13.200000000000001</v>
      </c>
      <c r="D6">
        <v>16.5</v>
      </c>
    </row>
    <row r="7" spans="1:4" x14ac:dyDescent="0.3">
      <c r="A7" t="s">
        <v>50</v>
      </c>
      <c r="B7">
        <v>33</v>
      </c>
      <c r="C7">
        <v>15.400000000000002</v>
      </c>
      <c r="D7">
        <v>16.5</v>
      </c>
    </row>
    <row r="8" spans="1:4" x14ac:dyDescent="0.3">
      <c r="A8" t="s">
        <v>51</v>
      </c>
      <c r="B8">
        <v>35.200000000000003</v>
      </c>
      <c r="C8">
        <v>11</v>
      </c>
      <c r="D8">
        <v>16.5</v>
      </c>
    </row>
    <row r="9" spans="1:4" x14ac:dyDescent="0.3">
      <c r="A9" t="s">
        <v>52</v>
      </c>
      <c r="B9">
        <v>39.6</v>
      </c>
      <c r="C9">
        <v>16.5</v>
      </c>
      <c r="D9">
        <v>22</v>
      </c>
    </row>
    <row r="10" spans="1:4" x14ac:dyDescent="0.3">
      <c r="A10" t="s">
        <v>53</v>
      </c>
      <c r="B10">
        <v>44</v>
      </c>
      <c r="C10">
        <v>27.500000000000004</v>
      </c>
      <c r="D10">
        <v>27.500000000000004</v>
      </c>
    </row>
    <row r="11" spans="1:4" x14ac:dyDescent="0.3">
      <c r="A11" t="s">
        <v>54</v>
      </c>
      <c r="B11">
        <v>39.6</v>
      </c>
      <c r="C11">
        <v>24.200000000000003</v>
      </c>
      <c r="D11">
        <v>35.200000000000003</v>
      </c>
    </row>
    <row r="12" spans="1:4" x14ac:dyDescent="0.3">
      <c r="A12" t="s">
        <v>55</v>
      </c>
      <c r="B12">
        <v>44</v>
      </c>
      <c r="C12">
        <v>22</v>
      </c>
      <c r="D12">
        <v>30.800000000000004</v>
      </c>
    </row>
    <row r="13" spans="1:4" x14ac:dyDescent="0.3">
      <c r="A13" t="s">
        <v>56</v>
      </c>
      <c r="B13">
        <v>35.200000000000003</v>
      </c>
      <c r="C13">
        <v>19.8</v>
      </c>
      <c r="D13">
        <v>24.200000000000003</v>
      </c>
    </row>
    <row r="14" spans="1:4" x14ac:dyDescent="0.3">
      <c r="A14" t="s">
        <v>57</v>
      </c>
      <c r="B14">
        <v>38.5</v>
      </c>
      <c r="C14">
        <v>19.8</v>
      </c>
      <c r="D14">
        <v>24.200000000000003</v>
      </c>
    </row>
    <row r="15" spans="1:4" x14ac:dyDescent="0.3">
      <c r="A15" t="s">
        <v>58</v>
      </c>
      <c r="B15">
        <v>66</v>
      </c>
      <c r="C15">
        <v>22</v>
      </c>
      <c r="D15">
        <v>22</v>
      </c>
    </row>
    <row r="16" spans="1:4" x14ac:dyDescent="0.3">
      <c r="A16" t="s">
        <v>59</v>
      </c>
      <c r="B16">
        <v>82.5</v>
      </c>
      <c r="C16">
        <v>17.600000000000001</v>
      </c>
      <c r="D16">
        <v>26.400000000000002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556A8A3E7DDB41BA6412884F053085" ma:contentTypeVersion="4" ma:contentTypeDescription="Create a new document." ma:contentTypeScope="" ma:versionID="7d5fa1bb2618569c07cbe16f7e32cd1c">
  <xsd:schema xmlns:xsd="http://www.w3.org/2001/XMLSchema" xmlns:xs="http://www.w3.org/2001/XMLSchema" xmlns:p="http://schemas.microsoft.com/office/2006/metadata/properties" xmlns:ns2="5dd6a6d7-bcb7-4e97-9d6f-e2f99f533c4a" targetNamespace="http://schemas.microsoft.com/office/2006/metadata/properties" ma:root="true" ma:fieldsID="7362f9eed8377b4399dc94a85f0118e7" ns2:_="">
    <xsd:import namespace="5dd6a6d7-bcb7-4e97-9d6f-e2f99f533c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6a6d7-bcb7-4e97-9d6f-e2f99f533c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8AD5BC-197B-4295-8CF3-D5D09D155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35BE01-4492-416B-AA96-A5E6AF3902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898ACA-D348-41AF-93AB-CB773C7BD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d6a6d7-bcb7-4e97-9d6f-e2f99f533c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 of Generation</vt:lpstr>
      <vt:lpstr>Contract Upper Threshold</vt:lpstr>
      <vt:lpstr>Contract Lower Threshold</vt:lpstr>
      <vt:lpstr>Contract Penalties</vt:lpstr>
      <vt:lpstr>Annual Contracted Limit</vt:lpstr>
      <vt:lpstr>Unit Cost</vt:lpstr>
      <vt:lpstr>Prod Rev</vt:lpstr>
      <vt:lpstr>Prod Recipe</vt:lpstr>
      <vt:lpstr>Predicted 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Siraj Hatoum</dc:creator>
  <cp:keywords/>
  <dc:description/>
  <cp:lastModifiedBy>Siraj Hatoum</cp:lastModifiedBy>
  <cp:revision/>
  <dcterms:created xsi:type="dcterms:W3CDTF">2022-04-15T16:17:23Z</dcterms:created>
  <dcterms:modified xsi:type="dcterms:W3CDTF">2022-04-20T22:54:46Z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0x010100CC556A8A3E7DDB41BA6412884F053085</vt:lpwstr>
  </property>
</Properties>
</file>