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분석프로젝트\rice_analysis\data\"/>
    </mc:Choice>
  </mc:AlternateContent>
  <xr:revisionPtr revIDLastSave="0" documentId="13_ncr:1_{D4DD049F-65EA-4D9E-A1EE-F9EB929BBC52}" xr6:coauthVersionLast="47" xr6:coauthVersionMax="47" xr10:uidLastSave="{00000000-0000-0000-0000-000000000000}"/>
  <bookViews>
    <workbookView xWindow="-98" yWindow="-98" windowWidth="28996" windowHeight="17475" xr2:uid="{3ED5B43B-BDFF-4404-A309-2D9EBF7B58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" i="1" l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" i="1"/>
  <c r="AI12" i="1"/>
  <c r="AI13" i="1"/>
  <c r="AI24" i="1"/>
  <c r="AI25" i="1"/>
  <c r="F12" i="1"/>
  <c r="X12" i="1"/>
  <c r="Y12" i="1"/>
  <c r="AP12" i="1"/>
  <c r="F13" i="1"/>
  <c r="X13" i="1"/>
  <c r="Y13" i="1"/>
  <c r="AP13" i="1"/>
  <c r="X24" i="1"/>
  <c r="Y24" i="1"/>
  <c r="X25" i="1"/>
  <c r="Y25" i="1"/>
  <c r="Z3" i="1"/>
  <c r="Z4" i="1"/>
  <c r="Z5" i="1"/>
  <c r="Z6" i="1"/>
  <c r="Z7" i="1"/>
  <c r="Z8" i="1"/>
  <c r="Z9" i="1"/>
  <c r="Z10" i="1"/>
  <c r="Z11" i="1"/>
  <c r="Z2" i="1"/>
  <c r="Z15" i="1"/>
  <c r="Z16" i="1"/>
  <c r="Z17" i="1"/>
  <c r="Z18" i="1"/>
  <c r="Z19" i="1"/>
  <c r="Z20" i="1"/>
  <c r="Z21" i="1"/>
  <c r="Z22" i="1"/>
  <c r="Z23" i="1"/>
  <c r="Z14" i="1"/>
  <c r="AM22" i="1" l="1"/>
  <c r="AM23" i="1"/>
  <c r="AM19" i="1"/>
  <c r="AM20" i="1"/>
  <c r="AM21" i="1"/>
  <c r="AM18" i="1"/>
  <c r="AM17" i="1"/>
  <c r="AM16" i="1"/>
  <c r="AM15" i="1"/>
  <c r="AM14" i="1"/>
  <c r="AM11" i="1"/>
  <c r="AM10" i="1"/>
  <c r="AM3" i="1"/>
  <c r="AM4" i="1"/>
  <c r="AM5" i="1"/>
  <c r="AM6" i="1"/>
  <c r="AM7" i="1"/>
  <c r="AM8" i="1"/>
  <c r="AM9" i="1"/>
  <c r="AM2" i="1"/>
  <c r="AG15" i="1" l="1"/>
  <c r="AH15" i="1" s="1"/>
  <c r="AG16" i="1"/>
  <c r="AH16" i="1" s="1"/>
  <c r="AG17" i="1"/>
  <c r="AH17" i="1" s="1"/>
  <c r="AG18" i="1"/>
  <c r="AH18" i="1" s="1"/>
  <c r="AG19" i="1"/>
  <c r="AH19" i="1" s="1"/>
  <c r="AG20" i="1"/>
  <c r="AH20" i="1" s="1"/>
  <c r="AG21" i="1"/>
  <c r="AH21" i="1" s="1"/>
  <c r="AG22" i="1"/>
  <c r="AH22" i="1" s="1"/>
  <c r="AG23" i="1"/>
  <c r="AH23" i="1" s="1"/>
  <c r="AG14" i="1"/>
  <c r="AH14" i="1" s="1"/>
  <c r="AO23" i="1" l="1"/>
  <c r="AO21" i="1"/>
  <c r="AO19" i="1"/>
  <c r="AO17" i="1"/>
  <c r="AO16" i="1"/>
  <c r="AO14" i="1"/>
  <c r="AO22" i="1"/>
  <c r="AO20" i="1"/>
  <c r="AO18" i="1"/>
  <c r="AO15" i="1"/>
  <c r="AG11" i="1"/>
  <c r="AH11" i="1" s="1"/>
  <c r="AO11" i="1" l="1"/>
  <c r="AG10" i="1"/>
  <c r="AH10" i="1" s="1"/>
  <c r="AO10" i="1" l="1"/>
  <c r="AG9" i="1"/>
  <c r="AH9" i="1" s="1"/>
  <c r="AO9" i="1" l="1"/>
  <c r="AG8" i="1"/>
  <c r="AH8" i="1" s="1"/>
  <c r="AO8" i="1" l="1"/>
  <c r="AG3" i="1"/>
  <c r="AH3" i="1" s="1"/>
  <c r="AG4" i="1"/>
  <c r="AH4" i="1" s="1"/>
  <c r="AG5" i="1"/>
  <c r="AH5" i="1" s="1"/>
  <c r="AG6" i="1"/>
  <c r="AH6" i="1" s="1"/>
  <c r="AG7" i="1"/>
  <c r="AH7" i="1" s="1"/>
  <c r="AO7" i="1" l="1"/>
  <c r="AO6" i="1"/>
  <c r="AO5" i="1"/>
  <c r="AO4" i="1"/>
  <c r="AO3" i="1"/>
  <c r="AG2" i="1"/>
  <c r="AH2" i="1" s="1"/>
  <c r="AO2" i="1" l="1"/>
  <c r="F23" i="1"/>
  <c r="AI23" i="1" s="1"/>
  <c r="F22" i="1"/>
  <c r="AI22" i="1" s="1"/>
  <c r="F21" i="1"/>
  <c r="AI21" i="1" s="1"/>
  <c r="F20" i="1"/>
  <c r="AI20" i="1" s="1"/>
  <c r="F19" i="1"/>
  <c r="AI19" i="1" s="1"/>
  <c r="F18" i="1"/>
  <c r="AI18" i="1" s="1"/>
  <c r="F17" i="1"/>
  <c r="AI17" i="1" s="1"/>
  <c r="F16" i="1"/>
  <c r="AI16" i="1" s="1"/>
  <c r="F15" i="1"/>
  <c r="AI15" i="1" s="1"/>
  <c r="F14" i="1"/>
  <c r="AI14" i="1" s="1"/>
  <c r="F11" i="1"/>
  <c r="AI11" i="1" s="1"/>
  <c r="F10" i="1"/>
  <c r="AI10" i="1" s="1"/>
  <c r="F9" i="1"/>
  <c r="AI9" i="1" s="1"/>
  <c r="F8" i="1"/>
  <c r="AI8" i="1" s="1"/>
  <c r="F7" i="1"/>
  <c r="AI7" i="1" s="1"/>
  <c r="F6" i="1"/>
  <c r="AI6" i="1" s="1"/>
  <c r="F5" i="1"/>
  <c r="AI5" i="1" s="1"/>
  <c r="F4" i="1"/>
  <c r="AI4" i="1" s="1"/>
  <c r="F3" i="1"/>
  <c r="AI3" i="1" s="1"/>
  <c r="F2" i="1"/>
  <c r="Y2" i="1" s="1"/>
  <c r="AI2" i="1" l="1"/>
  <c r="AP14" i="1"/>
  <c r="Y14" i="1"/>
  <c r="AP3" i="1"/>
  <c r="Y3" i="1"/>
  <c r="AP4" i="1"/>
  <c r="Y4" i="1"/>
  <c r="AP5" i="1"/>
  <c r="Y5" i="1"/>
  <c r="AP6" i="1"/>
  <c r="Y6" i="1"/>
  <c r="AP7" i="1"/>
  <c r="Y7" i="1"/>
  <c r="AP8" i="1"/>
  <c r="Y8" i="1"/>
  <c r="AP9" i="1"/>
  <c r="Y9" i="1"/>
  <c r="AP10" i="1"/>
  <c r="AP11" i="1"/>
  <c r="AP15" i="1"/>
  <c r="Y15" i="1"/>
  <c r="AP16" i="1"/>
  <c r="Y16" i="1"/>
  <c r="AP17" i="1"/>
  <c r="Y17" i="1"/>
  <c r="AP18" i="1"/>
  <c r="Y18" i="1"/>
  <c r="AP19" i="1"/>
  <c r="Y19" i="1"/>
  <c r="AP20" i="1"/>
  <c r="Y20" i="1"/>
  <c r="AP21" i="1"/>
  <c r="Y21" i="1"/>
  <c r="AP22" i="1"/>
  <c r="Y22" i="1"/>
  <c r="AP23" i="1"/>
  <c r="Y23" i="1"/>
  <c r="AB2" i="1"/>
  <c r="AP2" i="1"/>
  <c r="X3" i="1"/>
  <c r="AB3" i="1"/>
  <c r="X17" i="1"/>
  <c r="AB17" i="1"/>
  <c r="X15" i="1"/>
  <c r="AB15" i="1"/>
  <c r="X18" i="1"/>
  <c r="AB18" i="1"/>
  <c r="X9" i="1"/>
  <c r="AB9" i="1"/>
  <c r="X14" i="1"/>
  <c r="AB14" i="1"/>
  <c r="X4" i="1"/>
  <c r="AB4" i="1"/>
  <c r="X5" i="1"/>
  <c r="AB5" i="1"/>
  <c r="X7" i="1"/>
  <c r="AB7" i="1"/>
  <c r="X8" i="1"/>
  <c r="AB8" i="1"/>
  <c r="X22" i="1"/>
  <c r="AB22" i="1"/>
  <c r="X16" i="1"/>
  <c r="AB16" i="1"/>
  <c r="X6" i="1"/>
  <c r="AB6" i="1"/>
  <c r="X19" i="1"/>
  <c r="AB19" i="1"/>
  <c r="X20" i="1"/>
  <c r="AB20" i="1"/>
  <c r="X21" i="1"/>
  <c r="AB21" i="1"/>
  <c r="AB10" i="1"/>
  <c r="AB11" i="1"/>
  <c r="X23" i="1"/>
  <c r="AB23" i="1"/>
  <c r="X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10" authorId="0" shapeId="0" xr:uid="{FFD974FE-6107-456F-98C9-5C08D6F210C5}">
      <text>
        <r>
          <rPr>
            <sz val="9"/>
            <color indexed="81"/>
            <rFont val="돋움"/>
            <family val="3"/>
            <charset val="129"/>
          </rPr>
          <t>촬영</t>
        </r>
        <r>
          <rPr>
            <sz val="9"/>
            <color indexed="81"/>
            <rFont val="Tahoma"/>
            <family val="2"/>
          </rPr>
          <t xml:space="preserve">X
</t>
        </r>
      </text>
    </comment>
  </commentList>
</comments>
</file>

<file path=xl/sharedStrings.xml><?xml version="1.0" encoding="utf-8"?>
<sst xmlns="http://schemas.openxmlformats.org/spreadsheetml/2006/main" count="186" uniqueCount="106">
  <si>
    <t>김제</t>
    <phoneticPr fontId="2" type="noConversion"/>
  </si>
  <si>
    <t>GJ-R1</t>
    <phoneticPr fontId="2" type="noConversion"/>
  </si>
  <si>
    <t>전북특별자치도 김제시 부량면 용성리 22-11</t>
    <phoneticPr fontId="2" type="noConversion"/>
  </si>
  <si>
    <t>장수용</t>
    <phoneticPr fontId="2" type="noConversion"/>
  </si>
  <si>
    <t>벼</t>
    <phoneticPr fontId="2" type="noConversion"/>
  </si>
  <si>
    <t>동진찰</t>
    <phoneticPr fontId="2" type="noConversion"/>
  </si>
  <si>
    <t>GJ-R2</t>
    <phoneticPr fontId="2" type="noConversion"/>
  </si>
  <si>
    <t>전북특별자치도 김제시 부량면 신용리 12</t>
    <phoneticPr fontId="2" type="noConversion"/>
  </si>
  <si>
    <t>GJ-R3</t>
    <phoneticPr fontId="2" type="noConversion"/>
  </si>
  <si>
    <t>전북특별자치도 김제시 부량면 신용리 12-1</t>
    <phoneticPr fontId="2" type="noConversion"/>
  </si>
  <si>
    <t>GJ-R4</t>
    <phoneticPr fontId="2" type="noConversion"/>
  </si>
  <si>
    <t>전북특별자치도 김제시 부량면 신용리 12-2</t>
    <phoneticPr fontId="2" type="noConversion"/>
  </si>
  <si>
    <t>GJ-R5</t>
    <phoneticPr fontId="2" type="noConversion"/>
  </si>
  <si>
    <t>전북특별자치도 김제시 부량면 신용리 12-3</t>
    <phoneticPr fontId="2" type="noConversion"/>
  </si>
  <si>
    <t>GJ-R6</t>
    <phoneticPr fontId="2" type="noConversion"/>
  </si>
  <si>
    <t>전북특별자치도 김제시 부량면 신용리 12-4</t>
    <phoneticPr fontId="2" type="noConversion"/>
  </si>
  <si>
    <t>GJ-R7</t>
    <phoneticPr fontId="2" type="noConversion"/>
  </si>
  <si>
    <t>전북특별자치도 김제시 부량면 신용리 9-2, 9-3</t>
    <phoneticPr fontId="2" type="noConversion"/>
  </si>
  <si>
    <t>황금택</t>
    <phoneticPr fontId="2" type="noConversion"/>
  </si>
  <si>
    <t>신동진</t>
    <phoneticPr fontId="2" type="noConversion"/>
  </si>
  <si>
    <t>GJ-R8</t>
    <phoneticPr fontId="2" type="noConversion"/>
  </si>
  <si>
    <t>전북특별자치도 김제시 부량면 신용리 9-4</t>
    <phoneticPr fontId="2" type="noConversion"/>
  </si>
  <si>
    <t>GJ-R9</t>
    <phoneticPr fontId="2" type="noConversion"/>
  </si>
  <si>
    <t>전북특별자치도 김제시 부량면 신용리 3-5</t>
    <phoneticPr fontId="2" type="noConversion"/>
  </si>
  <si>
    <t>강정우</t>
    <phoneticPr fontId="2" type="noConversion"/>
  </si>
  <si>
    <t>GJ-R10</t>
    <phoneticPr fontId="2" type="noConversion"/>
  </si>
  <si>
    <t>전북특별자치도 김제시 부량면 신용리 19-11</t>
    <phoneticPr fontId="2" type="noConversion"/>
  </si>
  <si>
    <t>김제</t>
    <phoneticPr fontId="2" type="noConversion"/>
  </si>
  <si>
    <t>GJ-R11</t>
    <phoneticPr fontId="2" type="noConversion"/>
  </si>
  <si>
    <t>전북특별자치도 김제시 부량면 신용리 42-9, 42-10</t>
    <phoneticPr fontId="2" type="noConversion"/>
  </si>
  <si>
    <t>이경도</t>
    <phoneticPr fontId="2" type="noConversion"/>
  </si>
  <si>
    <t>벼</t>
    <phoneticPr fontId="2" type="noConversion"/>
  </si>
  <si>
    <t>신동진</t>
    <phoneticPr fontId="2" type="noConversion"/>
  </si>
  <si>
    <t>GJ-R12</t>
    <phoneticPr fontId="2" type="noConversion"/>
  </si>
  <si>
    <t>전북특별자치도 김제시 부량면 신용리 42-11</t>
    <phoneticPr fontId="2" type="noConversion"/>
  </si>
  <si>
    <t>화성</t>
    <phoneticPr fontId="2" type="noConversion"/>
  </si>
  <si>
    <t>HS-R1</t>
    <phoneticPr fontId="2" type="noConversion"/>
  </si>
  <si>
    <t>경기도 화성시 장안면 수촌리 1167</t>
    <phoneticPr fontId="2" type="noConversion"/>
  </si>
  <si>
    <t xml:space="preserve"> 배선문 </t>
  </si>
  <si>
    <t>골든퀸3호</t>
    <phoneticPr fontId="2" type="noConversion"/>
  </si>
  <si>
    <t>HS-R2</t>
    <phoneticPr fontId="2" type="noConversion"/>
  </si>
  <si>
    <t>경기도 화성시 장안면 수촌리 1168</t>
    <phoneticPr fontId="2" type="noConversion"/>
  </si>
  <si>
    <t>HS-R3</t>
    <phoneticPr fontId="2" type="noConversion"/>
  </si>
  <si>
    <t>경기도 화성시 장안면 수촌리 1254</t>
    <phoneticPr fontId="2" type="noConversion"/>
  </si>
  <si>
    <t xml:space="preserve"> 이상린(호영찬)</t>
    <phoneticPr fontId="2" type="noConversion"/>
  </si>
  <si>
    <t>HS-R4</t>
    <phoneticPr fontId="2" type="noConversion"/>
  </si>
  <si>
    <t>경기도 화성시 장안면 수촌리 1253</t>
    <phoneticPr fontId="2" type="noConversion"/>
  </si>
  <si>
    <t>HS-R5</t>
    <phoneticPr fontId="2" type="noConversion"/>
  </si>
  <si>
    <t>경기도 화성시 장안면 장안리 1655</t>
    <phoneticPr fontId="2" type="noConversion"/>
  </si>
  <si>
    <t xml:space="preserve"> 서장식 </t>
  </si>
  <si>
    <t>HS-R6</t>
    <phoneticPr fontId="2" type="noConversion"/>
  </si>
  <si>
    <t>경기도 화성시 장안면 장안리 1654</t>
    <phoneticPr fontId="2" type="noConversion"/>
  </si>
  <si>
    <t>HS-R7</t>
    <phoneticPr fontId="2" type="noConversion"/>
  </si>
  <si>
    <t>경기도 화성시 장안면 장안리 1653</t>
    <phoneticPr fontId="2" type="noConversion"/>
  </si>
  <si>
    <t>HS-R8</t>
    <phoneticPr fontId="2" type="noConversion"/>
  </si>
  <si>
    <t>경기도 화성시 장안면 장안리 1652</t>
    <phoneticPr fontId="2" type="noConversion"/>
  </si>
  <si>
    <t>HS-R9</t>
    <phoneticPr fontId="2" type="noConversion"/>
  </si>
  <si>
    <t>경기도 화성시 장안면 장안리 1632</t>
    <phoneticPr fontId="2" type="noConversion"/>
  </si>
  <si>
    <t xml:space="preserve"> 안일기 </t>
  </si>
  <si>
    <t>HS-R10</t>
    <phoneticPr fontId="2" type="noConversion"/>
  </si>
  <si>
    <t>경기도 화성시 장안면 장안리 1625</t>
    <phoneticPr fontId="2" type="noConversion"/>
  </si>
  <si>
    <t>지역</t>
    <phoneticPr fontId="2" type="noConversion"/>
  </si>
  <si>
    <t>코드번호</t>
    <phoneticPr fontId="2" type="noConversion"/>
  </si>
  <si>
    <t>주소</t>
    <phoneticPr fontId="2" type="noConversion"/>
  </si>
  <si>
    <t>경작자</t>
    <phoneticPr fontId="2" type="noConversion"/>
  </si>
  <si>
    <t>면적(m2)</t>
    <phoneticPr fontId="2" type="noConversion"/>
  </si>
  <si>
    <t>면적(평)</t>
    <phoneticPr fontId="2" type="noConversion"/>
  </si>
  <si>
    <t>CASE</t>
    <phoneticPr fontId="2" type="noConversion"/>
  </si>
  <si>
    <t xml:space="preserve"> 작물</t>
    <phoneticPr fontId="2" type="noConversion"/>
  </si>
  <si>
    <t>품종</t>
    <phoneticPr fontId="2" type="noConversion"/>
  </si>
  <si>
    <t>평당 수확량</t>
    <phoneticPr fontId="2" type="noConversion"/>
  </si>
  <si>
    <t>필요질소량(kg/10a)</t>
    <phoneticPr fontId="2" type="noConversion"/>
  </si>
  <si>
    <t>수확량(kg)</t>
    <phoneticPr fontId="2" type="noConversion"/>
  </si>
  <si>
    <t>경기도 화성시 장안면 수촌리 1166</t>
    <phoneticPr fontId="2" type="noConversion"/>
  </si>
  <si>
    <t>경기도 화성시 장안면 수촌리 1252</t>
    <phoneticPr fontId="2" type="noConversion"/>
  </si>
  <si>
    <t>N/A</t>
    <phoneticPr fontId="2" type="noConversion"/>
  </si>
  <si>
    <t>비료 질소 함량</t>
    <phoneticPr fontId="2" type="noConversion"/>
  </si>
  <si>
    <t>필요질소량(kg/면적)</t>
    <phoneticPr fontId="2" type="noConversion"/>
  </si>
  <si>
    <t>최대사용량(kg/10a)</t>
    <phoneticPr fontId="2" type="noConversion"/>
  </si>
  <si>
    <t>포대당 질소 무게(kg)</t>
    <phoneticPr fontId="2" type="noConversion"/>
  </si>
  <si>
    <t>웃거름 살포수량</t>
    <phoneticPr fontId="2" type="noConversion"/>
  </si>
  <si>
    <t>밑거름 살포량(kg/면적)</t>
    <phoneticPr fontId="2" type="noConversion"/>
  </si>
  <si>
    <t>밑거름 살포수량(포대)</t>
    <phoneticPr fontId="2" type="noConversion"/>
  </si>
  <si>
    <t>밑거름 포대당 무게(kg)</t>
    <phoneticPr fontId="2" type="noConversion"/>
  </si>
  <si>
    <t>웃거름 비료 질소 함량</t>
    <phoneticPr fontId="2" type="noConversion"/>
  </si>
  <si>
    <t>웃거름 포대당 무게(kg)</t>
    <phoneticPr fontId="2" type="noConversion"/>
  </si>
  <si>
    <t>웃거름 질소 살포량(kg/면적)</t>
    <phoneticPr fontId="2" type="noConversion"/>
  </si>
  <si>
    <t>총 질소 살포량(kg/면적)</t>
    <phoneticPr fontId="2" type="noConversion"/>
  </si>
  <si>
    <t>soil_pH</t>
  </si>
  <si>
    <t>soil_EC</t>
  </si>
  <si>
    <t>soil_OM</t>
  </si>
  <si>
    <t>soil_AVP</t>
  </si>
  <si>
    <t>soil_AVSi</t>
  </si>
  <si>
    <t>soil_K</t>
  </si>
  <si>
    <t>soil_Ca</t>
  </si>
  <si>
    <t>soil_Mg</t>
  </si>
  <si>
    <t>leaf_N1</t>
  </si>
  <si>
    <t>leaf_N2</t>
  </si>
  <si>
    <t>yield_weight</t>
  </si>
  <si>
    <t>yield_moisture</t>
  </si>
  <si>
    <t>yield_protein</t>
  </si>
  <si>
    <t>총 질소 살포량(kg/10a)</t>
    <phoneticPr fontId="2" type="noConversion"/>
  </si>
  <si>
    <t>필요 살포수량(포대)</t>
    <phoneticPr fontId="2" type="noConversion"/>
  </si>
  <si>
    <t>수확량(kg/10a)</t>
    <phoneticPr fontId="2" type="noConversion"/>
  </si>
  <si>
    <t>밑거름 살포량(kg/10a)</t>
    <phoneticPr fontId="2" type="noConversion"/>
  </si>
  <si>
    <t>웃거름 살포량(kg/10a)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</si>
</sst>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2" fontId="0" fillId="0" borderId="1" xfId="0" applyNumberFormat="1" applyBorder="1">
      <alignment vertical="center"/>
    </xf>
    <xf numFmtId="0" fontId="5" fillId="5" borderId="1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43" fontId="0" fillId="0" borderId="1" xfId="0" applyNumberFormat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41" fontId="6" fillId="0" borderId="1" xfId="1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2" xfId="0" applyFont="1" applyBorder="1">
      <alignment vertical="center"/>
    </xf>
    <xf numFmtId="41" fontId="0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41" fontId="6" fillId="3" borderId="1" xfId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1" fontId="6" fillId="0" borderId="2" xfId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41" fontId="6" fillId="0" borderId="1" xfId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9C495-F45E-40B7-8FCD-B2FFDFF6E4E4}">
  <dimension ref="A1:AP25"/>
  <sheetViews>
    <sheetView tabSelected="1" zoomScale="85" zoomScaleNormal="85" workbookViewId="0">
      <selection activeCell="M30" sqref="M30"/>
    </sheetView>
  </sheetViews>
  <sheetFormatPr defaultRowHeight="16.899999999999999" outlineLevelCol="1" x14ac:dyDescent="0.6"/>
  <cols>
    <col min="3" max="3" width="51.75" bestFit="1" customWidth="1"/>
    <col min="4" max="4" width="16.375" bestFit="1" customWidth="1"/>
    <col min="9" max="9" width="11.25" bestFit="1" customWidth="1"/>
    <col min="10" max="10" width="8.125" customWidth="1" outlineLevel="1"/>
    <col min="11" max="11" width="7.75" customWidth="1" outlineLevel="1"/>
    <col min="12" max="12" width="8.75" customWidth="1" outlineLevel="1"/>
    <col min="13" max="13" width="9.25" customWidth="1" outlineLevel="1"/>
    <col min="14" max="14" width="9.625" customWidth="1" outlineLevel="1"/>
    <col min="15" max="15" width="6.75" customWidth="1" outlineLevel="1"/>
    <col min="16" max="16" width="7.75" customWidth="1" outlineLevel="1"/>
    <col min="17" max="17" width="8.375" customWidth="1" outlineLevel="1"/>
    <col min="18" max="19" width="9" customWidth="1" outlineLevel="1"/>
    <col min="20" max="20" width="15" customWidth="1" outlineLevel="1"/>
    <col min="21" max="21" width="13.25" customWidth="1" outlineLevel="1"/>
    <col min="22" max="22" width="12.875" customWidth="1" outlineLevel="1"/>
    <col min="23" max="23" width="9.5" bestFit="1" customWidth="1"/>
    <col min="24" max="24" width="12.75" bestFit="1" customWidth="1"/>
    <col min="25" max="25" width="12.75" customWidth="1"/>
    <col min="26" max="26" width="18.875" bestFit="1" customWidth="1"/>
    <col min="27" max="27" width="18.875" customWidth="1"/>
    <col min="28" max="28" width="20.125" bestFit="1" customWidth="1"/>
    <col min="29" max="29" width="14.625" bestFit="1" customWidth="1"/>
    <col min="30" max="30" width="19.5" bestFit="1" customWidth="1"/>
    <col min="31" max="31" width="19.25" bestFit="1" customWidth="1"/>
    <col min="32" max="33" width="19.25" customWidth="1"/>
    <col min="34" max="34" width="23.5" bestFit="1" customWidth="1"/>
    <col min="35" max="35" width="23.5" customWidth="1"/>
    <col min="36" max="36" width="16.125" bestFit="1" customWidth="1"/>
    <col min="37" max="37" width="21.375" bestFit="1" customWidth="1"/>
    <col min="38" max="38" width="18.875" customWidth="1"/>
    <col min="39" max="39" width="22.875" bestFit="1" customWidth="1"/>
    <col min="40" max="40" width="22.875" customWidth="1"/>
    <col min="41" max="41" width="23.5" bestFit="1" customWidth="1"/>
    <col min="42" max="42" width="23" bestFit="1" customWidth="1"/>
  </cols>
  <sheetData>
    <row r="1" spans="1:42" x14ac:dyDescent="0.6">
      <c r="A1" s="3" t="s">
        <v>61</v>
      </c>
      <c r="B1" s="3" t="s">
        <v>62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  <c r="I1" s="3" t="s">
        <v>69</v>
      </c>
      <c r="J1" s="7" t="s">
        <v>88</v>
      </c>
      <c r="K1" s="7" t="s">
        <v>89</v>
      </c>
      <c r="L1" s="7" t="s">
        <v>90</v>
      </c>
      <c r="M1" s="7" t="s">
        <v>91</v>
      </c>
      <c r="N1" s="7" t="s">
        <v>92</v>
      </c>
      <c r="O1" s="7" t="s">
        <v>93</v>
      </c>
      <c r="P1" s="7" t="s">
        <v>94</v>
      </c>
      <c r="Q1" s="7" t="s">
        <v>95</v>
      </c>
      <c r="R1" s="7" t="s">
        <v>96</v>
      </c>
      <c r="S1" s="7" t="s">
        <v>97</v>
      </c>
      <c r="T1" s="7" t="s">
        <v>99</v>
      </c>
      <c r="U1" s="7" t="s">
        <v>100</v>
      </c>
      <c r="V1" s="7" t="s">
        <v>98</v>
      </c>
      <c r="W1" s="3" t="s">
        <v>72</v>
      </c>
      <c r="X1" s="3" t="s">
        <v>70</v>
      </c>
      <c r="Y1" s="3" t="s">
        <v>103</v>
      </c>
      <c r="Z1" s="3" t="s">
        <v>71</v>
      </c>
      <c r="AA1" s="3" t="s">
        <v>78</v>
      </c>
      <c r="AB1" s="6" t="s">
        <v>77</v>
      </c>
      <c r="AC1" s="3" t="s">
        <v>76</v>
      </c>
      <c r="AD1" s="3" t="s">
        <v>102</v>
      </c>
      <c r="AE1" s="3" t="s">
        <v>82</v>
      </c>
      <c r="AF1" s="3" t="s">
        <v>83</v>
      </c>
      <c r="AG1" s="3" t="s">
        <v>79</v>
      </c>
      <c r="AH1" s="6" t="s">
        <v>81</v>
      </c>
      <c r="AI1" s="6" t="s">
        <v>104</v>
      </c>
      <c r="AJ1" s="6" t="s">
        <v>80</v>
      </c>
      <c r="AK1" s="6" t="s">
        <v>85</v>
      </c>
      <c r="AL1" s="6" t="s">
        <v>84</v>
      </c>
      <c r="AM1" s="6" t="s">
        <v>86</v>
      </c>
      <c r="AN1" s="6" t="s">
        <v>105</v>
      </c>
      <c r="AO1" s="6" t="s">
        <v>87</v>
      </c>
      <c r="AP1" s="6" t="s">
        <v>101</v>
      </c>
    </row>
    <row r="2" spans="1:42" x14ac:dyDescent="0.6">
      <c r="A2" s="12" t="s">
        <v>0</v>
      </c>
      <c r="B2" s="12" t="s">
        <v>1</v>
      </c>
      <c r="C2" s="9" t="s">
        <v>2</v>
      </c>
      <c r="D2" s="13" t="s">
        <v>3</v>
      </c>
      <c r="E2" s="8">
        <v>4000</v>
      </c>
      <c r="F2" s="8">
        <f t="shared" ref="F2:F23" si="0">E2/3.3058</f>
        <v>1209.9945550245025</v>
      </c>
      <c r="G2" s="8">
        <v>1</v>
      </c>
      <c r="H2" s="12" t="s">
        <v>4</v>
      </c>
      <c r="I2" s="12" t="s">
        <v>5</v>
      </c>
      <c r="J2" s="1">
        <v>6.7200000000000006</v>
      </c>
      <c r="K2" s="1">
        <v>0.26999999999999991</v>
      </c>
      <c r="L2" s="2">
        <v>25.1</v>
      </c>
      <c r="M2" s="1">
        <v>25</v>
      </c>
      <c r="N2" s="1">
        <v>403</v>
      </c>
      <c r="O2" s="1">
        <v>0.10761000000000003</v>
      </c>
      <c r="P2" s="1">
        <v>7.1801109999999992</v>
      </c>
      <c r="Q2" s="1">
        <v>1.6336835999999999</v>
      </c>
      <c r="R2" s="1">
        <v>2.052</v>
      </c>
      <c r="S2" s="1">
        <v>1.9779999999999998</v>
      </c>
      <c r="T2" s="1">
        <v>24.7</v>
      </c>
      <c r="U2" s="1"/>
      <c r="V2" s="1">
        <v>1.5896000000000001</v>
      </c>
      <c r="W2" s="11">
        <v>2775.8960000000002</v>
      </c>
      <c r="X2" s="1">
        <f t="shared" ref="X2:X25" si="1">W2/F2</f>
        <v>2.2941392492000001</v>
      </c>
      <c r="Y2" s="1">
        <f>W2*302.5/F2</f>
        <v>693.97712288299999</v>
      </c>
      <c r="Z2" s="2">
        <f t="shared" ref="Z2:Z11" si="2">9.14-(0.109*L2)+(0.02*N2)</f>
        <v>14.464100000000002</v>
      </c>
      <c r="AA2" s="2">
        <v>13</v>
      </c>
      <c r="AB2" s="5">
        <f t="shared" ref="AB2:AB11" si="3">IF(Z2&lt;AA2, Z2*F2/302.5, AA2*F2/302.5)</f>
        <v>51.999766001052997</v>
      </c>
      <c r="AC2" s="1">
        <v>0.33</v>
      </c>
      <c r="AD2" s="12">
        <v>11</v>
      </c>
      <c r="AE2" s="1">
        <v>11</v>
      </c>
      <c r="AF2" s="1">
        <v>15</v>
      </c>
      <c r="AG2" s="1">
        <f>AF2*AC2</f>
        <v>4.95</v>
      </c>
      <c r="AH2" s="1">
        <f>AG2*AE2</f>
        <v>54.45</v>
      </c>
      <c r="AI2" s="5">
        <f>AH2*302.5/F2</f>
        <v>13.612561256249998</v>
      </c>
      <c r="AJ2" s="1">
        <v>3</v>
      </c>
      <c r="AK2" s="1">
        <v>20</v>
      </c>
      <c r="AL2" s="1">
        <v>0.46</v>
      </c>
      <c r="AM2" s="1">
        <f>AJ2*AK2*AL2</f>
        <v>27.6</v>
      </c>
      <c r="AN2" s="5">
        <f>AM2*302.5/F2</f>
        <v>6.9000310499999999</v>
      </c>
      <c r="AO2" s="1">
        <f>AH2+AM2</f>
        <v>82.050000000000011</v>
      </c>
      <c r="AP2" s="5">
        <f t="shared" ref="AP2:AP23" si="4">AO2*302.5/F2</f>
        <v>20.512592306250003</v>
      </c>
    </row>
    <row r="3" spans="1:42" x14ac:dyDescent="0.6">
      <c r="A3" s="12" t="s">
        <v>0</v>
      </c>
      <c r="B3" s="12" t="s">
        <v>6</v>
      </c>
      <c r="C3" s="9" t="s">
        <v>7</v>
      </c>
      <c r="D3" s="13" t="s">
        <v>3</v>
      </c>
      <c r="E3" s="8">
        <v>4000</v>
      </c>
      <c r="F3" s="8">
        <f t="shared" si="0"/>
        <v>1209.9945550245025</v>
      </c>
      <c r="G3" s="8">
        <v>1</v>
      </c>
      <c r="H3" s="12" t="s">
        <v>4</v>
      </c>
      <c r="I3" s="12" t="s">
        <v>5</v>
      </c>
      <c r="J3" s="1">
        <v>6.92</v>
      </c>
      <c r="K3" s="1">
        <v>0.3</v>
      </c>
      <c r="L3" s="1">
        <v>21.5</v>
      </c>
      <c r="M3" s="1">
        <v>18.399999999999999</v>
      </c>
      <c r="N3" s="1">
        <v>361.5</v>
      </c>
      <c r="O3" s="1">
        <v>0.14866499999999999</v>
      </c>
      <c r="P3" s="1">
        <v>7.3817070000000005</v>
      </c>
      <c r="Q3" s="1">
        <v>1.6460226000000002</v>
      </c>
      <c r="R3" s="1">
        <v>2.214</v>
      </c>
      <c r="S3" s="1">
        <v>2.0489999999999999</v>
      </c>
      <c r="T3" s="1">
        <v>24.263333332999999</v>
      </c>
      <c r="U3" s="1"/>
      <c r="V3" s="1">
        <v>1.9521000000000002</v>
      </c>
      <c r="W3" s="11">
        <v>3189.5210000000002</v>
      </c>
      <c r="X3" s="1">
        <f t="shared" si="1"/>
        <v>2.6359796304500001</v>
      </c>
      <c r="Y3" s="1">
        <f t="shared" ref="Y3:Y25" si="5">W3*302.5/F3</f>
        <v>797.38383821112495</v>
      </c>
      <c r="Z3" s="2">
        <f t="shared" si="2"/>
        <v>14.0265</v>
      </c>
      <c r="AA3" s="2">
        <v>13</v>
      </c>
      <c r="AB3" s="5">
        <f t="shared" si="3"/>
        <v>51.999766001052997</v>
      </c>
      <c r="AC3" s="1">
        <v>0.33</v>
      </c>
      <c r="AD3" s="12">
        <v>11</v>
      </c>
      <c r="AE3" s="1">
        <v>11</v>
      </c>
      <c r="AF3" s="1">
        <v>15</v>
      </c>
      <c r="AG3" s="1">
        <f t="shared" ref="AG3:AG11" si="6">AF3*AC3</f>
        <v>4.95</v>
      </c>
      <c r="AH3" s="1">
        <f t="shared" ref="AH3:AH11" si="7">AG3*AE3</f>
        <v>54.45</v>
      </c>
      <c r="AI3" s="5">
        <f t="shared" ref="AI3:AI25" si="8">AH3*302.5/F3</f>
        <v>13.612561256249998</v>
      </c>
      <c r="AJ3" s="1">
        <v>3</v>
      </c>
      <c r="AK3" s="1">
        <v>20</v>
      </c>
      <c r="AL3" s="1">
        <v>0.46</v>
      </c>
      <c r="AM3" s="1">
        <f t="shared" ref="AM3:AM11" si="9">AJ3*AK3*AL3</f>
        <v>27.6</v>
      </c>
      <c r="AN3" s="5">
        <f t="shared" ref="AN3:AN25" si="10">AM3*302.5/F3</f>
        <v>6.9000310499999999</v>
      </c>
      <c r="AO3" s="1">
        <f t="shared" ref="AO3:AO11" si="11">AH3+AM3</f>
        <v>82.050000000000011</v>
      </c>
      <c r="AP3" s="5">
        <f t="shared" si="4"/>
        <v>20.512592306250003</v>
      </c>
    </row>
    <row r="4" spans="1:42" x14ac:dyDescent="0.6">
      <c r="A4" s="12" t="s">
        <v>0</v>
      </c>
      <c r="B4" s="12" t="s">
        <v>8</v>
      </c>
      <c r="C4" s="9" t="s">
        <v>9</v>
      </c>
      <c r="D4" s="13" t="s">
        <v>3</v>
      </c>
      <c r="E4" s="8">
        <v>4000</v>
      </c>
      <c r="F4" s="8">
        <f t="shared" si="0"/>
        <v>1209.9945550245025</v>
      </c>
      <c r="G4" s="8">
        <v>2</v>
      </c>
      <c r="H4" s="12" t="s">
        <v>4</v>
      </c>
      <c r="I4" s="12" t="s">
        <v>5</v>
      </c>
      <c r="J4" s="1">
        <v>7.08</v>
      </c>
      <c r="K4" s="1">
        <v>0.3</v>
      </c>
      <c r="L4" s="1">
        <v>23.2</v>
      </c>
      <c r="M4" s="1">
        <v>26.4</v>
      </c>
      <c r="N4" s="1">
        <v>388.4</v>
      </c>
      <c r="O4" s="1">
        <v>0.13871999999999998</v>
      </c>
      <c r="P4" s="1">
        <v>7.7125439999999994</v>
      </c>
      <c r="Q4" s="1">
        <v>1.9396907999999999</v>
      </c>
      <c r="R4" s="1">
        <v>1.95</v>
      </c>
      <c r="S4" s="1">
        <v>1.796</v>
      </c>
      <c r="T4" s="1">
        <v>23.906666666</v>
      </c>
      <c r="U4" s="1"/>
      <c r="V4" s="1">
        <v>1.7538</v>
      </c>
      <c r="W4" s="11">
        <v>2688.7689999999998</v>
      </c>
      <c r="X4" s="1">
        <f t="shared" si="1"/>
        <v>2.2221331400499995</v>
      </c>
      <c r="Y4" s="1">
        <f t="shared" si="5"/>
        <v>672.19527486512493</v>
      </c>
      <c r="Z4" s="2">
        <f t="shared" si="2"/>
        <v>14.379200000000001</v>
      </c>
      <c r="AA4" s="2">
        <v>13</v>
      </c>
      <c r="AB4" s="5">
        <f t="shared" si="3"/>
        <v>51.999766001052997</v>
      </c>
      <c r="AC4" s="1">
        <v>0.33</v>
      </c>
      <c r="AD4" s="12">
        <v>11</v>
      </c>
      <c r="AE4" s="1">
        <v>11</v>
      </c>
      <c r="AF4" s="1">
        <v>15</v>
      </c>
      <c r="AG4" s="1">
        <f t="shared" si="6"/>
        <v>4.95</v>
      </c>
      <c r="AH4" s="1">
        <f t="shared" si="7"/>
        <v>54.45</v>
      </c>
      <c r="AI4" s="5">
        <f t="shared" si="8"/>
        <v>13.612561256249998</v>
      </c>
      <c r="AJ4" s="1">
        <v>3</v>
      </c>
      <c r="AK4" s="1">
        <v>20</v>
      </c>
      <c r="AL4" s="1">
        <v>0.46</v>
      </c>
      <c r="AM4" s="1">
        <f t="shared" si="9"/>
        <v>27.6</v>
      </c>
      <c r="AN4" s="5">
        <f t="shared" si="10"/>
        <v>6.9000310499999999</v>
      </c>
      <c r="AO4" s="1">
        <f t="shared" si="11"/>
        <v>82.050000000000011</v>
      </c>
      <c r="AP4" s="5">
        <f t="shared" si="4"/>
        <v>20.512592306250003</v>
      </c>
    </row>
    <row r="5" spans="1:42" x14ac:dyDescent="0.6">
      <c r="A5" s="12" t="s">
        <v>0</v>
      </c>
      <c r="B5" s="12" t="s">
        <v>10</v>
      </c>
      <c r="C5" s="9" t="s">
        <v>11</v>
      </c>
      <c r="D5" s="13" t="s">
        <v>3</v>
      </c>
      <c r="E5" s="8">
        <v>3980</v>
      </c>
      <c r="F5" s="8">
        <f t="shared" si="0"/>
        <v>1203.9445822493799</v>
      </c>
      <c r="G5" s="8">
        <v>2</v>
      </c>
      <c r="H5" s="12" t="s">
        <v>4</v>
      </c>
      <c r="I5" s="12" t="s">
        <v>5</v>
      </c>
      <c r="J5" s="1">
        <v>7.1399999999999988</v>
      </c>
      <c r="K5" s="1">
        <v>0.34</v>
      </c>
      <c r="L5" s="1">
        <v>25</v>
      </c>
      <c r="M5" s="1">
        <v>37.200000000000003</v>
      </c>
      <c r="N5" s="1">
        <v>470.6</v>
      </c>
      <c r="O5" s="1">
        <v>0.15861</v>
      </c>
      <c r="P5" s="1">
        <v>8.5788080000000004</v>
      </c>
      <c r="Q5" s="1">
        <v>2.1914064</v>
      </c>
      <c r="R5" s="1">
        <v>1.8519999999999999</v>
      </c>
      <c r="S5" s="1">
        <v>1.8219999999999998</v>
      </c>
      <c r="T5" s="1">
        <v>23.833333333999995</v>
      </c>
      <c r="U5" s="1"/>
      <c r="V5" s="1">
        <v>1.8239999999999998</v>
      </c>
      <c r="W5" s="11">
        <v>2959.12</v>
      </c>
      <c r="X5" s="1">
        <f t="shared" si="1"/>
        <v>2.4578539939698492</v>
      </c>
      <c r="Y5" s="1">
        <f t="shared" si="5"/>
        <v>743.50083317587928</v>
      </c>
      <c r="Z5" s="2">
        <f t="shared" si="2"/>
        <v>15.827000000000002</v>
      </c>
      <c r="AA5" s="2">
        <v>13</v>
      </c>
      <c r="AB5" s="5">
        <f t="shared" si="3"/>
        <v>51.739767171047731</v>
      </c>
      <c r="AC5" s="1">
        <v>0.33</v>
      </c>
      <c r="AD5" s="12">
        <v>10</v>
      </c>
      <c r="AE5" s="1">
        <v>10</v>
      </c>
      <c r="AF5" s="1">
        <v>15</v>
      </c>
      <c r="AG5" s="1">
        <f t="shared" si="6"/>
        <v>4.95</v>
      </c>
      <c r="AH5" s="1">
        <f t="shared" si="7"/>
        <v>49.5</v>
      </c>
      <c r="AI5" s="5">
        <f t="shared" si="8"/>
        <v>12.437241896984924</v>
      </c>
      <c r="AJ5" s="1">
        <v>3</v>
      </c>
      <c r="AK5" s="1">
        <v>20</v>
      </c>
      <c r="AL5" s="1">
        <v>0.46</v>
      </c>
      <c r="AM5" s="1">
        <f t="shared" si="9"/>
        <v>27.6</v>
      </c>
      <c r="AN5" s="5">
        <f t="shared" si="10"/>
        <v>6.9347045728643213</v>
      </c>
      <c r="AO5" s="1">
        <f t="shared" si="11"/>
        <v>77.099999999999994</v>
      </c>
      <c r="AP5" s="5">
        <f t="shared" si="4"/>
        <v>19.371946469849245</v>
      </c>
    </row>
    <row r="6" spans="1:42" x14ac:dyDescent="0.6">
      <c r="A6" s="12" t="s">
        <v>0</v>
      </c>
      <c r="B6" s="12" t="s">
        <v>12</v>
      </c>
      <c r="C6" s="9" t="s">
        <v>13</v>
      </c>
      <c r="D6" s="13" t="s">
        <v>3</v>
      </c>
      <c r="E6" s="8">
        <v>4000</v>
      </c>
      <c r="F6" s="8">
        <f t="shared" si="0"/>
        <v>1209.9945550245025</v>
      </c>
      <c r="G6" s="8">
        <v>2</v>
      </c>
      <c r="H6" s="12" t="s">
        <v>4</v>
      </c>
      <c r="I6" s="12" t="s">
        <v>5</v>
      </c>
      <c r="J6" s="1">
        <v>6.6599999999999993</v>
      </c>
      <c r="K6" s="1">
        <v>0.32</v>
      </c>
      <c r="L6" s="1">
        <v>22</v>
      </c>
      <c r="M6" s="1">
        <v>40</v>
      </c>
      <c r="N6" s="1">
        <v>406.8</v>
      </c>
      <c r="O6" s="1">
        <v>0.13362000000000002</v>
      </c>
      <c r="P6" s="1">
        <v>7.6606480000000001</v>
      </c>
      <c r="Q6" s="1">
        <v>1.9298195999999996</v>
      </c>
      <c r="R6" s="1">
        <v>2.0259999999999998</v>
      </c>
      <c r="S6" s="1">
        <v>1.8960000000000001</v>
      </c>
      <c r="T6" s="1">
        <v>23.999999998</v>
      </c>
      <c r="U6" s="1"/>
      <c r="V6" s="1">
        <v>1.6042000000000001</v>
      </c>
      <c r="W6" s="11">
        <v>2798.0210000000002</v>
      </c>
      <c r="X6" s="1">
        <f t="shared" si="1"/>
        <v>2.31242445545</v>
      </c>
      <c r="Y6" s="1">
        <f t="shared" si="5"/>
        <v>699.50839777362501</v>
      </c>
      <c r="Z6" s="2">
        <f t="shared" si="2"/>
        <v>14.878000000000002</v>
      </c>
      <c r="AA6" s="2">
        <v>13</v>
      </c>
      <c r="AB6" s="5">
        <f t="shared" si="3"/>
        <v>51.999766001052997</v>
      </c>
      <c r="AC6" s="1">
        <v>0.33</v>
      </c>
      <c r="AD6" s="12">
        <v>11</v>
      </c>
      <c r="AE6" s="1">
        <v>11</v>
      </c>
      <c r="AF6" s="1">
        <v>15</v>
      </c>
      <c r="AG6" s="1">
        <f t="shared" si="6"/>
        <v>4.95</v>
      </c>
      <c r="AH6" s="1">
        <f t="shared" si="7"/>
        <v>54.45</v>
      </c>
      <c r="AI6" s="5">
        <f t="shared" si="8"/>
        <v>13.612561256249998</v>
      </c>
      <c r="AJ6" s="1">
        <v>3</v>
      </c>
      <c r="AK6" s="1">
        <v>20</v>
      </c>
      <c r="AL6" s="1">
        <v>0.46</v>
      </c>
      <c r="AM6" s="1">
        <f t="shared" si="9"/>
        <v>27.6</v>
      </c>
      <c r="AN6" s="5">
        <f t="shared" si="10"/>
        <v>6.9000310499999999</v>
      </c>
      <c r="AO6" s="1">
        <f t="shared" si="11"/>
        <v>82.050000000000011</v>
      </c>
      <c r="AP6" s="5">
        <f t="shared" si="4"/>
        <v>20.512592306250003</v>
      </c>
    </row>
    <row r="7" spans="1:42" x14ac:dyDescent="0.6">
      <c r="A7" s="12" t="s">
        <v>0</v>
      </c>
      <c r="B7" s="12" t="s">
        <v>14</v>
      </c>
      <c r="C7" s="9" t="s">
        <v>15</v>
      </c>
      <c r="D7" s="13" t="s">
        <v>3</v>
      </c>
      <c r="E7" s="8">
        <v>4000</v>
      </c>
      <c r="F7" s="8">
        <f t="shared" si="0"/>
        <v>1209.9945550245025</v>
      </c>
      <c r="G7" s="8">
        <v>2</v>
      </c>
      <c r="H7" s="12" t="s">
        <v>4</v>
      </c>
      <c r="I7" s="12" t="s">
        <v>5</v>
      </c>
      <c r="J7" s="1">
        <v>6.7200000000000006</v>
      </c>
      <c r="K7" s="1">
        <v>0.28000000000000003</v>
      </c>
      <c r="L7" s="1">
        <v>25.4</v>
      </c>
      <c r="M7" s="1">
        <v>21.6</v>
      </c>
      <c r="N7" s="1">
        <v>391.6</v>
      </c>
      <c r="O7" s="1">
        <v>0.16728000000000001</v>
      </c>
      <c r="P7" s="1">
        <v>7.7035619999999998</v>
      </c>
      <c r="Q7" s="1">
        <v>1.9183031999999998</v>
      </c>
      <c r="R7" s="1">
        <v>2.0699999999999998</v>
      </c>
      <c r="S7" s="1">
        <v>2.04</v>
      </c>
      <c r="T7" s="1">
        <v>24.326666666000001</v>
      </c>
      <c r="U7" s="1"/>
      <c r="V7" s="1">
        <v>1.8839999999999999</v>
      </c>
      <c r="W7" s="11">
        <v>3029.42</v>
      </c>
      <c r="X7" s="1">
        <f t="shared" si="1"/>
        <v>2.5036641589999999</v>
      </c>
      <c r="Y7" s="1">
        <f t="shared" si="5"/>
        <v>757.35840809750005</v>
      </c>
      <c r="Z7" s="2">
        <f t="shared" si="2"/>
        <v>14.203400000000002</v>
      </c>
      <c r="AA7" s="2">
        <v>13</v>
      </c>
      <c r="AB7" s="5">
        <f t="shared" si="3"/>
        <v>51.999766001052997</v>
      </c>
      <c r="AC7" s="1">
        <v>0.33</v>
      </c>
      <c r="AD7" s="12">
        <v>11</v>
      </c>
      <c r="AE7" s="1">
        <v>11</v>
      </c>
      <c r="AF7" s="1">
        <v>15</v>
      </c>
      <c r="AG7" s="1">
        <f t="shared" si="6"/>
        <v>4.95</v>
      </c>
      <c r="AH7" s="1">
        <f t="shared" si="7"/>
        <v>54.45</v>
      </c>
      <c r="AI7" s="5">
        <f t="shared" si="8"/>
        <v>13.612561256249998</v>
      </c>
      <c r="AJ7" s="1">
        <v>3</v>
      </c>
      <c r="AK7" s="1">
        <v>20</v>
      </c>
      <c r="AL7" s="1">
        <v>0.46</v>
      </c>
      <c r="AM7" s="1">
        <f t="shared" si="9"/>
        <v>27.6</v>
      </c>
      <c r="AN7" s="5">
        <f t="shared" si="10"/>
        <v>6.9000310499999999</v>
      </c>
      <c r="AO7" s="1">
        <f t="shared" si="11"/>
        <v>82.050000000000011</v>
      </c>
      <c r="AP7" s="5">
        <f t="shared" si="4"/>
        <v>20.512592306250003</v>
      </c>
    </row>
    <row r="8" spans="1:42" x14ac:dyDescent="0.6">
      <c r="A8" s="12" t="s">
        <v>0</v>
      </c>
      <c r="B8" s="12" t="s">
        <v>16</v>
      </c>
      <c r="C8" s="14" t="s">
        <v>17</v>
      </c>
      <c r="D8" s="13" t="s">
        <v>18</v>
      </c>
      <c r="E8" s="8">
        <v>4000</v>
      </c>
      <c r="F8" s="8">
        <f t="shared" si="0"/>
        <v>1209.9945550245025</v>
      </c>
      <c r="G8" s="8">
        <v>3</v>
      </c>
      <c r="H8" s="12" t="s">
        <v>4</v>
      </c>
      <c r="I8" s="12" t="s">
        <v>19</v>
      </c>
      <c r="J8" s="1">
        <v>6.3</v>
      </c>
      <c r="K8" s="1">
        <v>0.2</v>
      </c>
      <c r="L8" s="1">
        <v>16</v>
      </c>
      <c r="M8" s="1">
        <v>12</v>
      </c>
      <c r="N8" s="1">
        <v>180</v>
      </c>
      <c r="O8" s="1">
        <v>0.13515000000000002</v>
      </c>
      <c r="P8" s="1">
        <v>5.9031700000000003</v>
      </c>
      <c r="Q8" s="1">
        <v>2.1634379999999998</v>
      </c>
      <c r="R8" s="1"/>
      <c r="S8" s="1"/>
      <c r="T8" s="1"/>
      <c r="U8" s="1"/>
      <c r="V8" s="1"/>
      <c r="W8" s="11">
        <v>2700</v>
      </c>
      <c r="X8" s="1">
        <f t="shared" si="1"/>
        <v>2.2314149999999997</v>
      </c>
      <c r="Y8" s="1">
        <f t="shared" si="5"/>
        <v>675.0030375</v>
      </c>
      <c r="Z8" s="2">
        <f t="shared" si="2"/>
        <v>10.996</v>
      </c>
      <c r="AA8" s="2">
        <v>13</v>
      </c>
      <c r="AB8" s="5">
        <f t="shared" si="3"/>
        <v>43.983802072890676</v>
      </c>
      <c r="AC8" s="1">
        <v>0.22</v>
      </c>
      <c r="AD8" s="12">
        <v>10</v>
      </c>
      <c r="AE8" s="1">
        <v>9</v>
      </c>
      <c r="AF8" s="1">
        <v>20</v>
      </c>
      <c r="AG8" s="1">
        <f t="shared" si="6"/>
        <v>4.4000000000000004</v>
      </c>
      <c r="AH8" s="1">
        <f t="shared" si="7"/>
        <v>39.6</v>
      </c>
      <c r="AI8" s="5">
        <f t="shared" si="8"/>
        <v>9.9000445499999987</v>
      </c>
      <c r="AJ8" s="1">
        <v>2</v>
      </c>
      <c r="AK8" s="1">
        <v>20</v>
      </c>
      <c r="AL8" s="1">
        <v>0.46</v>
      </c>
      <c r="AM8" s="1">
        <f t="shared" si="9"/>
        <v>18.400000000000002</v>
      </c>
      <c r="AN8" s="5">
        <f t="shared" si="10"/>
        <v>4.6000207000000009</v>
      </c>
      <c r="AO8" s="1">
        <f t="shared" si="11"/>
        <v>58</v>
      </c>
      <c r="AP8" s="5">
        <f t="shared" si="4"/>
        <v>14.500065249999999</v>
      </c>
    </row>
    <row r="9" spans="1:42" x14ac:dyDescent="0.6">
      <c r="A9" s="12" t="s">
        <v>0</v>
      </c>
      <c r="B9" s="12" t="s">
        <v>20</v>
      </c>
      <c r="C9" s="15" t="s">
        <v>21</v>
      </c>
      <c r="D9" s="13" t="s">
        <v>18</v>
      </c>
      <c r="E9" s="8">
        <v>4000</v>
      </c>
      <c r="F9" s="8">
        <f t="shared" si="0"/>
        <v>1209.9945550245025</v>
      </c>
      <c r="G9" s="8">
        <v>3</v>
      </c>
      <c r="H9" s="12" t="s">
        <v>4</v>
      </c>
      <c r="I9" s="12" t="s">
        <v>19</v>
      </c>
      <c r="J9" s="1">
        <v>6.1</v>
      </c>
      <c r="K9" s="1">
        <v>0.3</v>
      </c>
      <c r="L9" s="1">
        <v>33</v>
      </c>
      <c r="M9" s="1">
        <v>30</v>
      </c>
      <c r="N9" s="1">
        <v>173</v>
      </c>
      <c r="O9" s="1">
        <v>0.10965</v>
      </c>
      <c r="P9" s="1">
        <v>6.1626500000000002</v>
      </c>
      <c r="Q9" s="1">
        <v>2.2127940000000001</v>
      </c>
      <c r="R9" s="1"/>
      <c r="S9" s="1"/>
      <c r="T9" s="1"/>
      <c r="U9" s="1"/>
      <c r="V9" s="1"/>
      <c r="W9" s="11">
        <v>2950</v>
      </c>
      <c r="X9" s="1">
        <f t="shared" si="1"/>
        <v>2.4380275</v>
      </c>
      <c r="Y9" s="1">
        <f t="shared" si="5"/>
        <v>737.50331874999995</v>
      </c>
      <c r="Z9" s="2">
        <f t="shared" si="2"/>
        <v>9.0030000000000001</v>
      </c>
      <c r="AA9" s="2">
        <v>13</v>
      </c>
      <c r="AB9" s="5">
        <f t="shared" si="3"/>
        <v>36.011837946729237</v>
      </c>
      <c r="AC9" s="1">
        <v>0.22</v>
      </c>
      <c r="AD9" s="12">
        <v>8</v>
      </c>
      <c r="AE9" s="1">
        <v>8</v>
      </c>
      <c r="AF9" s="1">
        <v>20</v>
      </c>
      <c r="AG9" s="1">
        <f t="shared" si="6"/>
        <v>4.4000000000000004</v>
      </c>
      <c r="AH9" s="1">
        <f t="shared" si="7"/>
        <v>35.200000000000003</v>
      </c>
      <c r="AI9" s="5">
        <f t="shared" si="8"/>
        <v>8.8000395999999999</v>
      </c>
      <c r="AJ9" s="1">
        <v>2</v>
      </c>
      <c r="AK9" s="1">
        <v>20</v>
      </c>
      <c r="AL9" s="1">
        <v>0.46</v>
      </c>
      <c r="AM9" s="1">
        <f t="shared" si="9"/>
        <v>18.400000000000002</v>
      </c>
      <c r="AN9" s="5">
        <f t="shared" si="10"/>
        <v>4.6000207000000009</v>
      </c>
      <c r="AO9" s="1">
        <f t="shared" si="11"/>
        <v>53.600000000000009</v>
      </c>
      <c r="AP9" s="5">
        <f t="shared" si="4"/>
        <v>13.400060300000002</v>
      </c>
    </row>
    <row r="10" spans="1:42" x14ac:dyDescent="0.6">
      <c r="A10" s="12" t="s">
        <v>0</v>
      </c>
      <c r="B10" s="16" t="s">
        <v>22</v>
      </c>
      <c r="C10" s="9" t="s">
        <v>23</v>
      </c>
      <c r="D10" s="13" t="s">
        <v>24</v>
      </c>
      <c r="E10" s="8">
        <v>2520</v>
      </c>
      <c r="F10" s="8">
        <f t="shared" si="0"/>
        <v>762.29656966543644</v>
      </c>
      <c r="G10" s="8">
        <v>3</v>
      </c>
      <c r="H10" s="12" t="s">
        <v>4</v>
      </c>
      <c r="I10" s="12" t="s">
        <v>19</v>
      </c>
      <c r="J10" s="1">
        <v>6.4</v>
      </c>
      <c r="K10" s="1">
        <v>0.4</v>
      </c>
      <c r="L10" s="1">
        <v>18</v>
      </c>
      <c r="M10" s="1">
        <v>46</v>
      </c>
      <c r="N10" s="1">
        <v>196</v>
      </c>
      <c r="O10" s="1">
        <v>0.13005</v>
      </c>
      <c r="P10" s="1">
        <v>7.1406900000000002</v>
      </c>
      <c r="Q10" s="1">
        <v>2.0482740000000002</v>
      </c>
      <c r="R10" s="1"/>
      <c r="S10" s="1"/>
      <c r="T10" s="1"/>
      <c r="U10" s="1"/>
      <c r="V10" s="1"/>
      <c r="W10" s="11"/>
      <c r="X10" s="1"/>
      <c r="Y10" s="1"/>
      <c r="Z10" s="2">
        <f t="shared" si="2"/>
        <v>11.098000000000001</v>
      </c>
      <c r="AA10" s="2">
        <v>13</v>
      </c>
      <c r="AB10" s="5">
        <f t="shared" si="3"/>
        <v>27.966834149246328</v>
      </c>
      <c r="AC10" s="1">
        <v>0.3</v>
      </c>
      <c r="AD10" s="12">
        <v>5</v>
      </c>
      <c r="AE10" s="1">
        <v>6</v>
      </c>
      <c r="AF10" s="1">
        <v>20</v>
      </c>
      <c r="AG10" s="1">
        <f t="shared" si="6"/>
        <v>6</v>
      </c>
      <c r="AH10" s="1">
        <f t="shared" si="7"/>
        <v>36</v>
      </c>
      <c r="AI10" s="5">
        <f t="shared" si="8"/>
        <v>14.285778571428573</v>
      </c>
      <c r="AJ10" s="1">
        <v>2</v>
      </c>
      <c r="AK10" s="1">
        <v>20</v>
      </c>
      <c r="AL10" s="1">
        <v>0.21</v>
      </c>
      <c r="AM10" s="1">
        <f t="shared" si="9"/>
        <v>8.4</v>
      </c>
      <c r="AN10" s="5">
        <f t="shared" si="10"/>
        <v>3.3333483333333338</v>
      </c>
      <c r="AO10" s="1">
        <f t="shared" si="11"/>
        <v>44.4</v>
      </c>
      <c r="AP10" s="5">
        <f t="shared" si="4"/>
        <v>17.619126904761906</v>
      </c>
    </row>
    <row r="11" spans="1:42" x14ac:dyDescent="0.6">
      <c r="A11" s="12" t="s">
        <v>0</v>
      </c>
      <c r="B11" s="12" t="s">
        <v>25</v>
      </c>
      <c r="C11" s="9" t="s">
        <v>26</v>
      </c>
      <c r="D11" s="13" t="s">
        <v>24</v>
      </c>
      <c r="E11" s="8">
        <v>4000</v>
      </c>
      <c r="F11" s="8">
        <f t="shared" si="0"/>
        <v>1209.9945550245025</v>
      </c>
      <c r="G11" s="8">
        <v>3</v>
      </c>
      <c r="H11" s="12" t="s">
        <v>4</v>
      </c>
      <c r="I11" s="12" t="s">
        <v>19</v>
      </c>
      <c r="J11" s="1">
        <v>7.1</v>
      </c>
      <c r="K11" s="1">
        <v>0.6</v>
      </c>
      <c r="L11" s="1">
        <v>35</v>
      </c>
      <c r="M11" s="1">
        <v>80</v>
      </c>
      <c r="N11" s="1">
        <v>628</v>
      </c>
      <c r="O11" s="1">
        <v>0.81090000000000007</v>
      </c>
      <c r="P11" s="1">
        <v>9.1616400000000002</v>
      </c>
      <c r="Q11" s="1">
        <v>2.3855399999999998</v>
      </c>
      <c r="R11" s="1"/>
      <c r="S11" s="1"/>
      <c r="T11" s="1"/>
      <c r="U11" s="1"/>
      <c r="V11" s="1"/>
      <c r="W11" s="11"/>
      <c r="X11" s="1"/>
      <c r="Y11" s="1"/>
      <c r="Z11" s="2">
        <f t="shared" si="2"/>
        <v>17.885000000000002</v>
      </c>
      <c r="AA11" s="2">
        <v>13</v>
      </c>
      <c r="AB11" s="5">
        <f t="shared" si="3"/>
        <v>51.999766001052997</v>
      </c>
      <c r="AC11" s="1">
        <v>0.3</v>
      </c>
      <c r="AD11" s="12">
        <v>9</v>
      </c>
      <c r="AE11" s="1">
        <v>9</v>
      </c>
      <c r="AF11" s="1">
        <v>20</v>
      </c>
      <c r="AG11" s="1">
        <f t="shared" si="6"/>
        <v>6</v>
      </c>
      <c r="AH11" s="1">
        <f t="shared" si="7"/>
        <v>54</v>
      </c>
      <c r="AI11" s="5">
        <f t="shared" si="8"/>
        <v>13.500060749999999</v>
      </c>
      <c r="AJ11" s="1">
        <v>2</v>
      </c>
      <c r="AK11" s="1">
        <v>20</v>
      </c>
      <c r="AL11" s="1">
        <v>0.21</v>
      </c>
      <c r="AM11" s="1">
        <f t="shared" si="9"/>
        <v>8.4</v>
      </c>
      <c r="AN11" s="5">
        <f t="shared" si="10"/>
        <v>2.1000094499999999</v>
      </c>
      <c r="AO11" s="1">
        <f t="shared" si="11"/>
        <v>62.4</v>
      </c>
      <c r="AP11" s="5">
        <f t="shared" si="4"/>
        <v>15.600070199999999</v>
      </c>
    </row>
    <row r="12" spans="1:42" ht="16.5" customHeight="1" x14ac:dyDescent="0.6">
      <c r="A12" s="12" t="s">
        <v>27</v>
      </c>
      <c r="B12" s="12" t="s">
        <v>28</v>
      </c>
      <c r="C12" s="9" t="s">
        <v>29</v>
      </c>
      <c r="D12" s="13" t="s">
        <v>30</v>
      </c>
      <c r="E12" s="8">
        <v>5500</v>
      </c>
      <c r="F12" s="8">
        <f t="shared" si="0"/>
        <v>1663.7425131586908</v>
      </c>
      <c r="G12" s="8">
        <v>3</v>
      </c>
      <c r="H12" s="12" t="s">
        <v>31</v>
      </c>
      <c r="I12" s="12" t="s">
        <v>32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1">
        <v>4150</v>
      </c>
      <c r="X12" s="1">
        <f t="shared" si="1"/>
        <v>2.4943763636363636</v>
      </c>
      <c r="Y12" s="1">
        <f t="shared" si="5"/>
        <v>754.54885000000002</v>
      </c>
      <c r="Z12" s="2"/>
      <c r="AA12" s="2"/>
      <c r="AB12" s="5"/>
      <c r="AC12" s="1"/>
      <c r="AD12" s="1"/>
      <c r="AE12" s="1"/>
      <c r="AF12" s="1"/>
      <c r="AG12" s="1"/>
      <c r="AH12" s="1"/>
      <c r="AI12" s="5">
        <f t="shared" si="8"/>
        <v>0</v>
      </c>
      <c r="AJ12" s="1"/>
      <c r="AK12" s="1"/>
      <c r="AL12" s="1"/>
      <c r="AM12" s="1"/>
      <c r="AN12" s="5">
        <f t="shared" si="10"/>
        <v>0</v>
      </c>
      <c r="AO12" s="1"/>
      <c r="AP12" s="5">
        <f t="shared" si="4"/>
        <v>0</v>
      </c>
    </row>
    <row r="13" spans="1:42" x14ac:dyDescent="0.6">
      <c r="A13" s="12" t="s">
        <v>27</v>
      </c>
      <c r="B13" s="12" t="s">
        <v>33</v>
      </c>
      <c r="C13" s="9" t="s">
        <v>34</v>
      </c>
      <c r="D13" s="13" t="s">
        <v>30</v>
      </c>
      <c r="E13" s="8">
        <v>4000</v>
      </c>
      <c r="F13" s="8">
        <f t="shared" si="0"/>
        <v>1209.9945550245025</v>
      </c>
      <c r="G13" s="8">
        <v>3</v>
      </c>
      <c r="H13" s="12" t="s">
        <v>31</v>
      </c>
      <c r="I13" s="12" t="s">
        <v>32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1">
        <v>2570</v>
      </c>
      <c r="X13" s="1">
        <f t="shared" si="1"/>
        <v>2.1239764999999999</v>
      </c>
      <c r="Y13" s="1">
        <f t="shared" si="5"/>
        <v>642.50289124999995</v>
      </c>
      <c r="Z13" s="2"/>
      <c r="AA13" s="2"/>
      <c r="AB13" s="5"/>
      <c r="AC13" s="1"/>
      <c r="AD13" s="1"/>
      <c r="AE13" s="1"/>
      <c r="AF13" s="1"/>
      <c r="AG13" s="1"/>
      <c r="AH13" s="1"/>
      <c r="AI13" s="5">
        <f t="shared" si="8"/>
        <v>0</v>
      </c>
      <c r="AJ13" s="1"/>
      <c r="AK13" s="1"/>
      <c r="AL13" s="1"/>
      <c r="AM13" s="1"/>
      <c r="AN13" s="5">
        <f t="shared" si="10"/>
        <v>0</v>
      </c>
      <c r="AO13" s="1"/>
      <c r="AP13" s="5">
        <f t="shared" si="4"/>
        <v>0</v>
      </c>
    </row>
    <row r="14" spans="1:42" x14ac:dyDescent="0.6">
      <c r="A14" s="12" t="s">
        <v>35</v>
      </c>
      <c r="B14" s="12" t="s">
        <v>36</v>
      </c>
      <c r="C14" s="9" t="s">
        <v>37</v>
      </c>
      <c r="D14" s="17" t="s">
        <v>38</v>
      </c>
      <c r="E14" s="8">
        <v>5155</v>
      </c>
      <c r="F14" s="8">
        <f t="shared" si="0"/>
        <v>1559.3804827878275</v>
      </c>
      <c r="G14" s="18">
        <v>1</v>
      </c>
      <c r="H14" s="12" t="s">
        <v>4</v>
      </c>
      <c r="I14" s="12" t="s">
        <v>39</v>
      </c>
      <c r="J14" s="1">
        <v>7.4375</v>
      </c>
      <c r="K14" s="1">
        <v>2.88625</v>
      </c>
      <c r="L14" s="1">
        <v>21.237499999999997</v>
      </c>
      <c r="M14" s="1">
        <v>53.625</v>
      </c>
      <c r="N14" s="1">
        <v>319.625</v>
      </c>
      <c r="O14" s="1">
        <v>1.2775000000000001</v>
      </c>
      <c r="P14" s="1">
        <v>4.59375</v>
      </c>
      <c r="Q14" s="1">
        <v>5.2662499999999994</v>
      </c>
      <c r="R14" s="1">
        <v>2.2687499999999998</v>
      </c>
      <c r="S14" s="1">
        <v>1.7037500000000001</v>
      </c>
      <c r="T14" s="1">
        <v>23.779166668750001</v>
      </c>
      <c r="U14" s="1"/>
      <c r="V14" s="1">
        <v>2.4672499999999999</v>
      </c>
      <c r="W14" s="1">
        <v>4860.7380000000003</v>
      </c>
      <c r="X14" s="1">
        <f t="shared" si="1"/>
        <v>3.1170955733074686</v>
      </c>
      <c r="Y14" s="1">
        <f t="shared" si="5"/>
        <v>942.92141092550924</v>
      </c>
      <c r="Z14" s="2">
        <f t="shared" ref="Z14:Z23" si="12">9.14-(0.109*L14)+(0.02*N14)</f>
        <v>13.217612500000001</v>
      </c>
      <c r="AA14" s="2">
        <v>13</v>
      </c>
      <c r="AB14" s="5">
        <f t="shared" ref="AB14:AB23" si="13">IF(Z14&lt;AA14, Z14*F14/302.5, AA14*F14/302.5)</f>
        <v>67.014698433857049</v>
      </c>
      <c r="AC14" s="1">
        <v>0.28000000000000003</v>
      </c>
      <c r="AD14" s="12">
        <v>12</v>
      </c>
      <c r="AE14" s="1">
        <v>12</v>
      </c>
      <c r="AF14" s="1">
        <v>20</v>
      </c>
      <c r="AG14" s="1">
        <f t="shared" ref="AG14:AG23" si="14">AF14*AC14</f>
        <v>5.6000000000000005</v>
      </c>
      <c r="AH14" s="1">
        <f t="shared" ref="AH14:AH23" si="15">AG14*AE14</f>
        <v>67.2</v>
      </c>
      <c r="AI14" s="5">
        <f t="shared" si="8"/>
        <v>13.035946149369543</v>
      </c>
      <c r="AJ14" s="1">
        <v>3</v>
      </c>
      <c r="AK14" s="1">
        <v>20</v>
      </c>
      <c r="AL14" s="1">
        <v>0.28000000000000003</v>
      </c>
      <c r="AM14" s="1">
        <f t="shared" ref="AM14:AM21" si="16">AJ14*AK14*AL14</f>
        <v>16.8</v>
      </c>
      <c r="AN14" s="5">
        <f t="shared" si="10"/>
        <v>3.2589865373423859</v>
      </c>
      <c r="AO14" s="1">
        <f t="shared" ref="AO14:AO21" si="17">AH14+AM14</f>
        <v>84</v>
      </c>
      <c r="AP14" s="5">
        <f t="shared" si="4"/>
        <v>16.294932686711931</v>
      </c>
    </row>
    <row r="15" spans="1:42" x14ac:dyDescent="0.6">
      <c r="A15" s="12" t="s">
        <v>35</v>
      </c>
      <c r="B15" s="12" t="s">
        <v>40</v>
      </c>
      <c r="C15" s="9" t="s">
        <v>41</v>
      </c>
      <c r="D15" s="17" t="s">
        <v>38</v>
      </c>
      <c r="E15" s="8">
        <v>4996</v>
      </c>
      <c r="F15" s="8">
        <f t="shared" si="0"/>
        <v>1511.2831992256035</v>
      </c>
      <c r="G15" s="18">
        <v>1</v>
      </c>
      <c r="H15" s="12" t="s">
        <v>4</v>
      </c>
      <c r="I15" s="12" t="s">
        <v>39</v>
      </c>
      <c r="J15" s="1">
        <v>7.5750000000000011</v>
      </c>
      <c r="K15" s="1">
        <v>2.3787499999999997</v>
      </c>
      <c r="L15" s="1">
        <v>19.3125</v>
      </c>
      <c r="M15" s="1">
        <v>56.75</v>
      </c>
      <c r="N15" s="1">
        <v>405.75</v>
      </c>
      <c r="O15" s="1">
        <v>1.1074999999999999</v>
      </c>
      <c r="P15" s="1">
        <v>5.3362499999999997</v>
      </c>
      <c r="Q15" s="1">
        <v>5.1325000000000003</v>
      </c>
      <c r="R15" s="1">
        <v>1.9762499999999998</v>
      </c>
      <c r="S15" s="1">
        <v>1.7250000000000001</v>
      </c>
      <c r="T15" s="1">
        <v>23.429166667499999</v>
      </c>
      <c r="U15" s="1"/>
      <c r="V15" s="1">
        <v>2.5220000000000002</v>
      </c>
      <c r="W15" s="1">
        <v>4811.1760000000004</v>
      </c>
      <c r="X15" s="1">
        <f t="shared" si="1"/>
        <v>3.1835039273018415</v>
      </c>
      <c r="Y15" s="1">
        <f t="shared" si="5"/>
        <v>963.00993800880713</v>
      </c>
      <c r="Z15" s="2">
        <f t="shared" si="12"/>
        <v>15.1499375</v>
      </c>
      <c r="AA15" s="2">
        <v>13</v>
      </c>
      <c r="AB15" s="5">
        <f t="shared" si="13"/>
        <v>64.947707735315191</v>
      </c>
      <c r="AC15" s="1">
        <v>0.28000000000000003</v>
      </c>
      <c r="AD15" s="12">
        <v>12</v>
      </c>
      <c r="AE15" s="1">
        <v>12</v>
      </c>
      <c r="AF15" s="1">
        <v>20</v>
      </c>
      <c r="AG15" s="1">
        <f t="shared" si="14"/>
        <v>5.6000000000000005</v>
      </c>
      <c r="AH15" s="1">
        <f t="shared" si="15"/>
        <v>67.2</v>
      </c>
      <c r="AI15" s="5">
        <f t="shared" si="8"/>
        <v>13.450821136909527</v>
      </c>
      <c r="AJ15" s="1">
        <v>3.4</v>
      </c>
      <c r="AK15" s="1">
        <v>20</v>
      </c>
      <c r="AL15" s="1">
        <v>0.28000000000000003</v>
      </c>
      <c r="AM15" s="1">
        <f t="shared" si="16"/>
        <v>19.040000000000003</v>
      </c>
      <c r="AN15" s="5">
        <f t="shared" si="10"/>
        <v>3.8110659887910328</v>
      </c>
      <c r="AO15" s="1">
        <f t="shared" si="17"/>
        <v>86.240000000000009</v>
      </c>
      <c r="AP15" s="5">
        <f t="shared" si="4"/>
        <v>17.261887125700561</v>
      </c>
    </row>
    <row r="16" spans="1:42" x14ac:dyDescent="0.6">
      <c r="A16" s="12" t="s">
        <v>35</v>
      </c>
      <c r="B16" s="12" t="s">
        <v>42</v>
      </c>
      <c r="C16" s="9" t="s">
        <v>43</v>
      </c>
      <c r="D16" s="17" t="s">
        <v>44</v>
      </c>
      <c r="E16" s="8">
        <v>4911</v>
      </c>
      <c r="F16" s="8">
        <f t="shared" si="0"/>
        <v>1485.5708149313327</v>
      </c>
      <c r="G16" s="18">
        <v>2</v>
      </c>
      <c r="H16" s="12" t="s">
        <v>4</v>
      </c>
      <c r="I16" s="12" t="s">
        <v>39</v>
      </c>
      <c r="J16" s="1">
        <v>8.32</v>
      </c>
      <c r="K16" s="1">
        <v>1.6219999999999999</v>
      </c>
      <c r="L16" s="1">
        <v>12.860000000000003</v>
      </c>
      <c r="M16" s="1">
        <v>67.8</v>
      </c>
      <c r="N16" s="1">
        <v>460</v>
      </c>
      <c r="O16" s="1">
        <v>1.1120000000000001</v>
      </c>
      <c r="P16" s="1">
        <v>5.0540000000000003</v>
      </c>
      <c r="Q16" s="1">
        <v>5.1179999999999994</v>
      </c>
      <c r="R16" s="1">
        <v>3.008</v>
      </c>
      <c r="S16" s="1">
        <v>1.8640000000000001</v>
      </c>
      <c r="T16" s="1">
        <v>22.919999999999995</v>
      </c>
      <c r="U16" s="1"/>
      <c r="V16" s="1">
        <v>2.6686000000000001</v>
      </c>
      <c r="W16" s="1">
        <v>4654.3429999999998</v>
      </c>
      <c r="X16" s="1">
        <f t="shared" si="1"/>
        <v>3.1330334126247199</v>
      </c>
      <c r="Y16" s="1">
        <f t="shared" si="5"/>
        <v>947.74260731897789</v>
      </c>
      <c r="Z16" s="2">
        <f t="shared" si="12"/>
        <v>16.93826</v>
      </c>
      <c r="AA16" s="2">
        <v>13</v>
      </c>
      <c r="AB16" s="5">
        <f t="shared" si="13"/>
        <v>63.842712707792813</v>
      </c>
      <c r="AC16" s="1">
        <v>0.18</v>
      </c>
      <c r="AD16" s="12">
        <v>18</v>
      </c>
      <c r="AE16" s="1">
        <v>9</v>
      </c>
      <c r="AF16" s="1">
        <v>20</v>
      </c>
      <c r="AG16" s="1">
        <f t="shared" si="14"/>
        <v>3.5999999999999996</v>
      </c>
      <c r="AH16" s="1">
        <f t="shared" si="15"/>
        <v>32.4</v>
      </c>
      <c r="AI16" s="5">
        <f t="shared" si="8"/>
        <v>6.5974640195479539</v>
      </c>
      <c r="AJ16" s="1">
        <v>1</v>
      </c>
      <c r="AK16" s="1">
        <v>20</v>
      </c>
      <c r="AL16" s="1">
        <v>0.28000000000000003</v>
      </c>
      <c r="AM16" s="1">
        <f t="shared" si="16"/>
        <v>5.6000000000000005</v>
      </c>
      <c r="AN16" s="5">
        <f t="shared" si="10"/>
        <v>1.1403024231317453</v>
      </c>
      <c r="AO16" s="1">
        <f t="shared" si="17"/>
        <v>38</v>
      </c>
      <c r="AP16" s="5">
        <f t="shared" si="4"/>
        <v>7.7377664426796988</v>
      </c>
    </row>
    <row r="17" spans="1:42" x14ac:dyDescent="0.6">
      <c r="A17" s="12" t="s">
        <v>35</v>
      </c>
      <c r="B17" s="12" t="s">
        <v>45</v>
      </c>
      <c r="C17" s="9" t="s">
        <v>46</v>
      </c>
      <c r="D17" s="17" t="s">
        <v>44</v>
      </c>
      <c r="E17" s="8">
        <v>4929</v>
      </c>
      <c r="F17" s="8">
        <f>E17/3.3058</f>
        <v>1491.0157904289431</v>
      </c>
      <c r="G17" s="18">
        <v>3</v>
      </c>
      <c r="H17" s="12" t="s">
        <v>4</v>
      </c>
      <c r="I17" s="12" t="s">
        <v>39</v>
      </c>
      <c r="J17" s="1">
        <v>8.1</v>
      </c>
      <c r="K17" s="1">
        <v>2.02</v>
      </c>
      <c r="L17" s="1">
        <v>18.2</v>
      </c>
      <c r="M17" s="1">
        <v>94</v>
      </c>
      <c r="N17" s="1">
        <v>409</v>
      </c>
      <c r="O17" s="1">
        <v>1.31</v>
      </c>
      <c r="P17" s="1">
        <v>5.73</v>
      </c>
      <c r="Q17" s="1">
        <v>5.1100000000000003</v>
      </c>
      <c r="R17" s="1"/>
      <c r="S17" s="1"/>
      <c r="T17" s="1"/>
      <c r="U17" s="1"/>
      <c r="V17" s="1"/>
      <c r="W17" s="1">
        <v>5070</v>
      </c>
      <c r="X17" s="1">
        <f t="shared" si="1"/>
        <v>3.4003664029214851</v>
      </c>
      <c r="Y17" s="1">
        <f t="shared" si="5"/>
        <v>1028.6108368837492</v>
      </c>
      <c r="Z17" s="2">
        <f t="shared" si="12"/>
        <v>15.3362</v>
      </c>
      <c r="AA17" s="2">
        <v>13</v>
      </c>
      <c r="AB17" s="5">
        <f t="shared" si="13"/>
        <v>64.076711654797549</v>
      </c>
      <c r="AC17" s="1">
        <v>0.18</v>
      </c>
      <c r="AD17" s="12">
        <v>18</v>
      </c>
      <c r="AE17" s="1">
        <v>12</v>
      </c>
      <c r="AF17" s="1">
        <v>20</v>
      </c>
      <c r="AG17" s="1">
        <f t="shared" si="14"/>
        <v>3.5999999999999996</v>
      </c>
      <c r="AH17" s="1">
        <f t="shared" si="15"/>
        <v>43.199999999999996</v>
      </c>
      <c r="AI17" s="5">
        <f t="shared" si="8"/>
        <v>8.7644947048082766</v>
      </c>
      <c r="AJ17" s="1">
        <v>0</v>
      </c>
      <c r="AK17" s="1">
        <v>20</v>
      </c>
      <c r="AL17" s="1">
        <v>0.28000000000000003</v>
      </c>
      <c r="AM17" s="1">
        <f t="shared" si="16"/>
        <v>0</v>
      </c>
      <c r="AN17" s="5">
        <f t="shared" si="10"/>
        <v>0</v>
      </c>
      <c r="AO17" s="1">
        <f t="shared" si="17"/>
        <v>43.199999999999996</v>
      </c>
      <c r="AP17" s="5">
        <f t="shared" si="4"/>
        <v>8.7644947048082766</v>
      </c>
    </row>
    <row r="18" spans="1:42" x14ac:dyDescent="0.6">
      <c r="A18" s="12" t="s">
        <v>35</v>
      </c>
      <c r="B18" s="12" t="s">
        <v>47</v>
      </c>
      <c r="C18" s="9" t="s">
        <v>48</v>
      </c>
      <c r="D18" s="12" t="s">
        <v>49</v>
      </c>
      <c r="E18" s="8">
        <v>4917</v>
      </c>
      <c r="F18" s="8">
        <f t="shared" si="0"/>
        <v>1487.3858067638696</v>
      </c>
      <c r="G18" s="8">
        <v>2</v>
      </c>
      <c r="H18" s="12" t="s">
        <v>4</v>
      </c>
      <c r="I18" s="12" t="s">
        <v>39</v>
      </c>
      <c r="J18" s="1">
        <v>6.8</v>
      </c>
      <c r="K18" s="1">
        <v>4.8120000000000003</v>
      </c>
      <c r="L18" s="1">
        <v>22.140000000000004</v>
      </c>
      <c r="M18" s="1">
        <v>38.799999999999997</v>
      </c>
      <c r="N18" s="1">
        <v>522.79999999999995</v>
      </c>
      <c r="O18" s="1">
        <v>0.83399999999999996</v>
      </c>
      <c r="P18" s="1">
        <v>4.4260000000000002</v>
      </c>
      <c r="Q18" s="1">
        <v>3.3920000000000003</v>
      </c>
      <c r="R18" s="1">
        <v>2.4820000000000002</v>
      </c>
      <c r="S18" s="1">
        <v>2.0859999999999999</v>
      </c>
      <c r="T18" s="1">
        <v>23.006666664000001</v>
      </c>
      <c r="U18" s="1"/>
      <c r="V18" s="1">
        <v>2.3647999999999998</v>
      </c>
      <c r="W18" s="1">
        <v>4632.8239999999996</v>
      </c>
      <c r="X18" s="1">
        <f t="shared" si="1"/>
        <v>3.1147426437258487</v>
      </c>
      <c r="Y18" s="1">
        <f t="shared" si="5"/>
        <v>942.20964972706918</v>
      </c>
      <c r="Z18" s="2">
        <f t="shared" si="12"/>
        <v>17.182739999999999</v>
      </c>
      <c r="AA18" s="2">
        <v>13</v>
      </c>
      <c r="AB18" s="5">
        <f t="shared" si="13"/>
        <v>63.920712356794397</v>
      </c>
      <c r="AC18" s="1">
        <v>0.28000000000000003</v>
      </c>
      <c r="AD18" s="12">
        <v>11</v>
      </c>
      <c r="AE18" s="1">
        <v>11</v>
      </c>
      <c r="AF18" s="1">
        <v>20</v>
      </c>
      <c r="AG18" s="1">
        <f t="shared" si="14"/>
        <v>5.6000000000000005</v>
      </c>
      <c r="AH18" s="1">
        <f t="shared" si="15"/>
        <v>61.600000000000009</v>
      </c>
      <c r="AI18" s="5">
        <f t="shared" si="8"/>
        <v>12.528020581655483</v>
      </c>
      <c r="AJ18" s="1">
        <v>3</v>
      </c>
      <c r="AK18" s="1">
        <v>20</v>
      </c>
      <c r="AL18" s="1">
        <v>0.46</v>
      </c>
      <c r="AM18" s="1">
        <f t="shared" si="16"/>
        <v>27.6</v>
      </c>
      <c r="AN18" s="5">
        <f t="shared" si="10"/>
        <v>5.6132040268456374</v>
      </c>
      <c r="AO18" s="1">
        <f t="shared" si="17"/>
        <v>89.200000000000017</v>
      </c>
      <c r="AP18" s="5">
        <f t="shared" si="4"/>
        <v>18.141224608501119</v>
      </c>
    </row>
    <row r="19" spans="1:42" x14ac:dyDescent="0.6">
      <c r="A19" s="12" t="s">
        <v>35</v>
      </c>
      <c r="B19" s="12" t="s">
        <v>50</v>
      </c>
      <c r="C19" s="9" t="s">
        <v>51</v>
      </c>
      <c r="D19" s="12" t="s">
        <v>49</v>
      </c>
      <c r="E19" s="8">
        <v>4799</v>
      </c>
      <c r="F19" s="8">
        <f t="shared" si="0"/>
        <v>1451.6909673906466</v>
      </c>
      <c r="G19" s="8">
        <v>3</v>
      </c>
      <c r="H19" s="12" t="s">
        <v>4</v>
      </c>
      <c r="I19" s="12" t="s">
        <v>39</v>
      </c>
      <c r="J19" s="1">
        <v>7.4</v>
      </c>
      <c r="K19" s="1">
        <v>2.82</v>
      </c>
      <c r="L19" s="1">
        <v>24.5</v>
      </c>
      <c r="M19" s="1">
        <v>106</v>
      </c>
      <c r="N19" s="1">
        <v>216</v>
      </c>
      <c r="O19" s="1">
        <v>0.8</v>
      </c>
      <c r="P19" s="1">
        <v>5.68</v>
      </c>
      <c r="Q19" s="1">
        <v>2.83</v>
      </c>
      <c r="R19" s="1"/>
      <c r="S19" s="1"/>
      <c r="T19" s="1"/>
      <c r="U19" s="1"/>
      <c r="V19" s="1"/>
      <c r="W19" s="1">
        <v>4470</v>
      </c>
      <c r="X19" s="1">
        <f t="shared" si="1"/>
        <v>3.0791677432798501</v>
      </c>
      <c r="Y19" s="1">
        <f t="shared" si="5"/>
        <v>931.44824234215469</v>
      </c>
      <c r="Z19" s="2">
        <f t="shared" si="12"/>
        <v>10.7895</v>
      </c>
      <c r="AA19" s="2">
        <v>13</v>
      </c>
      <c r="AB19" s="5">
        <f t="shared" si="13"/>
        <v>51.778577496401262</v>
      </c>
      <c r="AC19" s="1">
        <v>0.28000000000000003</v>
      </c>
      <c r="AD19" s="12">
        <v>9</v>
      </c>
      <c r="AE19" s="1">
        <v>11.5</v>
      </c>
      <c r="AF19" s="1">
        <v>20</v>
      </c>
      <c r="AG19" s="1">
        <f t="shared" si="14"/>
        <v>5.6000000000000005</v>
      </c>
      <c r="AH19" s="1">
        <f t="shared" si="15"/>
        <v>64.400000000000006</v>
      </c>
      <c r="AI19" s="5">
        <f t="shared" si="8"/>
        <v>13.419522775578246</v>
      </c>
      <c r="AJ19" s="1">
        <v>3</v>
      </c>
      <c r="AK19" s="1">
        <v>20</v>
      </c>
      <c r="AL19" s="1">
        <v>0.46</v>
      </c>
      <c r="AM19" s="1">
        <f t="shared" si="16"/>
        <v>27.6</v>
      </c>
      <c r="AN19" s="5">
        <f t="shared" si="10"/>
        <v>5.7512240466763913</v>
      </c>
      <c r="AO19" s="1">
        <f t="shared" si="17"/>
        <v>92</v>
      </c>
      <c r="AP19" s="5">
        <f t="shared" si="4"/>
        <v>19.170746822254639</v>
      </c>
    </row>
    <row r="20" spans="1:42" x14ac:dyDescent="0.6">
      <c r="A20" s="12" t="s">
        <v>35</v>
      </c>
      <c r="B20" s="12" t="s">
        <v>52</v>
      </c>
      <c r="C20" s="9" t="s">
        <v>53</v>
      </c>
      <c r="D20" s="12" t="s">
        <v>49</v>
      </c>
      <c r="E20" s="8">
        <v>5111</v>
      </c>
      <c r="F20" s="8">
        <f t="shared" si="0"/>
        <v>1546.070542682558</v>
      </c>
      <c r="G20" s="8">
        <v>2</v>
      </c>
      <c r="H20" s="12" t="s">
        <v>4</v>
      </c>
      <c r="I20" s="12" t="s">
        <v>39</v>
      </c>
      <c r="J20" s="1">
        <v>7.3</v>
      </c>
      <c r="K20" s="1">
        <v>2.1239999999999997</v>
      </c>
      <c r="L20" s="1">
        <v>20.9</v>
      </c>
      <c r="M20" s="1">
        <v>81.8</v>
      </c>
      <c r="N20" s="1">
        <v>465</v>
      </c>
      <c r="O20" s="1">
        <v>0.748</v>
      </c>
      <c r="P20" s="1">
        <v>4.9980000000000002</v>
      </c>
      <c r="Q20" s="1">
        <v>2.4040000000000004</v>
      </c>
      <c r="R20" s="1">
        <v>2.3959999999999999</v>
      </c>
      <c r="S20" s="1">
        <v>2.1919999999999997</v>
      </c>
      <c r="T20" s="1">
        <v>24.12</v>
      </c>
      <c r="U20" s="1"/>
      <c r="V20" s="1">
        <v>2.3730000000000002</v>
      </c>
      <c r="W20" s="1">
        <v>4732.8649999999998</v>
      </c>
      <c r="X20" s="1">
        <f t="shared" si="1"/>
        <v>3.0612218972803755</v>
      </c>
      <c r="Y20" s="1">
        <f t="shared" si="5"/>
        <v>926.01962392731355</v>
      </c>
      <c r="Z20" s="2">
        <f t="shared" si="12"/>
        <v>16.161900000000003</v>
      </c>
      <c r="AA20" s="2">
        <v>13</v>
      </c>
      <c r="AB20" s="5">
        <f t="shared" si="13"/>
        <v>66.442701007845471</v>
      </c>
      <c r="AC20" s="1">
        <v>0.28000000000000003</v>
      </c>
      <c r="AD20" s="12">
        <v>12</v>
      </c>
      <c r="AE20" s="1">
        <v>12</v>
      </c>
      <c r="AF20" s="1">
        <v>20</v>
      </c>
      <c r="AG20" s="1">
        <f t="shared" si="14"/>
        <v>5.6000000000000005</v>
      </c>
      <c r="AH20" s="1">
        <f t="shared" si="15"/>
        <v>67.2</v>
      </c>
      <c r="AI20" s="5">
        <f t="shared" si="8"/>
        <v>13.148171081980042</v>
      </c>
      <c r="AJ20" s="1">
        <v>3</v>
      </c>
      <c r="AK20" s="1">
        <v>20</v>
      </c>
      <c r="AL20" s="1">
        <v>0.46</v>
      </c>
      <c r="AM20" s="1">
        <f t="shared" si="16"/>
        <v>27.6</v>
      </c>
      <c r="AN20" s="5">
        <f t="shared" si="10"/>
        <v>5.4001416943846605</v>
      </c>
      <c r="AO20" s="1">
        <f t="shared" si="17"/>
        <v>94.800000000000011</v>
      </c>
      <c r="AP20" s="5">
        <f t="shared" si="4"/>
        <v>18.548312776364707</v>
      </c>
    </row>
    <row r="21" spans="1:42" x14ac:dyDescent="0.6">
      <c r="A21" s="12" t="s">
        <v>35</v>
      </c>
      <c r="B21" s="12" t="s">
        <v>54</v>
      </c>
      <c r="C21" s="9" t="s">
        <v>55</v>
      </c>
      <c r="D21" s="12" t="s">
        <v>49</v>
      </c>
      <c r="E21" s="8">
        <v>4980</v>
      </c>
      <c r="F21" s="8">
        <f t="shared" si="0"/>
        <v>1506.4432210055054</v>
      </c>
      <c r="G21" s="8">
        <v>3</v>
      </c>
      <c r="H21" s="12" t="s">
        <v>4</v>
      </c>
      <c r="I21" s="12" t="s">
        <v>39</v>
      </c>
      <c r="J21" s="1">
        <v>6.9</v>
      </c>
      <c r="K21" s="1">
        <v>2.68</v>
      </c>
      <c r="L21" s="1">
        <v>21.3</v>
      </c>
      <c r="M21" s="1">
        <v>67</v>
      </c>
      <c r="N21" s="1">
        <v>1671</v>
      </c>
      <c r="O21" s="1">
        <v>0.59</v>
      </c>
      <c r="P21" s="1">
        <v>4.99</v>
      </c>
      <c r="Q21" s="1">
        <v>2.36</v>
      </c>
      <c r="R21" s="1"/>
      <c r="S21" s="1"/>
      <c r="T21" s="1"/>
      <c r="U21" s="1"/>
      <c r="V21" s="1"/>
      <c r="W21" s="1">
        <v>5540</v>
      </c>
      <c r="X21" s="1">
        <f t="shared" si="1"/>
        <v>3.6775365461847391</v>
      </c>
      <c r="Y21" s="1">
        <f t="shared" si="5"/>
        <v>1112.4548052208836</v>
      </c>
      <c r="Z21" s="2">
        <f t="shared" si="12"/>
        <v>40.238300000000002</v>
      </c>
      <c r="AA21" s="2">
        <v>13</v>
      </c>
      <c r="AB21" s="5">
        <f t="shared" si="13"/>
        <v>64.739708671310979</v>
      </c>
      <c r="AC21" s="1">
        <v>0.28000000000000003</v>
      </c>
      <c r="AD21" s="12">
        <v>12</v>
      </c>
      <c r="AE21" s="1">
        <v>11</v>
      </c>
      <c r="AF21" s="1">
        <v>20</v>
      </c>
      <c r="AG21" s="1">
        <f t="shared" si="14"/>
        <v>5.6000000000000005</v>
      </c>
      <c r="AH21" s="1">
        <f t="shared" si="15"/>
        <v>61.600000000000009</v>
      </c>
      <c r="AI21" s="5">
        <f t="shared" si="8"/>
        <v>12.369533574297192</v>
      </c>
      <c r="AJ21" s="1">
        <v>3</v>
      </c>
      <c r="AK21" s="1">
        <v>20</v>
      </c>
      <c r="AL21" s="1">
        <v>0.46</v>
      </c>
      <c r="AM21" s="1">
        <f t="shared" si="16"/>
        <v>27.6</v>
      </c>
      <c r="AN21" s="5">
        <f t="shared" si="10"/>
        <v>5.5421936144578314</v>
      </c>
      <c r="AO21" s="1">
        <f t="shared" si="17"/>
        <v>89.200000000000017</v>
      </c>
      <c r="AP21" s="5">
        <f t="shared" si="4"/>
        <v>17.911727188755023</v>
      </c>
    </row>
    <row r="22" spans="1:42" x14ac:dyDescent="0.6">
      <c r="A22" s="12" t="s">
        <v>35</v>
      </c>
      <c r="B22" s="12" t="s">
        <v>56</v>
      </c>
      <c r="C22" s="9" t="s">
        <v>57</v>
      </c>
      <c r="D22" s="12" t="s">
        <v>58</v>
      </c>
      <c r="E22" s="8">
        <v>5180</v>
      </c>
      <c r="F22" s="8">
        <f t="shared" si="0"/>
        <v>1566.9429487567306</v>
      </c>
      <c r="G22" s="8">
        <v>2</v>
      </c>
      <c r="H22" s="12" t="s">
        <v>4</v>
      </c>
      <c r="I22" s="12" t="s">
        <v>39</v>
      </c>
      <c r="J22" s="1">
        <v>7.1599999999999993</v>
      </c>
      <c r="K22" s="1">
        <v>1.58</v>
      </c>
      <c r="L22" s="1">
        <v>14.419999999999998</v>
      </c>
      <c r="M22" s="1">
        <v>60</v>
      </c>
      <c r="N22" s="1">
        <v>1158</v>
      </c>
      <c r="O22" s="1">
        <v>0.52</v>
      </c>
      <c r="P22" s="1">
        <v>4.1479999999999997</v>
      </c>
      <c r="Q22" s="1">
        <v>2.82</v>
      </c>
      <c r="R22" s="1">
        <v>2.6720000000000002</v>
      </c>
      <c r="S22" s="1">
        <v>2.2220000000000004</v>
      </c>
      <c r="T22" s="1">
        <v>23.680000002</v>
      </c>
      <c r="U22" s="1"/>
      <c r="V22" s="1">
        <v>1.8473999999999999</v>
      </c>
      <c r="W22" s="1">
        <v>4580.2370000000001</v>
      </c>
      <c r="X22" s="1">
        <f t="shared" si="1"/>
        <v>2.923040053011583</v>
      </c>
      <c r="Y22" s="1">
        <f t="shared" si="5"/>
        <v>884.21961603600391</v>
      </c>
      <c r="Z22" s="2">
        <f t="shared" si="12"/>
        <v>30.72822</v>
      </c>
      <c r="AA22" s="2">
        <v>13</v>
      </c>
      <c r="AB22" s="5">
        <f t="shared" si="13"/>
        <v>67.339696971363622</v>
      </c>
      <c r="AC22" s="1">
        <v>0.22</v>
      </c>
      <c r="AD22" s="12">
        <v>15</v>
      </c>
      <c r="AE22" s="1">
        <v>10</v>
      </c>
      <c r="AF22" s="1">
        <v>20</v>
      </c>
      <c r="AG22" s="1">
        <f t="shared" si="14"/>
        <v>4.4000000000000004</v>
      </c>
      <c r="AH22" s="1">
        <f t="shared" si="15"/>
        <v>44</v>
      </c>
      <c r="AI22" s="5">
        <f t="shared" si="8"/>
        <v>8.4942467181467176</v>
      </c>
      <c r="AJ22" s="1">
        <v>2</v>
      </c>
      <c r="AK22" s="1">
        <v>20</v>
      </c>
      <c r="AL22" s="1">
        <v>0.46</v>
      </c>
      <c r="AM22" s="1">
        <f t="shared" ref="AM22:AM23" si="18">AJ22*AK22*AL22</f>
        <v>18.400000000000002</v>
      </c>
      <c r="AN22" s="5">
        <f t="shared" si="10"/>
        <v>3.5521395366795372</v>
      </c>
      <c r="AO22" s="1">
        <f t="shared" ref="AO22:AO23" si="19">AH22+AM22</f>
        <v>62.400000000000006</v>
      </c>
      <c r="AP22" s="5">
        <f t="shared" si="4"/>
        <v>12.046386254826254</v>
      </c>
    </row>
    <row r="23" spans="1:42" x14ac:dyDescent="0.6">
      <c r="A23" s="19" t="s">
        <v>35</v>
      </c>
      <c r="B23" s="19" t="s">
        <v>59</v>
      </c>
      <c r="C23" s="10" t="s">
        <v>60</v>
      </c>
      <c r="D23" s="19" t="s">
        <v>58</v>
      </c>
      <c r="E23" s="20">
        <v>5027</v>
      </c>
      <c r="F23" s="20">
        <f t="shared" si="0"/>
        <v>1520.6606570270433</v>
      </c>
      <c r="G23" s="20">
        <v>3</v>
      </c>
      <c r="H23" s="19" t="s">
        <v>4</v>
      </c>
      <c r="I23" s="19" t="s">
        <v>39</v>
      </c>
      <c r="J23" s="1">
        <v>7</v>
      </c>
      <c r="K23" s="1">
        <v>1.59</v>
      </c>
      <c r="L23" s="1">
        <v>15.1</v>
      </c>
      <c r="M23" s="1">
        <v>47</v>
      </c>
      <c r="N23" s="1">
        <v>758</v>
      </c>
      <c r="O23" s="1">
        <v>0.54</v>
      </c>
      <c r="P23" s="1">
        <v>4.07</v>
      </c>
      <c r="Q23" s="1">
        <v>2.92</v>
      </c>
      <c r="R23" s="1"/>
      <c r="S23" s="1"/>
      <c r="T23" s="1"/>
      <c r="U23" s="1"/>
      <c r="V23" s="1"/>
      <c r="W23" s="4">
        <v>4340</v>
      </c>
      <c r="X23" s="4">
        <f t="shared" si="1"/>
        <v>2.8540226775412774</v>
      </c>
      <c r="Y23" s="1">
        <f t="shared" si="5"/>
        <v>863.34185995623636</v>
      </c>
      <c r="Z23" s="2">
        <f t="shared" si="12"/>
        <v>22.6541</v>
      </c>
      <c r="AA23" s="2">
        <v>13</v>
      </c>
      <c r="AB23" s="5">
        <f t="shared" si="13"/>
        <v>65.350705921823348</v>
      </c>
      <c r="AC23" s="1">
        <v>0.22</v>
      </c>
      <c r="AD23" s="12">
        <v>15</v>
      </c>
      <c r="AE23" s="1">
        <v>10</v>
      </c>
      <c r="AF23" s="1">
        <v>20</v>
      </c>
      <c r="AG23" s="1">
        <f t="shared" si="14"/>
        <v>4.4000000000000004</v>
      </c>
      <c r="AH23" s="1">
        <f t="shared" si="15"/>
        <v>44</v>
      </c>
      <c r="AI23" s="5">
        <f t="shared" si="8"/>
        <v>8.7527746170678338</v>
      </c>
      <c r="AJ23" s="1">
        <v>2</v>
      </c>
      <c r="AK23" s="1">
        <v>20</v>
      </c>
      <c r="AL23" s="1">
        <v>0.46</v>
      </c>
      <c r="AM23" s="1">
        <f t="shared" si="18"/>
        <v>18.400000000000002</v>
      </c>
      <c r="AN23" s="5">
        <f t="shared" si="10"/>
        <v>3.6602512035010948</v>
      </c>
      <c r="AO23" s="1">
        <f t="shared" si="19"/>
        <v>62.400000000000006</v>
      </c>
      <c r="AP23" s="5">
        <f t="shared" si="4"/>
        <v>12.413025820568929</v>
      </c>
    </row>
    <row r="24" spans="1:42" x14ac:dyDescent="0.6">
      <c r="A24" s="21" t="s">
        <v>35</v>
      </c>
      <c r="B24" s="21" t="s">
        <v>75</v>
      </c>
      <c r="C24" s="9" t="s">
        <v>73</v>
      </c>
      <c r="D24" s="17" t="s">
        <v>38</v>
      </c>
      <c r="E24" s="22"/>
      <c r="F24" s="22">
        <v>1495</v>
      </c>
      <c r="G24" s="22">
        <v>3</v>
      </c>
      <c r="H24" s="12" t="s">
        <v>4</v>
      </c>
      <c r="I24" s="19" t="s">
        <v>39</v>
      </c>
      <c r="W24" s="1">
        <v>5030</v>
      </c>
      <c r="X24" s="1">
        <f t="shared" si="1"/>
        <v>3.3645484949832776</v>
      </c>
      <c r="Y24" s="1">
        <f t="shared" si="5"/>
        <v>1017.7759197324415</v>
      </c>
      <c r="AA24" s="2"/>
      <c r="AI24" s="5">
        <f t="shared" si="8"/>
        <v>0</v>
      </c>
      <c r="AN24" s="5">
        <f t="shared" si="10"/>
        <v>0</v>
      </c>
    </row>
    <row r="25" spans="1:42" x14ac:dyDescent="0.6">
      <c r="A25" s="21" t="s">
        <v>35</v>
      </c>
      <c r="B25" s="21" t="s">
        <v>75</v>
      </c>
      <c r="C25" s="9" t="s">
        <v>74</v>
      </c>
      <c r="D25" s="17" t="s">
        <v>44</v>
      </c>
      <c r="E25" s="22"/>
      <c r="F25" s="22">
        <v>1095</v>
      </c>
      <c r="G25" s="22">
        <v>3</v>
      </c>
      <c r="H25" s="12" t="s">
        <v>4</v>
      </c>
      <c r="I25" s="19" t="s">
        <v>39</v>
      </c>
      <c r="W25" s="1">
        <v>3420</v>
      </c>
      <c r="X25" s="1">
        <f t="shared" si="1"/>
        <v>3.1232876712328768</v>
      </c>
      <c r="Y25" s="1">
        <f t="shared" si="5"/>
        <v>944.79452054794524</v>
      </c>
      <c r="AA25" s="2"/>
      <c r="AI25" s="5">
        <f t="shared" si="8"/>
        <v>0</v>
      </c>
      <c r="AN25" s="5">
        <f t="shared" si="10"/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2072995-9573-4763-8ef9-ccd2211cdc67" xsi:nil="true"/>
    <lcf76f155ced4ddcb4097134ff3c332f xmlns="f53a7b80-c772-4be7-9753-cce4d137279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F5054E893517984C855A57020CDEA3AC" ma:contentTypeVersion="16" ma:contentTypeDescription="새 문서를 만듭니다." ma:contentTypeScope="" ma:versionID="51ad2252ba68a408f345f441ae4381cc">
  <xsd:schema xmlns:xsd="http://www.w3.org/2001/XMLSchema" xmlns:xs="http://www.w3.org/2001/XMLSchema" xmlns:p="http://schemas.microsoft.com/office/2006/metadata/properties" xmlns:ns2="f53a7b80-c772-4be7-9753-cce4d137279b" xmlns:ns3="c2072995-9573-4763-8ef9-ccd2211cdc67" targetNamespace="http://schemas.microsoft.com/office/2006/metadata/properties" ma:root="true" ma:fieldsID="da843ded4f9ec0271b3e7461b03c34b3" ns2:_="" ns3:_="">
    <xsd:import namespace="f53a7b80-c772-4be7-9753-cce4d137279b"/>
    <xsd:import namespace="c2072995-9573-4763-8ef9-ccd2211cdc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  <xsd:element ref="ns2:MediaServiceBillingMetadata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3a7b80-c772-4be7-9753-cce4d13727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이미지 태그" ma:readOnly="false" ma:fieldId="{5cf76f15-5ced-4ddc-b409-7134ff3c332f}" ma:taxonomyMulti="true" ma:sspId="fdaa3e7a-fe5e-4d01-b6e4-84710e1e09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BillingMetadata" ma:index="22" nillable="true" ma:displayName="MediaServiceBillingMetadata" ma:hidden="true" ma:internalName="MediaServiceBillingMetadata" ma:readOnly="true">
      <xsd:simpleType>
        <xsd:restriction base="dms:Note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072995-9573-4763-8ef9-ccd2211cdc6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394566ed-6912-44cc-8f14-44eb3c3e8bcd}" ma:internalName="TaxCatchAll" ma:showField="CatchAllData" ma:web="c2072995-9573-4763-8ef9-ccd2211cdc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214A36-1175-4AAE-9765-8CA40D79A3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A1A31E2-40FF-443E-B7FA-B151C676481F}">
  <ds:schemaRefs>
    <ds:schemaRef ds:uri="http://schemas.microsoft.com/office/2006/documentManagement/types"/>
    <ds:schemaRef ds:uri="http://purl.org/dc/elements/1.1/"/>
    <ds:schemaRef ds:uri="http://www.w3.org/XML/1998/namespace"/>
    <ds:schemaRef ds:uri="f53a7b80-c772-4be7-9753-cce4d137279b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c2072995-9573-4763-8ef9-ccd2211cdc67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86F68C0-0C36-4592-B466-97CCA3B9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3a7b80-c772-4be7-9753-cce4d137279b"/>
    <ds:schemaRef ds:uri="c2072995-9573-4763-8ef9-ccd2211cdc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이상호</dc:creator>
  <cp:lastModifiedBy>이상호</cp:lastModifiedBy>
  <dcterms:created xsi:type="dcterms:W3CDTF">2025-10-21T05:28:55Z</dcterms:created>
  <dcterms:modified xsi:type="dcterms:W3CDTF">2025-10-30T14:31:14Z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0x010100F5054E893517984C855A57020CDEA3AC</vt:lpwstr>
  </property>
  <property fmtid="{D5CDD505-2E9C-101B-9397-08002B2CF9AE}" pid="3" name="MediaServiceImageTags">
    <vt:lpwstr/>
  </property>
</Properties>
</file>