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회사관련\토양데이터분석\data\"/>
    </mc:Choice>
  </mc:AlternateContent>
  <xr:revisionPtr revIDLastSave="0" documentId="13_ncr:1_{A5014370-AFDA-4B31-A0F0-77517B2794EE}" xr6:coauthVersionLast="47" xr6:coauthVersionMax="47" xr10:uidLastSave="{00000000-0000-0000-0000-000000000000}"/>
  <bookViews>
    <workbookView xWindow="16125" yWindow="0" windowWidth="35580" windowHeight="20985" xr2:uid="{5C6C5BFC-B56A-4DE5-82A3-E7431B42A369}"/>
  </bookViews>
  <sheets>
    <sheet name="시비 처방 기준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" i="1" l="1"/>
  <c r="AN5" i="1"/>
  <c r="AN6" i="1"/>
  <c r="AO6" i="1" s="1"/>
  <c r="AN7" i="1"/>
  <c r="AO7" i="1" s="1"/>
  <c r="AN8" i="1"/>
  <c r="AO8" i="1" s="1"/>
  <c r="AN9" i="1"/>
  <c r="AN10" i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N21" i="1"/>
  <c r="AN22" i="1"/>
  <c r="AN23" i="1"/>
  <c r="AN24" i="1"/>
  <c r="AN25" i="1"/>
  <c r="AN26" i="1"/>
  <c r="AN27" i="1"/>
  <c r="AN28" i="1"/>
  <c r="AN29" i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N3" i="1"/>
  <c r="AO4" i="1"/>
  <c r="AO5" i="1"/>
  <c r="AO9" i="1"/>
  <c r="AO10" i="1"/>
  <c r="AO20" i="1"/>
  <c r="AO21" i="1"/>
  <c r="AO22" i="1"/>
  <c r="AO23" i="1"/>
  <c r="AO24" i="1"/>
  <c r="AO25" i="1"/>
  <c r="AO26" i="1"/>
  <c r="AO27" i="1"/>
  <c r="AO28" i="1"/>
  <c r="AO29" i="1"/>
  <c r="AO36" i="1"/>
  <c r="AO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3" i="1"/>
  <c r="N68" i="1"/>
  <c r="AA68" i="1" s="1"/>
  <c r="U68" i="1"/>
  <c r="N67" i="1"/>
  <c r="AA67" i="1" s="1"/>
  <c r="U67" i="1"/>
  <c r="N66" i="1"/>
  <c r="AA66" i="1" s="1"/>
  <c r="U66" i="1"/>
  <c r="N65" i="1"/>
  <c r="AA65" i="1" s="1"/>
  <c r="U65" i="1"/>
  <c r="N64" i="1"/>
  <c r="AA64" i="1" s="1"/>
  <c r="U64" i="1"/>
  <c r="N63" i="1"/>
  <c r="AA63" i="1" s="1"/>
  <c r="U63" i="1"/>
  <c r="N62" i="1"/>
  <c r="AA62" i="1" s="1"/>
  <c r="U62" i="1"/>
  <c r="N61" i="1"/>
  <c r="AA61" i="1" s="1"/>
  <c r="U61" i="1"/>
  <c r="N60" i="1"/>
  <c r="AA60" i="1" s="1"/>
  <c r="U60" i="1"/>
  <c r="N59" i="1"/>
  <c r="AA59" i="1" s="1"/>
  <c r="AB59" i="1" s="1"/>
  <c r="AE59" i="1" s="1"/>
  <c r="AF59" i="1" s="1"/>
  <c r="U59" i="1"/>
  <c r="N58" i="1"/>
  <c r="AA58" i="1" s="1"/>
  <c r="AB58" i="1" s="1"/>
  <c r="AE58" i="1" s="1"/>
  <c r="AF58" i="1" s="1"/>
  <c r="U58" i="1"/>
  <c r="V58" i="1" s="1"/>
  <c r="Y58" i="1" s="1"/>
  <c r="Z58" i="1" s="1"/>
  <c r="N57" i="1"/>
  <c r="AA57" i="1" s="1"/>
  <c r="U57" i="1"/>
  <c r="H68" i="1"/>
  <c r="T68" i="1" s="1"/>
  <c r="H67" i="1"/>
  <c r="T67" i="1" s="1"/>
  <c r="H66" i="1"/>
  <c r="T66" i="1" s="1"/>
  <c r="H65" i="1"/>
  <c r="T65" i="1" s="1"/>
  <c r="H64" i="1"/>
  <c r="T64" i="1" s="1"/>
  <c r="H63" i="1"/>
  <c r="T63" i="1" s="1"/>
  <c r="H62" i="1"/>
  <c r="T62" i="1" s="1"/>
  <c r="H61" i="1"/>
  <c r="T61" i="1" s="1"/>
  <c r="V61" i="1" s="1"/>
  <c r="Y61" i="1" s="1"/>
  <c r="Z61" i="1" s="1"/>
  <c r="H60" i="1"/>
  <c r="T60" i="1" s="1"/>
  <c r="H59" i="1"/>
  <c r="T59" i="1" s="1"/>
  <c r="H58" i="1"/>
  <c r="T58" i="1" s="1"/>
  <c r="H57" i="1"/>
  <c r="T57" i="1" s="1"/>
  <c r="T53" i="1"/>
  <c r="V53" i="1" s="1"/>
  <c r="Y53" i="1" s="1"/>
  <c r="T54" i="1"/>
  <c r="N56" i="1"/>
  <c r="AA56" i="1" s="1"/>
  <c r="U56" i="1"/>
  <c r="N55" i="1"/>
  <c r="AA55" i="1" s="1"/>
  <c r="U55" i="1"/>
  <c r="N54" i="1"/>
  <c r="AA54" i="1" s="1"/>
  <c r="U54" i="1"/>
  <c r="N53" i="1"/>
  <c r="AA53" i="1" s="1"/>
  <c r="U53" i="1"/>
  <c r="N52" i="1"/>
  <c r="AA52" i="1" s="1"/>
  <c r="U52" i="1"/>
  <c r="N51" i="1"/>
  <c r="AA51" i="1" s="1"/>
  <c r="U51" i="1"/>
  <c r="N50" i="1"/>
  <c r="AA50" i="1" s="1"/>
  <c r="U50" i="1"/>
  <c r="N49" i="1"/>
  <c r="AA49" i="1" s="1"/>
  <c r="U49" i="1"/>
  <c r="N48" i="1"/>
  <c r="AA48" i="1" s="1"/>
  <c r="U48" i="1"/>
  <c r="N47" i="1"/>
  <c r="AA47" i="1" s="1"/>
  <c r="U47" i="1"/>
  <c r="H56" i="1"/>
  <c r="T56" i="1" s="1"/>
  <c r="H55" i="1"/>
  <c r="T55" i="1" s="1"/>
  <c r="H54" i="1"/>
  <c r="H53" i="1"/>
  <c r="H52" i="1"/>
  <c r="T52" i="1" s="1"/>
  <c r="H51" i="1"/>
  <c r="T51" i="1" s="1"/>
  <c r="H50" i="1"/>
  <c r="T50" i="1" s="1"/>
  <c r="H49" i="1"/>
  <c r="T49" i="1" s="1"/>
  <c r="H48" i="1"/>
  <c r="T48" i="1" s="1"/>
  <c r="H47" i="1"/>
  <c r="T47" i="1" s="1"/>
  <c r="U37" i="1"/>
  <c r="U38" i="1"/>
  <c r="U39" i="1"/>
  <c r="T40" i="1"/>
  <c r="U40" i="1"/>
  <c r="U41" i="1"/>
  <c r="U42" i="1"/>
  <c r="U43" i="1"/>
  <c r="U44" i="1"/>
  <c r="U45" i="1"/>
  <c r="U46" i="1"/>
  <c r="H46" i="1"/>
  <c r="T46" i="1" s="1"/>
  <c r="H45" i="1"/>
  <c r="T45" i="1" s="1"/>
  <c r="H44" i="1"/>
  <c r="T44" i="1" s="1"/>
  <c r="H43" i="1"/>
  <c r="T43" i="1" s="1"/>
  <c r="V43" i="1" s="1"/>
  <c r="Y43" i="1" s="1"/>
  <c r="Z43" i="1" s="1"/>
  <c r="H42" i="1"/>
  <c r="T42" i="1" s="1"/>
  <c r="H41" i="1"/>
  <c r="T41" i="1" s="1"/>
  <c r="H40" i="1"/>
  <c r="H39" i="1"/>
  <c r="T39" i="1" s="1"/>
  <c r="H38" i="1"/>
  <c r="T38" i="1" s="1"/>
  <c r="H37" i="1"/>
  <c r="T37" i="1" s="1"/>
  <c r="N37" i="1"/>
  <c r="AA37" i="1" s="1"/>
  <c r="N38" i="1"/>
  <c r="AA38" i="1" s="1"/>
  <c r="N39" i="1"/>
  <c r="AA39" i="1" s="1"/>
  <c r="N40" i="1"/>
  <c r="AA40" i="1" s="1"/>
  <c r="N41" i="1"/>
  <c r="AA41" i="1" s="1"/>
  <c r="N42" i="1"/>
  <c r="AA42" i="1" s="1"/>
  <c r="N43" i="1"/>
  <c r="AA43" i="1" s="1"/>
  <c r="N44" i="1"/>
  <c r="AA44" i="1" s="1"/>
  <c r="N45" i="1"/>
  <c r="AA45" i="1" s="1"/>
  <c r="N46" i="1"/>
  <c r="AA46" i="1" s="1"/>
  <c r="AB50" i="1" l="1"/>
  <c r="AE50" i="1" s="1"/>
  <c r="AF50" i="1" s="1"/>
  <c r="V59" i="1"/>
  <c r="Y59" i="1" s="1"/>
  <c r="Z59" i="1" s="1"/>
  <c r="AB39" i="1"/>
  <c r="AE39" i="1" s="1"/>
  <c r="AF39" i="1" s="1"/>
  <c r="AB63" i="1"/>
  <c r="AE63" i="1" s="1"/>
  <c r="AF63" i="1" s="1"/>
  <c r="AB64" i="1"/>
  <c r="AE64" i="1" s="1"/>
  <c r="AF64" i="1" s="1"/>
  <c r="V39" i="1"/>
  <c r="Y39" i="1" s="1"/>
  <c r="Z39" i="1" s="1"/>
  <c r="AG39" i="1" s="1"/>
  <c r="V57" i="1"/>
  <c r="Y57" i="1" s="1"/>
  <c r="Z57" i="1" s="1"/>
  <c r="AG57" i="1" s="1"/>
  <c r="AB57" i="1"/>
  <c r="AE57" i="1" s="1"/>
  <c r="AF57" i="1" s="1"/>
  <c r="AB43" i="1"/>
  <c r="AE43" i="1" s="1"/>
  <c r="AH43" i="1" s="1"/>
  <c r="V67" i="1"/>
  <c r="Y67" i="1" s="1"/>
  <c r="Z67" i="1" s="1"/>
  <c r="AG67" i="1" s="1"/>
  <c r="AB67" i="1"/>
  <c r="AE67" i="1" s="1"/>
  <c r="AF67" i="1" s="1"/>
  <c r="V51" i="1"/>
  <c r="Y51" i="1" s="1"/>
  <c r="Z51" i="1" s="1"/>
  <c r="V37" i="1"/>
  <c r="Y37" i="1" s="1"/>
  <c r="Z37" i="1" s="1"/>
  <c r="AB60" i="1"/>
  <c r="AE60" i="1" s="1"/>
  <c r="AF60" i="1" s="1"/>
  <c r="V68" i="1"/>
  <c r="Y68" i="1" s="1"/>
  <c r="Z68" i="1" s="1"/>
  <c r="AB68" i="1"/>
  <c r="AE68" i="1" s="1"/>
  <c r="AF68" i="1" s="1"/>
  <c r="AG68" i="1" s="1"/>
  <c r="V56" i="1"/>
  <c r="Y56" i="1" s="1"/>
  <c r="Z56" i="1" s="1"/>
  <c r="V63" i="1"/>
  <c r="Y63" i="1" s="1"/>
  <c r="Z63" i="1" s="1"/>
  <c r="AB46" i="1"/>
  <c r="AE46" i="1" s="1"/>
  <c r="AF46" i="1" s="1"/>
  <c r="AB41" i="1"/>
  <c r="AE41" i="1" s="1"/>
  <c r="AF41" i="1" s="1"/>
  <c r="V46" i="1"/>
  <c r="Y46" i="1" s="1"/>
  <c r="Z46" i="1" s="1"/>
  <c r="AB48" i="1"/>
  <c r="AE48" i="1" s="1"/>
  <c r="AF48" i="1" s="1"/>
  <c r="V40" i="1"/>
  <c r="Y40" i="1" s="1"/>
  <c r="Z40" i="1" s="1"/>
  <c r="AB47" i="1"/>
  <c r="AE47" i="1" s="1"/>
  <c r="AF47" i="1" s="1"/>
  <c r="V55" i="1"/>
  <c r="Y55" i="1" s="1"/>
  <c r="AB65" i="1"/>
  <c r="AE65" i="1" s="1"/>
  <c r="AF65" i="1" s="1"/>
  <c r="V52" i="1"/>
  <c r="Y52" i="1" s="1"/>
  <c r="Z52" i="1" s="1"/>
  <c r="AB61" i="1"/>
  <c r="AE61" i="1" s="1"/>
  <c r="AF61" i="1" s="1"/>
  <c r="AG61" i="1" s="1"/>
  <c r="V66" i="1"/>
  <c r="Y66" i="1" s="1"/>
  <c r="Z66" i="1" s="1"/>
  <c r="AG66" i="1" s="1"/>
  <c r="AB66" i="1"/>
  <c r="AE66" i="1" s="1"/>
  <c r="AF66" i="1" s="1"/>
  <c r="V62" i="1"/>
  <c r="Y62" i="1" s="1"/>
  <c r="Z62" i="1" s="1"/>
  <c r="AB62" i="1"/>
  <c r="AE62" i="1" s="1"/>
  <c r="AF62" i="1" s="1"/>
  <c r="V65" i="1"/>
  <c r="Y65" i="1" s="1"/>
  <c r="Z65" i="1" s="1"/>
  <c r="V64" i="1"/>
  <c r="Y64" i="1" s="1"/>
  <c r="Z64" i="1" s="1"/>
  <c r="V50" i="1"/>
  <c r="Y50" i="1" s="1"/>
  <c r="Z50" i="1" s="1"/>
  <c r="AG50" i="1" s="1"/>
  <c r="V60" i="1"/>
  <c r="Y60" i="1" s="1"/>
  <c r="Z60" i="1" s="1"/>
  <c r="AB53" i="1"/>
  <c r="AE53" i="1" s="1"/>
  <c r="AF53" i="1" s="1"/>
  <c r="AB52" i="1"/>
  <c r="AE52" i="1" s="1"/>
  <c r="AF52" i="1" s="1"/>
  <c r="AB40" i="1"/>
  <c r="AE40" i="1" s="1"/>
  <c r="AF40" i="1" s="1"/>
  <c r="AB54" i="1"/>
  <c r="AE54" i="1" s="1"/>
  <c r="AF54" i="1" s="1"/>
  <c r="V54" i="1"/>
  <c r="Y54" i="1" s="1"/>
  <c r="Z54" i="1" s="1"/>
  <c r="AG54" i="1" s="1"/>
  <c r="V48" i="1"/>
  <c r="Y48" i="1" s="1"/>
  <c r="Z48" i="1" s="1"/>
  <c r="AB55" i="1"/>
  <c r="AE55" i="1" s="1"/>
  <c r="AF55" i="1" s="1"/>
  <c r="AB49" i="1"/>
  <c r="AE49" i="1" s="1"/>
  <c r="AF49" i="1" s="1"/>
  <c r="V47" i="1"/>
  <c r="Y47" i="1" s="1"/>
  <c r="Z47" i="1" s="1"/>
  <c r="V49" i="1"/>
  <c r="Y49" i="1" s="1"/>
  <c r="AH49" i="1" s="1"/>
  <c r="AB56" i="1"/>
  <c r="AE56" i="1" s="1"/>
  <c r="AF56" i="1" s="1"/>
  <c r="AH67" i="1"/>
  <c r="AH59" i="1"/>
  <c r="AG59" i="1"/>
  <c r="AH58" i="1"/>
  <c r="AG58" i="1"/>
  <c r="AB44" i="1"/>
  <c r="AE44" i="1" s="1"/>
  <c r="AF44" i="1" s="1"/>
  <c r="V45" i="1"/>
  <c r="Y45" i="1" s="1"/>
  <c r="Z45" i="1" s="1"/>
  <c r="AB45" i="1"/>
  <c r="AE45" i="1" s="1"/>
  <c r="AF45" i="1" s="1"/>
  <c r="V42" i="1"/>
  <c r="Y42" i="1" s="1"/>
  <c r="Z42" i="1" s="1"/>
  <c r="AB42" i="1"/>
  <c r="AE42" i="1" s="1"/>
  <c r="AF42" i="1" s="1"/>
  <c r="AB51" i="1"/>
  <c r="AE51" i="1" s="1"/>
  <c r="AF51" i="1" s="1"/>
  <c r="AB38" i="1"/>
  <c r="AE38" i="1" s="1"/>
  <c r="AF38" i="1" s="1"/>
  <c r="AB37" i="1"/>
  <c r="AE37" i="1" s="1"/>
  <c r="AF37" i="1" s="1"/>
  <c r="V41" i="1"/>
  <c r="Y41" i="1" s="1"/>
  <c r="Z41" i="1" s="1"/>
  <c r="V38" i="1"/>
  <c r="Y38" i="1" s="1"/>
  <c r="Z53" i="1"/>
  <c r="V44" i="1"/>
  <c r="Y44" i="1" s="1"/>
  <c r="AH55" i="1" l="1"/>
  <c r="AF43" i="1"/>
  <c r="AG43" i="1" s="1"/>
  <c r="AH39" i="1"/>
  <c r="AH57" i="1"/>
  <c r="Z55" i="1"/>
  <c r="AG64" i="1"/>
  <c r="AG63" i="1"/>
  <c r="AH38" i="1"/>
  <c r="AG65" i="1"/>
  <c r="AG56" i="1"/>
  <c r="AH46" i="1"/>
  <c r="AG42" i="1"/>
  <c r="AG55" i="1"/>
  <c r="AH65" i="1"/>
  <c r="AG48" i="1"/>
  <c r="AH68" i="1"/>
  <c r="AH61" i="1"/>
  <c r="AH66" i="1"/>
  <c r="AG46" i="1"/>
  <c r="AG51" i="1"/>
  <c r="AG60" i="1"/>
  <c r="AH48" i="1"/>
  <c r="AG47" i="1"/>
  <c r="AH47" i="1"/>
  <c r="AG40" i="1"/>
  <c r="AG45" i="1"/>
  <c r="AH42" i="1"/>
  <c r="AG41" i="1"/>
  <c r="AG62" i="1"/>
  <c r="AH56" i="1"/>
  <c r="AG37" i="1"/>
  <c r="AH63" i="1"/>
  <c r="AH64" i="1"/>
  <c r="AH40" i="1"/>
  <c r="AH37" i="1"/>
  <c r="AH45" i="1"/>
  <c r="Z49" i="1"/>
  <c r="AG49" i="1" s="1"/>
  <c r="AH62" i="1"/>
  <c r="AH60" i="1"/>
  <c r="AG52" i="1"/>
  <c r="AH50" i="1"/>
  <c r="AH52" i="1"/>
  <c r="AH53" i="1"/>
  <c r="AG53" i="1"/>
  <c r="AH54" i="1"/>
  <c r="Z38" i="1"/>
  <c r="AG38" i="1" s="1"/>
  <c r="AH51" i="1"/>
  <c r="AH41" i="1"/>
  <c r="AH44" i="1"/>
  <c r="Z44" i="1"/>
  <c r="AG44" i="1" s="1"/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N4" i="1"/>
  <c r="AM4" i="1" s="1"/>
  <c r="N5" i="1"/>
  <c r="N6" i="1"/>
  <c r="N7" i="1"/>
  <c r="AM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" i="1"/>
  <c r="AM3" i="1" s="1"/>
  <c r="U3" i="1"/>
  <c r="AA32" i="1" l="1"/>
  <c r="AM32" i="1"/>
  <c r="AA11" i="1"/>
  <c r="AM11" i="1"/>
  <c r="AA13" i="1"/>
  <c r="AM13" i="1"/>
  <c r="AA28" i="1"/>
  <c r="AM28" i="1"/>
  <c r="AA27" i="1"/>
  <c r="AM27" i="1"/>
  <c r="AA26" i="1"/>
  <c r="AM26" i="1"/>
  <c r="AA18" i="1"/>
  <c r="AM18" i="1"/>
  <c r="AR18" i="1" s="1"/>
  <c r="AS18" i="1" s="1"/>
  <c r="AT18" i="1" s="1"/>
  <c r="AA14" i="1"/>
  <c r="AM14" i="1"/>
  <c r="AR14" i="1" s="1"/>
  <c r="AS14" i="1" s="1"/>
  <c r="AT14" i="1" s="1"/>
  <c r="AA25" i="1"/>
  <c r="AM25" i="1"/>
  <c r="AA8" i="1"/>
  <c r="AM8" i="1"/>
  <c r="AR8" i="1" s="1"/>
  <c r="AS8" i="1" s="1"/>
  <c r="AT8" i="1" s="1"/>
  <c r="AA23" i="1"/>
  <c r="AM23" i="1"/>
  <c r="AA6" i="1"/>
  <c r="AM6" i="1"/>
  <c r="AR6" i="1" s="1"/>
  <c r="AS6" i="1" s="1"/>
  <c r="AT6" i="1" s="1"/>
  <c r="AA3" i="1"/>
  <c r="AA21" i="1"/>
  <c r="AM21" i="1"/>
  <c r="AR21" i="1" s="1"/>
  <c r="AS21" i="1" s="1"/>
  <c r="AT21" i="1" s="1"/>
  <c r="AA5" i="1"/>
  <c r="AM5" i="1"/>
  <c r="AR5" i="1" s="1"/>
  <c r="AS5" i="1" s="1"/>
  <c r="AT5" i="1" s="1"/>
  <c r="AA17" i="1"/>
  <c r="AM17" i="1"/>
  <c r="AR17" i="1" s="1"/>
  <c r="AS17" i="1" s="1"/>
  <c r="AT17" i="1" s="1"/>
  <c r="AA31" i="1"/>
  <c r="AM31" i="1"/>
  <c r="AA15" i="1"/>
  <c r="AM15" i="1"/>
  <c r="AA12" i="1"/>
  <c r="AM12" i="1"/>
  <c r="AA10" i="1"/>
  <c r="AM10" i="1"/>
  <c r="AA24" i="1"/>
  <c r="AM24" i="1"/>
  <c r="AR24" i="1" s="1"/>
  <c r="AS24" i="1" s="1"/>
  <c r="AT24" i="1" s="1"/>
  <c r="AA22" i="1"/>
  <c r="AM22" i="1"/>
  <c r="AR22" i="1" s="1"/>
  <c r="AS22" i="1" s="1"/>
  <c r="AT22" i="1" s="1"/>
  <c r="AA36" i="1"/>
  <c r="AM36" i="1"/>
  <c r="AR36" i="1" s="1"/>
  <c r="AS36" i="1" s="1"/>
  <c r="AT36" i="1" s="1"/>
  <c r="AA4" i="1"/>
  <c r="AR4" i="1"/>
  <c r="AS4" i="1" s="1"/>
  <c r="AT4" i="1" s="1"/>
  <c r="AA34" i="1"/>
  <c r="AM34" i="1"/>
  <c r="AA33" i="1"/>
  <c r="AM33" i="1"/>
  <c r="AA16" i="1"/>
  <c r="AM16" i="1"/>
  <c r="AA30" i="1"/>
  <c r="AM30" i="1"/>
  <c r="AA29" i="1"/>
  <c r="AM29" i="1"/>
  <c r="AA9" i="1"/>
  <c r="AM9" i="1"/>
  <c r="AA7" i="1"/>
  <c r="AR7" i="1"/>
  <c r="AS7" i="1" s="1"/>
  <c r="AT7" i="1" s="1"/>
  <c r="AA20" i="1"/>
  <c r="AM20" i="1"/>
  <c r="AR20" i="1" s="1"/>
  <c r="AS20" i="1" s="1"/>
  <c r="AT20" i="1" s="1"/>
  <c r="AA35" i="1"/>
  <c r="AM35" i="1"/>
  <c r="AA19" i="1"/>
  <c r="AM19" i="1"/>
  <c r="H36" i="1"/>
  <c r="AL36" i="1" s="1"/>
  <c r="H35" i="1"/>
  <c r="AL35" i="1" s="1"/>
  <c r="H34" i="1"/>
  <c r="AL34" i="1" s="1"/>
  <c r="H33" i="1"/>
  <c r="AL33" i="1" s="1"/>
  <c r="H32" i="1"/>
  <c r="AL32" i="1" s="1"/>
  <c r="H31" i="1"/>
  <c r="AL31" i="1" s="1"/>
  <c r="H30" i="1"/>
  <c r="AL30" i="1" s="1"/>
  <c r="H29" i="1"/>
  <c r="AL29" i="1" s="1"/>
  <c r="H28" i="1"/>
  <c r="AL28" i="1" s="1"/>
  <c r="H27" i="1"/>
  <c r="AL27" i="1" s="1"/>
  <c r="H26" i="1"/>
  <c r="AL26" i="1" s="1"/>
  <c r="H25" i="1"/>
  <c r="AL25" i="1" s="1"/>
  <c r="H24" i="1"/>
  <c r="AL24" i="1" s="1"/>
  <c r="H23" i="1"/>
  <c r="AL23" i="1" s="1"/>
  <c r="H22" i="1"/>
  <c r="AL22" i="1" s="1"/>
  <c r="H21" i="1"/>
  <c r="AL21" i="1" s="1"/>
  <c r="H20" i="1"/>
  <c r="AL20" i="1" s="1"/>
  <c r="H19" i="1"/>
  <c r="AL19" i="1" s="1"/>
  <c r="H18" i="1"/>
  <c r="AL18" i="1" s="1"/>
  <c r="H17" i="1"/>
  <c r="AL17" i="1" s="1"/>
  <c r="H16" i="1"/>
  <c r="AL16" i="1" s="1"/>
  <c r="H15" i="1"/>
  <c r="AL15" i="1" s="1"/>
  <c r="H14" i="1"/>
  <c r="AL14" i="1" s="1"/>
  <c r="H13" i="1"/>
  <c r="AL13" i="1" s="1"/>
  <c r="H12" i="1"/>
  <c r="AL12" i="1" s="1"/>
  <c r="H11" i="1"/>
  <c r="AL11" i="1" s="1"/>
  <c r="H10" i="1"/>
  <c r="AL10" i="1" s="1"/>
  <c r="H9" i="1"/>
  <c r="AL9" i="1" s="1"/>
  <c r="H8" i="1"/>
  <c r="AL8" i="1" s="1"/>
  <c r="H7" i="1"/>
  <c r="AL7" i="1" s="1"/>
  <c r="H6" i="1"/>
  <c r="AL6" i="1" s="1"/>
  <c r="H5" i="1"/>
  <c r="AL5" i="1" s="1"/>
  <c r="H4" i="1"/>
  <c r="AL4" i="1" s="1"/>
  <c r="H3" i="1"/>
  <c r="AL3" i="1" s="1"/>
  <c r="AR13" i="1" l="1"/>
  <c r="AS13" i="1" s="1"/>
  <c r="AT13" i="1" s="1"/>
  <c r="AR28" i="1"/>
  <c r="AS28" i="1" s="1"/>
  <c r="AT28" i="1" s="1"/>
  <c r="AR9" i="1"/>
  <c r="AS9" i="1" s="1"/>
  <c r="AT9" i="1" s="1"/>
  <c r="AR15" i="1"/>
  <c r="AS15" i="1" s="1"/>
  <c r="AT15" i="1" s="1"/>
  <c r="AR11" i="1"/>
  <c r="AS11" i="1" s="1"/>
  <c r="AT11" i="1" s="1"/>
  <c r="AR26" i="1"/>
  <c r="AS26" i="1" s="1"/>
  <c r="AT26" i="1" s="1"/>
  <c r="AR27" i="1"/>
  <c r="AS27" i="1" s="1"/>
  <c r="AT27" i="1" s="1"/>
  <c r="AR30" i="1"/>
  <c r="AS30" i="1" s="1"/>
  <c r="AT30" i="1" s="1"/>
  <c r="AR16" i="1"/>
  <c r="AS16" i="1" s="1"/>
  <c r="AT16" i="1" s="1"/>
  <c r="AR29" i="1"/>
  <c r="AS29" i="1" s="1"/>
  <c r="AT29" i="1" s="1"/>
  <c r="AR10" i="1"/>
  <c r="AS10" i="1" s="1"/>
  <c r="AT10" i="1" s="1"/>
  <c r="AR12" i="1"/>
  <c r="AS12" i="1" s="1"/>
  <c r="AT12" i="1" s="1"/>
  <c r="AR19" i="1"/>
  <c r="AS19" i="1" s="1"/>
  <c r="AT19" i="1" s="1"/>
  <c r="AR35" i="1"/>
  <c r="AS35" i="1" s="1"/>
  <c r="AT35" i="1" s="1"/>
  <c r="AR31" i="1"/>
  <c r="AS31" i="1" s="1"/>
  <c r="AT31" i="1" s="1"/>
  <c r="AR25" i="1"/>
  <c r="AS25" i="1" s="1"/>
  <c r="AT25" i="1" s="1"/>
  <c r="AR32" i="1"/>
  <c r="AS32" i="1" s="1"/>
  <c r="AT32" i="1" s="1"/>
  <c r="AR33" i="1"/>
  <c r="AS33" i="1" s="1"/>
  <c r="AT33" i="1" s="1"/>
  <c r="AR23" i="1"/>
  <c r="AS23" i="1" s="1"/>
  <c r="AT23" i="1" s="1"/>
  <c r="AR34" i="1"/>
  <c r="AS34" i="1" s="1"/>
  <c r="AT34" i="1" s="1"/>
  <c r="T5" i="1"/>
  <c r="V5" i="1" s="1"/>
  <c r="Y5" i="1" s="1"/>
  <c r="AB5" i="1"/>
  <c r="AE5" i="1" s="1"/>
  <c r="AF5" i="1" s="1"/>
  <c r="T6" i="1"/>
  <c r="V6" i="1" s="1"/>
  <c r="Y6" i="1" s="1"/>
  <c r="AB6" i="1"/>
  <c r="AE6" i="1" s="1"/>
  <c r="AF6" i="1" s="1"/>
  <c r="T24" i="1"/>
  <c r="V24" i="1"/>
  <c r="Y24" i="1" s="1"/>
  <c r="AB24" i="1"/>
  <c r="AE24" i="1" s="1"/>
  <c r="AF24" i="1" s="1"/>
  <c r="T28" i="1"/>
  <c r="AB28" i="1"/>
  <c r="AE28" i="1" s="1"/>
  <c r="AF28" i="1" s="1"/>
  <c r="V28" i="1"/>
  <c r="Y28" i="1" s="1"/>
  <c r="T22" i="1"/>
  <c r="AB22" i="1" s="1"/>
  <c r="AE22" i="1" s="1"/>
  <c r="AF22" i="1" s="1"/>
  <c r="V22" i="1"/>
  <c r="Y22" i="1" s="1"/>
  <c r="T7" i="1"/>
  <c r="V7" i="1" s="1"/>
  <c r="Y7" i="1" s="1"/>
  <c r="T8" i="1"/>
  <c r="V8" i="1" s="1"/>
  <c r="Y8" i="1" s="1"/>
  <c r="T9" i="1"/>
  <c r="V9" i="1" s="1"/>
  <c r="Y9" i="1" s="1"/>
  <c r="AB9" i="1"/>
  <c r="AE9" i="1" s="1"/>
  <c r="AF9" i="1" s="1"/>
  <c r="T26" i="1"/>
  <c r="V26" i="1" s="1"/>
  <c r="Y26" i="1" s="1"/>
  <c r="AB26" i="1"/>
  <c r="AE26" i="1" s="1"/>
  <c r="AF26" i="1" s="1"/>
  <c r="T11" i="1"/>
  <c r="AB11" i="1" s="1"/>
  <c r="AE11" i="1" s="1"/>
  <c r="AF11" i="1" s="1"/>
  <c r="T12" i="1"/>
  <c r="AB12" i="1" s="1"/>
  <c r="AE12" i="1" s="1"/>
  <c r="AF12" i="1" s="1"/>
  <c r="V12" i="1"/>
  <c r="Y12" i="1" s="1"/>
  <c r="T13" i="1"/>
  <c r="V13" i="1"/>
  <c r="Y13" i="1" s="1"/>
  <c r="AB13" i="1"/>
  <c r="AE13" i="1" s="1"/>
  <c r="AF13" i="1" s="1"/>
  <c r="T30" i="1"/>
  <c r="AB30" i="1" s="1"/>
  <c r="AE30" i="1" s="1"/>
  <c r="AF30" i="1" s="1"/>
  <c r="T15" i="1"/>
  <c r="AB15" i="1" s="1"/>
  <c r="AE15" i="1" s="1"/>
  <c r="AF15" i="1" s="1"/>
  <c r="T16" i="1"/>
  <c r="V16" i="1" s="1"/>
  <c r="Y16" i="1" s="1"/>
  <c r="T17" i="1"/>
  <c r="V17" i="1" s="1"/>
  <c r="Y17" i="1" s="1"/>
  <c r="T35" i="1"/>
  <c r="AB35" i="1" s="1"/>
  <c r="AE35" i="1" s="1"/>
  <c r="AF35" i="1" s="1"/>
  <c r="T21" i="1"/>
  <c r="V21" i="1" s="1"/>
  <c r="Y21" i="1" s="1"/>
  <c r="T23" i="1"/>
  <c r="V23" i="1" s="1"/>
  <c r="Y23" i="1" s="1"/>
  <c r="T25" i="1"/>
  <c r="V25" i="1" s="1"/>
  <c r="Y25" i="1" s="1"/>
  <c r="T10" i="1"/>
  <c r="V10" i="1"/>
  <c r="Y10" i="1" s="1"/>
  <c r="AB10" i="1"/>
  <c r="AE10" i="1" s="1"/>
  <c r="AF10" i="1" s="1"/>
  <c r="T27" i="1"/>
  <c r="V27" i="1" s="1"/>
  <c r="Y27" i="1" s="1"/>
  <c r="T29" i="1"/>
  <c r="AB29" i="1" s="1"/>
  <c r="AE29" i="1" s="1"/>
  <c r="AF29" i="1" s="1"/>
  <c r="V29" i="1"/>
  <c r="Y29" i="1" s="1"/>
  <c r="T14" i="1"/>
  <c r="AB14" i="1" s="1"/>
  <c r="AE14" i="1" s="1"/>
  <c r="AF14" i="1" s="1"/>
  <c r="V14" i="1"/>
  <c r="Y14" i="1" s="1"/>
  <c r="T31" i="1"/>
  <c r="V31" i="1" s="1"/>
  <c r="Y31" i="1" s="1"/>
  <c r="T32" i="1"/>
  <c r="AB32" i="1" s="1"/>
  <c r="AE32" i="1" s="1"/>
  <c r="AF32" i="1" s="1"/>
  <c r="T33" i="1"/>
  <c r="V33" i="1" s="1"/>
  <c r="Y33" i="1" s="1"/>
  <c r="T18" i="1"/>
  <c r="V18" i="1" s="1"/>
  <c r="Y18" i="1" s="1"/>
  <c r="T34" i="1"/>
  <c r="V34" i="1" s="1"/>
  <c r="Y34" i="1" s="1"/>
  <c r="T19" i="1"/>
  <c r="V19" i="1"/>
  <c r="Y19" i="1" s="1"/>
  <c r="AB19" i="1"/>
  <c r="AE19" i="1" s="1"/>
  <c r="AF19" i="1" s="1"/>
  <c r="T4" i="1"/>
  <c r="V4" i="1" s="1"/>
  <c r="Y4" i="1" s="1"/>
  <c r="T20" i="1"/>
  <c r="V20" i="1" s="1"/>
  <c r="Y20" i="1" s="1"/>
  <c r="T36" i="1"/>
  <c r="AB36" i="1" s="1"/>
  <c r="AE36" i="1" s="1"/>
  <c r="AF36" i="1" s="1"/>
  <c r="V36" i="1"/>
  <c r="Y36" i="1" s="1"/>
  <c r="T3" i="1"/>
  <c r="V3" i="1"/>
  <c r="Y3" i="1" s="1"/>
  <c r="V15" i="1" l="1"/>
  <c r="Y15" i="1" s="1"/>
  <c r="AB4" i="1"/>
  <c r="AE4" i="1" s="1"/>
  <c r="AF4" i="1" s="1"/>
  <c r="AB3" i="1"/>
  <c r="AE3" i="1" s="1"/>
  <c r="AF3" i="1" s="1"/>
  <c r="AR3" i="1"/>
  <c r="AS3" i="1" s="1"/>
  <c r="AT3" i="1" s="1"/>
  <c r="V11" i="1"/>
  <c r="Y11" i="1" s="1"/>
  <c r="AB20" i="1"/>
  <c r="AE20" i="1" s="1"/>
  <c r="AF20" i="1" s="1"/>
  <c r="AB18" i="1"/>
  <c r="AE18" i="1" s="1"/>
  <c r="AF18" i="1" s="1"/>
  <c r="AB17" i="1"/>
  <c r="AE17" i="1" s="1"/>
  <c r="AF17" i="1" s="1"/>
  <c r="AB16" i="1"/>
  <c r="AE16" i="1" s="1"/>
  <c r="AF16" i="1" s="1"/>
  <c r="V32" i="1"/>
  <c r="Y32" i="1" s="1"/>
  <c r="AB27" i="1"/>
  <c r="AE27" i="1" s="1"/>
  <c r="AF27" i="1" s="1"/>
  <c r="AB25" i="1"/>
  <c r="AE25" i="1" s="1"/>
  <c r="AF25" i="1" s="1"/>
  <c r="AB34" i="1"/>
  <c r="AE34" i="1" s="1"/>
  <c r="AF34" i="1" s="1"/>
  <c r="AB8" i="1"/>
  <c r="AE8" i="1" s="1"/>
  <c r="AF8" i="1" s="1"/>
  <c r="V35" i="1"/>
  <c r="Y35" i="1" s="1"/>
  <c r="AH35" i="1" s="1"/>
  <c r="AB23" i="1"/>
  <c r="AE23" i="1" s="1"/>
  <c r="AF23" i="1" s="1"/>
  <c r="V30" i="1"/>
  <c r="Y30" i="1" s="1"/>
  <c r="Z30" i="1" s="1"/>
  <c r="AG30" i="1" s="1"/>
  <c r="AB31" i="1"/>
  <c r="AE31" i="1" s="1"/>
  <c r="AF31" i="1" s="1"/>
  <c r="AB21" i="1"/>
  <c r="AE21" i="1" s="1"/>
  <c r="AF21" i="1" s="1"/>
  <c r="Z7" i="1"/>
  <c r="Z33" i="1"/>
  <c r="Z34" i="1"/>
  <c r="Z20" i="1"/>
  <c r="AG20" i="1" s="1"/>
  <c r="AH20" i="1"/>
  <c r="Z9" i="1"/>
  <c r="AG9" i="1" s="1"/>
  <c r="AH9" i="1"/>
  <c r="Z11" i="1"/>
  <c r="AG11" i="1" s="1"/>
  <c r="AH11" i="1"/>
  <c r="Z31" i="1"/>
  <c r="Z16" i="1"/>
  <c r="AG16" i="1" s="1"/>
  <c r="AH16" i="1"/>
  <c r="Z24" i="1"/>
  <c r="AG24" i="1" s="1"/>
  <c r="AH24" i="1"/>
  <c r="Z19" i="1"/>
  <c r="AG19" i="1" s="1"/>
  <c r="AH19" i="1"/>
  <c r="Z10" i="1"/>
  <c r="AG10" i="1" s="1"/>
  <c r="AH10" i="1"/>
  <c r="Z14" i="1"/>
  <c r="AG14" i="1" s="1"/>
  <c r="AH14" i="1"/>
  <c r="Z15" i="1"/>
  <c r="AG15" i="1" s="1"/>
  <c r="AH15" i="1"/>
  <c r="Z29" i="1"/>
  <c r="AG29" i="1" s="1"/>
  <c r="AH29" i="1"/>
  <c r="Z6" i="1"/>
  <c r="AG6" i="1" s="1"/>
  <c r="AH6" i="1"/>
  <c r="Z32" i="1"/>
  <c r="AG32" i="1" s="1"/>
  <c r="AH32" i="1"/>
  <c r="Z23" i="1"/>
  <c r="Z8" i="1"/>
  <c r="Z17" i="1"/>
  <c r="Z36" i="1"/>
  <c r="AG36" i="1" s="1"/>
  <c r="AH36" i="1"/>
  <c r="Z13" i="1"/>
  <c r="AG13" i="1" s="1"/>
  <c r="AH13" i="1"/>
  <c r="Z12" i="1"/>
  <c r="AG12" i="1" s="1"/>
  <c r="AH12" i="1"/>
  <c r="Z22" i="1"/>
  <c r="AG22" i="1" s="1"/>
  <c r="AH22" i="1"/>
  <c r="Z25" i="1"/>
  <c r="Z21" i="1"/>
  <c r="AB33" i="1"/>
  <c r="AE33" i="1" s="1"/>
  <c r="AF33" i="1" s="1"/>
  <c r="AB7" i="1"/>
  <c r="AE7" i="1" s="1"/>
  <c r="AF7" i="1" s="1"/>
  <c r="Z5" i="1"/>
  <c r="AG5" i="1" s="1"/>
  <c r="AH5" i="1"/>
  <c r="Z4" i="1"/>
  <c r="AG4" i="1" s="1"/>
  <c r="AH4" i="1"/>
  <c r="Z28" i="1"/>
  <c r="AG28" i="1" s="1"/>
  <c r="AH28" i="1"/>
  <c r="Z26" i="1"/>
  <c r="AG26" i="1" s="1"/>
  <c r="AH26" i="1"/>
  <c r="Z3" i="1"/>
  <c r="Z18" i="1"/>
  <c r="AG18" i="1" s="1"/>
  <c r="AH18" i="1"/>
  <c r="Z27" i="1"/>
  <c r="AH25" i="1" l="1"/>
  <c r="AG25" i="1"/>
  <c r="Z35" i="1"/>
  <c r="AG35" i="1" s="1"/>
  <c r="AG3" i="1"/>
  <c r="AH3" i="1"/>
  <c r="AH17" i="1"/>
  <c r="AH34" i="1"/>
  <c r="AH8" i="1"/>
  <c r="AH30" i="1"/>
  <c r="AG34" i="1"/>
  <c r="AH27" i="1"/>
  <c r="AH23" i="1"/>
  <c r="AG17" i="1"/>
  <c r="AG8" i="1"/>
  <c r="AG27" i="1"/>
  <c r="AG23" i="1"/>
  <c r="AG21" i="1"/>
  <c r="AG31" i="1"/>
  <c r="AH21" i="1"/>
  <c r="AH31" i="1"/>
  <c r="AH7" i="1"/>
  <c r="AH33" i="1"/>
  <c r="AG33" i="1"/>
  <c r="AG7" i="1"/>
</calcChain>
</file>

<file path=xl/sharedStrings.xml><?xml version="1.0" encoding="utf-8"?>
<sst xmlns="http://schemas.openxmlformats.org/spreadsheetml/2006/main" count="445" uniqueCount="188">
  <si>
    <t>지역</t>
    <phoneticPr fontId="2" type="noConversion"/>
  </si>
  <si>
    <t>품목</t>
    <phoneticPr fontId="2" type="noConversion"/>
  </si>
  <si>
    <t>주소</t>
    <phoneticPr fontId="2" type="noConversion"/>
  </si>
  <si>
    <t>실증/매출</t>
    <phoneticPr fontId="2" type="noConversion"/>
  </si>
  <si>
    <t xml:space="preserve"> pH
(1:5)</t>
    <phoneticPr fontId="2" type="noConversion"/>
  </si>
  <si>
    <t>EC
(dS/m)</t>
    <phoneticPr fontId="2" type="noConversion"/>
  </si>
  <si>
    <t>유기물
(g/kg)</t>
    <phoneticPr fontId="2" type="noConversion"/>
  </si>
  <si>
    <t>유효인산
(mg/kg)</t>
    <phoneticPr fontId="2" type="noConversion"/>
  </si>
  <si>
    <t>유효규산
(mg/kg)</t>
    <phoneticPr fontId="2" type="noConversion"/>
  </si>
  <si>
    <r>
      <t>교환성칼륨
(cmol</t>
    </r>
    <r>
      <rPr>
        <vertAlign val="subscript"/>
        <sz val="12"/>
        <color theme="1"/>
        <rFont val="맑은 고딕"/>
        <family val="3"/>
        <charset val="129"/>
        <scheme val="minor"/>
      </rPr>
      <t>c</t>
    </r>
    <r>
      <rPr>
        <sz val="12"/>
        <color theme="1"/>
        <rFont val="맑은 고딕"/>
        <family val="3"/>
        <charset val="129"/>
        <scheme val="minor"/>
      </rPr>
      <t>/kg)</t>
    </r>
    <phoneticPr fontId="2" type="noConversion"/>
  </si>
  <si>
    <r>
      <t>교환성칼슘
(cmol</t>
    </r>
    <r>
      <rPr>
        <vertAlign val="subscript"/>
        <sz val="12"/>
        <color theme="1"/>
        <rFont val="맑은 고딕"/>
        <family val="3"/>
        <charset val="129"/>
        <scheme val="minor"/>
      </rPr>
      <t>c</t>
    </r>
    <r>
      <rPr>
        <sz val="12"/>
        <color theme="1"/>
        <rFont val="맑은 고딕"/>
        <family val="3"/>
        <charset val="129"/>
        <scheme val="minor"/>
      </rPr>
      <t>/kg)</t>
    </r>
    <phoneticPr fontId="2" type="noConversion"/>
  </si>
  <si>
    <r>
      <t>교환성마그네슘
(cmol</t>
    </r>
    <r>
      <rPr>
        <vertAlign val="subscript"/>
        <sz val="12"/>
        <color theme="1"/>
        <rFont val="맑은 고딕"/>
        <family val="3"/>
        <charset val="129"/>
        <scheme val="minor"/>
      </rPr>
      <t>c</t>
    </r>
    <r>
      <rPr>
        <sz val="12"/>
        <color theme="1"/>
        <rFont val="맑은 고딕"/>
        <family val="3"/>
        <charset val="129"/>
        <scheme val="minor"/>
      </rPr>
      <t>/kg)</t>
    </r>
    <phoneticPr fontId="2" type="noConversion"/>
  </si>
  <si>
    <t>화성</t>
    <phoneticPr fontId="2" type="noConversion"/>
  </si>
  <si>
    <t>벼</t>
    <phoneticPr fontId="2" type="noConversion"/>
  </si>
  <si>
    <t>경기도 화성시 장안면 수촌리 1167</t>
    <phoneticPr fontId="2" type="noConversion"/>
  </si>
  <si>
    <t>실증</t>
    <phoneticPr fontId="2" type="noConversion"/>
  </si>
  <si>
    <t>경기도 화성시 장안면 수촌리 1168</t>
    <phoneticPr fontId="2" type="noConversion"/>
  </si>
  <si>
    <t>경기도 화성시 장안면 수촌리 1254</t>
    <phoneticPr fontId="2" type="noConversion"/>
  </si>
  <si>
    <t>HS-R4</t>
    <phoneticPr fontId="2" type="noConversion"/>
  </si>
  <si>
    <t>경기도 화성시 장안면 수촌리 1253</t>
    <phoneticPr fontId="2" type="noConversion"/>
  </si>
  <si>
    <t>경기도 화성시 장안면 장안리 1655</t>
    <phoneticPr fontId="2" type="noConversion"/>
  </si>
  <si>
    <t>HS-R6</t>
    <phoneticPr fontId="2" type="noConversion"/>
  </si>
  <si>
    <t>경기도 화성시 장안면 장안리 1654</t>
    <phoneticPr fontId="2" type="noConversion"/>
  </si>
  <si>
    <t>경기도 화성시 장안면 장안리 1653</t>
    <phoneticPr fontId="2" type="noConversion"/>
  </si>
  <si>
    <t>HS-R8</t>
    <phoneticPr fontId="2" type="noConversion"/>
  </si>
  <si>
    <t>경기도 화성시 장안면 장안리 1652</t>
    <phoneticPr fontId="2" type="noConversion"/>
  </si>
  <si>
    <t>경기도 화성시 장안면 장안리 1632</t>
    <phoneticPr fontId="2" type="noConversion"/>
  </si>
  <si>
    <t>HS-R10</t>
    <phoneticPr fontId="2" type="noConversion"/>
  </si>
  <si>
    <t>경기도 화성시 장안면 장안리 1625</t>
    <phoneticPr fontId="2" type="noConversion"/>
  </si>
  <si>
    <t>HS-01</t>
    <phoneticPr fontId="2" type="noConversion"/>
  </si>
  <si>
    <t>경기도 화성시 장안면 장안리 1597,1598</t>
    <phoneticPr fontId="2" type="noConversion"/>
  </si>
  <si>
    <t>매출</t>
    <phoneticPr fontId="2" type="noConversion"/>
  </si>
  <si>
    <t>HS-02</t>
    <phoneticPr fontId="2" type="noConversion"/>
  </si>
  <si>
    <t>경기도 화성시 장안면 장안리 1846</t>
  </si>
  <si>
    <t>HS-03</t>
    <phoneticPr fontId="2" type="noConversion"/>
  </si>
  <si>
    <t>경기도 화성시 장안면 장안리 1956,1957,1964,1965</t>
  </si>
  <si>
    <t>HS-04</t>
    <phoneticPr fontId="2" type="noConversion"/>
  </si>
  <si>
    <t>경기도 화성시 장안면 장안리 2264</t>
  </si>
  <si>
    <t>HS-05</t>
    <phoneticPr fontId="2" type="noConversion"/>
  </si>
  <si>
    <t>경기도 화성시 장안면 장안리 2268</t>
  </si>
  <si>
    <t>HS-06</t>
    <phoneticPr fontId="2" type="noConversion"/>
  </si>
  <si>
    <t>경기도 화성시 장안면 장안리 2342,2343</t>
  </si>
  <si>
    <t>HS-07</t>
    <phoneticPr fontId="2" type="noConversion"/>
  </si>
  <si>
    <t>경기도 화성시 장안면 장안리 2366</t>
  </si>
  <si>
    <t>HS-08</t>
    <phoneticPr fontId="2" type="noConversion"/>
  </si>
  <si>
    <t>경기도 화성시 장안면 장안리 2365</t>
  </si>
  <si>
    <t>HS-09</t>
    <phoneticPr fontId="2" type="noConversion"/>
  </si>
  <si>
    <t>경기도 화성시 장안면 장안리 2336,2337</t>
  </si>
  <si>
    <t>HS-10</t>
    <phoneticPr fontId="2" type="noConversion"/>
  </si>
  <si>
    <t>경기도 화성시 장안면 장안리 2334,2335</t>
  </si>
  <si>
    <t>HS-11</t>
    <phoneticPr fontId="2" type="noConversion"/>
  </si>
  <si>
    <t>경기도 화성시 장안면 장안리 2371</t>
  </si>
  <si>
    <t>HS-12</t>
    <phoneticPr fontId="2" type="noConversion"/>
  </si>
  <si>
    <t>경기도 화성시 장안면 장안리 2372</t>
  </si>
  <si>
    <t>HS-13</t>
    <phoneticPr fontId="2" type="noConversion"/>
  </si>
  <si>
    <t>경기도 화성시 장안면 장안리 2325,2326</t>
  </si>
  <si>
    <t>HS-14</t>
    <phoneticPr fontId="2" type="noConversion"/>
  </si>
  <si>
    <t>경기도 화성시 장안면 장안리 2327,2328</t>
  </si>
  <si>
    <t>HS-15</t>
    <phoneticPr fontId="2" type="noConversion"/>
  </si>
  <si>
    <t>경기도 화성시 장안면 장안리 2329</t>
  </si>
  <si>
    <t>HS-16</t>
    <phoneticPr fontId="2" type="noConversion"/>
  </si>
  <si>
    <t>경기도 화성시 장안면 장안리 2330</t>
  </si>
  <si>
    <t>HS-17</t>
    <phoneticPr fontId="2" type="noConversion"/>
  </si>
  <si>
    <t>경기도 화성시 장안면 장안리 2248,2249</t>
  </si>
  <si>
    <t>HS-18</t>
    <phoneticPr fontId="2" type="noConversion"/>
  </si>
  <si>
    <t>경기도 화성시 장안면 장안리 2245-1</t>
  </si>
  <si>
    <t>HS-19</t>
    <phoneticPr fontId="2" type="noConversion"/>
  </si>
  <si>
    <t>경기도 화성시 장안면 장안리 1695</t>
  </si>
  <si>
    <t>HS-20</t>
    <phoneticPr fontId="2" type="noConversion"/>
  </si>
  <si>
    <t>경기도 화성시 장안면 장안리 1659</t>
  </si>
  <si>
    <t>HS-21</t>
    <phoneticPr fontId="2" type="noConversion"/>
  </si>
  <si>
    <t>경기도 화성시 장안면 장안리 1812,1813,1814</t>
  </si>
  <si>
    <t>HS-22</t>
    <phoneticPr fontId="2" type="noConversion"/>
  </si>
  <si>
    <t>경기도 화성시 장안면 장안리 1933</t>
  </si>
  <si>
    <t>HS-23</t>
    <phoneticPr fontId="2" type="noConversion"/>
  </si>
  <si>
    <t>경기도 화성시 장안면 장안리 1930</t>
  </si>
  <si>
    <t>HS-24</t>
    <phoneticPr fontId="2" type="noConversion"/>
  </si>
  <si>
    <t>경기도 화성시 장안면 장안리 1935</t>
  </si>
  <si>
    <t>필지코드</t>
    <phoneticPr fontId="2" type="noConversion"/>
  </si>
  <si>
    <t>면적(m2)</t>
    <phoneticPr fontId="2" type="noConversion"/>
  </si>
  <si>
    <t>면적(평)</t>
    <phoneticPr fontId="2" type="noConversion"/>
  </si>
  <si>
    <t>경작자</t>
    <phoneticPr fontId="2" type="noConversion"/>
  </si>
  <si>
    <t>HS-R3</t>
    <phoneticPr fontId="2" type="noConversion"/>
  </si>
  <si>
    <t>HS-R2</t>
    <phoneticPr fontId="2" type="noConversion"/>
  </si>
  <si>
    <t>HS-R1</t>
    <phoneticPr fontId="2" type="noConversion"/>
  </si>
  <si>
    <t>HS-R5</t>
    <phoneticPr fontId="2" type="noConversion"/>
  </si>
  <si>
    <t>HS-R7</t>
    <phoneticPr fontId="2" type="noConversion"/>
  </si>
  <si>
    <t>HS-R9</t>
    <phoneticPr fontId="2" type="noConversion"/>
  </si>
  <si>
    <t xml:space="preserve"> 배선문 </t>
  </si>
  <si>
    <t xml:space="preserve"> 이상린 </t>
  </si>
  <si>
    <t xml:space="preserve"> 서장식 </t>
  </si>
  <si>
    <t xml:space="preserve"> 안일기 </t>
  </si>
  <si>
    <t>목표 수확량
(kg/10a)</t>
    <phoneticPr fontId="2" type="noConversion"/>
  </si>
  <si>
    <t xml:space="preserve"> 이경태 </t>
  </si>
  <si>
    <t xml:space="preserve"> 신성용 </t>
  </si>
  <si>
    <t xml:space="preserve"> 유기철 </t>
  </si>
  <si>
    <t>최대 질소
(kg/10a)</t>
    <phoneticPr fontId="2" type="noConversion"/>
  </si>
  <si>
    <t>최대 질소
(kg/평)</t>
    <phoneticPr fontId="2" type="noConversion"/>
  </si>
  <si>
    <t>필요질소
(kg/10a)</t>
    <phoneticPr fontId="2" type="noConversion"/>
  </si>
  <si>
    <t>비료 N 함량</t>
    <phoneticPr fontId="2" type="noConversion"/>
  </si>
  <si>
    <t>1포대 
무게(kg)</t>
    <phoneticPr fontId="2" type="noConversion"/>
  </si>
  <si>
    <t>추천량(kg)</t>
    <phoneticPr fontId="2" type="noConversion"/>
  </si>
  <si>
    <t>포대</t>
    <phoneticPr fontId="2" type="noConversion"/>
  </si>
  <si>
    <t>수정 처방</t>
    <phoneticPr fontId="2" type="noConversion"/>
  </si>
  <si>
    <t>수정 유효 규산
(mg/kg)</t>
    <phoneticPr fontId="2" type="noConversion"/>
  </si>
  <si>
    <t>현재처방</t>
    <phoneticPr fontId="2" type="noConversion"/>
  </si>
  <si>
    <t>과처방
포대수</t>
    <phoneticPr fontId="2" type="noConversion"/>
  </si>
  <si>
    <t>필요질소
(kg/평)</t>
    <phoneticPr fontId="2" type="noConversion"/>
  </si>
  <si>
    <t>과처방
추천량(kg)</t>
    <phoneticPr fontId="2" type="noConversion"/>
  </si>
  <si>
    <t>김제</t>
    <phoneticPr fontId="2" type="noConversion"/>
  </si>
  <si>
    <t>전북특별자치도 김제시 부량면 용성리 22-11</t>
    <phoneticPr fontId="2" type="noConversion"/>
  </si>
  <si>
    <t>전북특별자치도 김제시 부량면 신용리 12</t>
    <phoneticPr fontId="2" type="noConversion"/>
  </si>
  <si>
    <t>전북특별자치도 김제시 부량면 신용리 12-1</t>
    <phoneticPr fontId="2" type="noConversion"/>
  </si>
  <si>
    <t>전북특별자치도 김제시 부량면 신용리 12-2</t>
    <phoneticPr fontId="2" type="noConversion"/>
  </si>
  <si>
    <t>전북특별자치도 김제시 부량면 신용리 12-3</t>
    <phoneticPr fontId="2" type="noConversion"/>
  </si>
  <si>
    <t>전북특별자치도 김제시 부량면 신용리 12-4</t>
    <phoneticPr fontId="2" type="noConversion"/>
  </si>
  <si>
    <t>GJ-R7</t>
    <phoneticPr fontId="2" type="noConversion"/>
  </si>
  <si>
    <t>전북특별자치도 김제시 부량면 신용리 9-2, 9-3</t>
    <phoneticPr fontId="2" type="noConversion"/>
  </si>
  <si>
    <t>GJ-R8</t>
    <phoneticPr fontId="2" type="noConversion"/>
  </si>
  <si>
    <t>전북특별자치도 김제시 부량면 신용리 9-4</t>
    <phoneticPr fontId="2" type="noConversion"/>
  </si>
  <si>
    <t>GJ-R9</t>
    <phoneticPr fontId="2" type="noConversion"/>
  </si>
  <si>
    <t>전북특별자치도 김제시 부량면 신용리 3-5</t>
    <phoneticPr fontId="2" type="noConversion"/>
  </si>
  <si>
    <t>GJ-R10</t>
    <phoneticPr fontId="2" type="noConversion"/>
  </si>
  <si>
    <t>전북특별자치도 김제시 부량면 신용리 19-11</t>
    <phoneticPr fontId="2" type="noConversion"/>
  </si>
  <si>
    <t>GJ-R1</t>
    <phoneticPr fontId="2" type="noConversion"/>
  </si>
  <si>
    <t>GJ-R2</t>
    <phoneticPr fontId="2" type="noConversion"/>
  </si>
  <si>
    <t>GJ-R3</t>
    <phoneticPr fontId="2" type="noConversion"/>
  </si>
  <si>
    <t>GJ-R4</t>
    <phoneticPr fontId="2" type="noConversion"/>
  </si>
  <si>
    <t>GJ-R5</t>
    <phoneticPr fontId="2" type="noConversion"/>
  </si>
  <si>
    <t>GJ-R6</t>
    <phoneticPr fontId="2" type="noConversion"/>
  </si>
  <si>
    <t>장수용</t>
    <phoneticPr fontId="2" type="noConversion"/>
  </si>
  <si>
    <t>황금택</t>
    <phoneticPr fontId="2" type="noConversion"/>
  </si>
  <si>
    <t>강정우</t>
    <phoneticPr fontId="2" type="noConversion"/>
  </si>
  <si>
    <t>순창</t>
    <phoneticPr fontId="2" type="noConversion"/>
  </si>
  <si>
    <t>SC-03</t>
    <phoneticPr fontId="2" type="noConversion"/>
  </si>
  <si>
    <t>전북특별자치도 순창군 쌍치면 도고리 630</t>
    <phoneticPr fontId="2" type="noConversion"/>
  </si>
  <si>
    <t>SC-04</t>
    <phoneticPr fontId="2" type="noConversion"/>
  </si>
  <si>
    <t>전북특별자치도 순창군 쌍치면 도고리 631</t>
    <phoneticPr fontId="2" type="noConversion"/>
  </si>
  <si>
    <t>SC-05</t>
    <phoneticPr fontId="2" type="noConversion"/>
  </si>
  <si>
    <t>전북특별자치도 순창군 쌍치면 도고리 632</t>
    <phoneticPr fontId="2" type="noConversion"/>
  </si>
  <si>
    <t>SC-06</t>
    <phoneticPr fontId="2" type="noConversion"/>
  </si>
  <si>
    <t>전북특별자치도 순창군 쌍치면 도고리 651</t>
    <phoneticPr fontId="2" type="noConversion"/>
  </si>
  <si>
    <t>SC-07</t>
    <phoneticPr fontId="2" type="noConversion"/>
  </si>
  <si>
    <t>전북특별자치도 순창군 쌍치면 도고리 652</t>
    <phoneticPr fontId="2" type="noConversion"/>
  </si>
  <si>
    <t>SC-08</t>
    <phoneticPr fontId="2" type="noConversion"/>
  </si>
  <si>
    <t>전북특별자치도 순창군 쌍치면 도고리 653</t>
    <phoneticPr fontId="2" type="noConversion"/>
  </si>
  <si>
    <t>SC-09</t>
    <phoneticPr fontId="2" type="noConversion"/>
  </si>
  <si>
    <t>전북특별자치도 순창군 쌍치면 도고리 654</t>
    <phoneticPr fontId="2" type="noConversion"/>
  </si>
  <si>
    <t>SC-10</t>
    <phoneticPr fontId="2" type="noConversion"/>
  </si>
  <si>
    <t>전북특별자치도 순창군 쌍치면 도고리 655</t>
    <phoneticPr fontId="2" type="noConversion"/>
  </si>
  <si>
    <t>SC-11</t>
    <phoneticPr fontId="2" type="noConversion"/>
  </si>
  <si>
    <t>전북특별자치도 순창군 쌍치면 도고리 656,657</t>
    <phoneticPr fontId="2" type="noConversion"/>
  </si>
  <si>
    <t>한승수</t>
    <phoneticPr fontId="2" type="noConversion"/>
  </si>
  <si>
    <t>SC-14</t>
    <phoneticPr fontId="2" type="noConversion"/>
  </si>
  <si>
    <t>전북특별자치도 순창군 쌍치면 도고리 648,649</t>
    <phoneticPr fontId="2" type="noConversion"/>
  </si>
  <si>
    <t>구례</t>
    <phoneticPr fontId="2" type="noConversion"/>
  </si>
  <si>
    <t>GR-01</t>
    <phoneticPr fontId="2" type="noConversion"/>
  </si>
  <si>
    <t>전라남도 구례군 용방면 신도리 1154-3</t>
    <phoneticPr fontId="2" type="noConversion"/>
  </si>
  <si>
    <t>GR-02</t>
  </si>
  <si>
    <t>전라남도 구례군 용방면 신도리 1154-11</t>
  </si>
  <si>
    <t>GR-03</t>
  </si>
  <si>
    <t>전라남도 구례군 용방면 신도리 1154-12</t>
  </si>
  <si>
    <t>GR-04</t>
  </si>
  <si>
    <t>전라남도 구례군 용방면 신도리 1155-8</t>
  </si>
  <si>
    <t>GR-05</t>
  </si>
  <si>
    <t>전라남도 구례군 용방면 신도리 1155-10</t>
  </si>
  <si>
    <t>GR-06</t>
  </si>
  <si>
    <t>전라남도 구례군 용방면 신도리 1155-13</t>
  </si>
  <si>
    <t>GR-07</t>
  </si>
  <si>
    <t>전라남도 구례군 용방면 신도리 1155-17,1155-18,1155-19</t>
    <phoneticPr fontId="2" type="noConversion"/>
  </si>
  <si>
    <t>GR-08</t>
  </si>
  <si>
    <t>전라남도 구례군 용방면 신도리 1162-6</t>
  </si>
  <si>
    <t>GR-09</t>
  </si>
  <si>
    <t>전라남도 구례군 용방면 신도리 1162-9,1162-10</t>
    <phoneticPr fontId="2" type="noConversion"/>
  </si>
  <si>
    <t>GR-10</t>
    <phoneticPr fontId="2" type="noConversion"/>
  </si>
  <si>
    <t>전라남도 구례군 용방면 중방리 688-4</t>
  </si>
  <si>
    <t>GR-11</t>
    <phoneticPr fontId="2" type="noConversion"/>
  </si>
  <si>
    <t>전라남도 구례군 용방면 중방리 688-8</t>
  </si>
  <si>
    <t>GR-12</t>
    <phoneticPr fontId="2" type="noConversion"/>
  </si>
  <si>
    <t>전라남도 구례군 용방면 중방리 688-18</t>
  </si>
  <si>
    <t>양홍식</t>
    <phoneticPr fontId="2" type="noConversion"/>
  </si>
  <si>
    <t>3포대 처방</t>
    <phoneticPr fontId="2" type="noConversion"/>
  </si>
  <si>
    <t>염해논 처방</t>
    <phoneticPr fontId="2" type="noConversion"/>
  </si>
  <si>
    <t>염해논 판단</t>
    <phoneticPr fontId="2" type="noConversion"/>
  </si>
  <si>
    <t>최대질소
(kg/10a)</t>
    <phoneticPr fontId="2" type="noConversion"/>
  </si>
  <si>
    <t xml:space="preserve"> 최대 질소
(kg/평)</t>
    <phoneticPr fontId="2" type="noConversion"/>
  </si>
  <si>
    <t>염농도(%)</t>
    <phoneticPr fontId="2" type="noConversion"/>
  </si>
  <si>
    <t>증비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</si>
</sst>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81" formatCode="#,##0.00_ 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vertAlign val="subscript"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E0000"/>
      </left>
      <right style="medium">
        <color rgb="FFEE0000"/>
      </right>
      <top style="medium">
        <color rgb="FFEE0000"/>
      </top>
      <bottom style="medium">
        <color indexed="64"/>
      </bottom>
      <diagonal/>
    </border>
    <border>
      <left style="medium">
        <color rgb="FFEE0000"/>
      </left>
      <right style="medium">
        <color rgb="FFEE0000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rgb="FFEE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EE0000"/>
      </right>
      <top style="thin">
        <color theme="1"/>
      </top>
      <bottom style="thin">
        <color theme="1"/>
      </bottom>
      <diagonal/>
    </border>
    <border>
      <left style="medium">
        <color rgb="FFEE0000"/>
      </left>
      <right style="thin">
        <color theme="1"/>
      </right>
      <top style="thin">
        <color theme="1"/>
      </top>
      <bottom style="medium">
        <color rgb="FFEE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EE0000"/>
      </bottom>
      <diagonal/>
    </border>
    <border>
      <left style="thin">
        <color theme="1"/>
      </left>
      <right style="medium">
        <color rgb="FFEE0000"/>
      </right>
      <top style="thin">
        <color theme="1"/>
      </top>
      <bottom style="medium">
        <color rgb="FFEE0000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E0000"/>
      </left>
      <right style="medium">
        <color rgb="FFEE0000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rgb="FFEE0000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rgb="FFEE0000"/>
      </right>
      <top style="thin">
        <color theme="1"/>
      </top>
      <bottom/>
      <diagonal/>
    </border>
    <border>
      <left style="thin">
        <color auto="1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 style="thin">
        <color theme="1"/>
      </left>
      <right style="thick">
        <color indexed="64"/>
      </right>
      <top style="thin">
        <color theme="1"/>
      </top>
      <bottom style="thin">
        <color theme="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ck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indexed="64"/>
      </bottom>
      <diagonal/>
    </border>
    <border>
      <left style="thin">
        <color theme="1"/>
      </left>
      <right style="medium">
        <color rgb="FFEE0000"/>
      </right>
      <top style="thin">
        <color theme="1"/>
      </top>
      <bottom style="thick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rgb="FFEE000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indexed="64"/>
      </top>
      <bottom style="thick">
        <color indexed="64"/>
      </bottom>
      <diagonal/>
    </border>
    <border>
      <left style="medium">
        <color rgb="FFEE0000"/>
      </left>
      <right style="thin">
        <color theme="1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indexed="64"/>
      </top>
      <bottom style="thin">
        <color theme="1"/>
      </bottom>
      <diagonal/>
    </border>
    <border>
      <left/>
      <right style="medium">
        <color rgb="FFEE0000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rgb="FFEE0000"/>
      </left>
      <right style="thin">
        <color theme="1"/>
      </right>
      <top style="medium">
        <color rgb="FFEE0000"/>
      </top>
      <bottom style="thick">
        <color indexed="64"/>
      </bottom>
      <diagonal/>
    </border>
    <border>
      <left style="thin">
        <color theme="1"/>
      </left>
      <right style="thin">
        <color theme="1"/>
      </right>
      <top style="medium">
        <color rgb="FFEE0000"/>
      </top>
      <bottom style="thick">
        <color indexed="64"/>
      </bottom>
      <diagonal/>
    </border>
    <border>
      <left style="thin">
        <color theme="1"/>
      </left>
      <right style="medium">
        <color rgb="FFEE0000"/>
      </right>
      <top style="medium">
        <color rgb="FFEE0000"/>
      </top>
      <bottom style="thick">
        <color indexed="64"/>
      </bottom>
      <diagonal/>
    </border>
    <border>
      <left style="thin">
        <color theme="1"/>
      </left>
      <right style="medium">
        <color rgb="FFEE0000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medium">
        <color rgb="FFEE0000"/>
      </right>
      <top/>
      <bottom/>
      <diagonal/>
    </border>
    <border>
      <left style="thick">
        <color indexed="64"/>
      </left>
      <right style="thin">
        <color theme="1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2" fontId="5" fillId="2" borderId="4" xfId="0" applyNumberFormat="1" applyFont="1" applyFill="1" applyBorder="1" applyAlignment="1">
      <alignment horizontal="center" vertical="center"/>
    </xf>
    <xf numFmtId="41" fontId="3" fillId="0" borderId="4" xfId="1" applyFont="1" applyFill="1" applyBorder="1" applyAlignment="1">
      <alignment horizontal="center" vertical="center"/>
    </xf>
    <xf numFmtId="1" fontId="5" fillId="2" borderId="4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2" fontId="5" fillId="2" borderId="7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2" fontId="5" fillId="2" borderId="8" xfId="0" applyNumberFormat="1" applyFont="1" applyFill="1" applyBorder="1" applyAlignment="1">
      <alignment horizontal="center" vertical="center"/>
    </xf>
    <xf numFmtId="43" fontId="0" fillId="0" borderId="11" xfId="0" applyNumberFormat="1" applyBorder="1">
      <alignment vertical="center"/>
    </xf>
    <xf numFmtId="0" fontId="0" fillId="0" borderId="11" xfId="0" applyBorder="1">
      <alignment vertical="center"/>
    </xf>
    <xf numFmtId="43" fontId="0" fillId="0" borderId="12" xfId="0" applyNumberFormat="1" applyBorder="1">
      <alignment vertical="center"/>
    </xf>
    <xf numFmtId="0" fontId="7" fillId="0" borderId="0" xfId="0" applyFont="1" applyAlignment="1">
      <alignment horizontal="center" vertical="center" wrapText="1"/>
    </xf>
    <xf numFmtId="43" fontId="0" fillId="0" borderId="14" xfId="0" applyNumberFormat="1" applyBorder="1">
      <alignment vertical="center"/>
    </xf>
    <xf numFmtId="0" fontId="0" fillId="0" borderId="20" xfId="0" applyBorder="1">
      <alignment vertical="center"/>
    </xf>
    <xf numFmtId="43" fontId="0" fillId="0" borderId="21" xfId="0" applyNumberFormat="1" applyBorder="1">
      <alignment vertical="center"/>
    </xf>
    <xf numFmtId="43" fontId="6" fillId="0" borderId="0" xfId="0" applyNumberFormat="1" applyFont="1">
      <alignment vertical="center"/>
    </xf>
    <xf numFmtId="0" fontId="7" fillId="0" borderId="9" xfId="0" applyFont="1" applyBorder="1" applyAlignment="1">
      <alignment horizontal="center" vertical="center" wrapText="1"/>
    </xf>
    <xf numFmtId="2" fontId="7" fillId="2" borderId="10" xfId="0" applyNumberFormat="1" applyFont="1" applyFill="1" applyBorder="1" applyAlignment="1">
      <alignment horizontal="center" vertical="center"/>
    </xf>
    <xf numFmtId="43" fontId="0" fillId="0" borderId="16" xfId="0" applyNumberFormat="1" applyBorder="1">
      <alignment vertical="center"/>
    </xf>
    <xf numFmtId="0" fontId="6" fillId="0" borderId="0" xfId="0" applyFont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>
      <alignment vertical="center"/>
    </xf>
    <xf numFmtId="2" fontId="7" fillId="2" borderId="24" xfId="0" applyNumberFormat="1" applyFont="1" applyFill="1" applyBorder="1" applyAlignment="1">
      <alignment horizontal="center" vertical="center"/>
    </xf>
    <xf numFmtId="2" fontId="7" fillId="2" borderId="11" xfId="0" applyNumberFormat="1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41" fontId="3" fillId="0" borderId="23" xfId="1" applyFont="1" applyFill="1" applyBorder="1" applyAlignment="1">
      <alignment horizontal="center" vertical="center"/>
    </xf>
    <xf numFmtId="2" fontId="5" fillId="2" borderId="23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41" fontId="3" fillId="0" borderId="11" xfId="1" applyFont="1" applyFill="1" applyBorder="1" applyAlignment="1">
      <alignment horizontal="center" vertical="center"/>
    </xf>
    <xf numFmtId="2" fontId="5" fillId="2" borderId="11" xfId="0" applyNumberFormat="1" applyFont="1" applyFill="1" applyBorder="1" applyAlignment="1">
      <alignment horizontal="center" vertical="center"/>
    </xf>
    <xf numFmtId="1" fontId="5" fillId="2" borderId="23" xfId="0" applyNumberFormat="1" applyFont="1" applyFill="1" applyBorder="1" applyAlignment="1">
      <alignment horizontal="center" vertical="center"/>
    </xf>
    <xf numFmtId="43" fontId="0" fillId="0" borderId="25" xfId="0" applyNumberFormat="1" applyBorder="1">
      <alignment vertical="center"/>
    </xf>
    <xf numFmtId="1" fontId="5" fillId="2" borderId="11" xfId="0" applyNumberFormat="1" applyFont="1" applyFill="1" applyBorder="1" applyAlignment="1">
      <alignment horizontal="center" vertical="center"/>
    </xf>
    <xf numFmtId="0" fontId="3" fillId="2" borderId="4" xfId="0" applyFont="1" applyFill="1" applyBorder="1">
      <alignment vertical="center"/>
    </xf>
    <xf numFmtId="0" fontId="3" fillId="0" borderId="26" xfId="0" applyFont="1" applyBorder="1">
      <alignment vertical="center"/>
    </xf>
    <xf numFmtId="41" fontId="3" fillId="0" borderId="7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43" fontId="0" fillId="0" borderId="27" xfId="0" applyNumberFormat="1" applyBorder="1">
      <alignment vertical="center"/>
    </xf>
    <xf numFmtId="43" fontId="0" fillId="0" borderId="13" xfId="0" applyNumberFormat="1" applyBorder="1">
      <alignment vertical="center"/>
    </xf>
    <xf numFmtId="43" fontId="0" fillId="0" borderId="28" xfId="0" applyNumberFormat="1" applyBorder="1">
      <alignment vertical="center"/>
    </xf>
    <xf numFmtId="43" fontId="0" fillId="0" borderId="29" xfId="0" applyNumberFormat="1" applyBorder="1">
      <alignment vertical="center"/>
    </xf>
    <xf numFmtId="43" fontId="0" fillId="0" borderId="15" xfId="0" applyNumberFormat="1" applyBorder="1">
      <alignment vertical="center"/>
    </xf>
    <xf numFmtId="43" fontId="6" fillId="0" borderId="17" xfId="0" applyNumberFormat="1" applyFont="1" applyBorder="1">
      <alignment vertical="center"/>
    </xf>
    <xf numFmtId="43" fontId="0" fillId="0" borderId="19" xfId="0" applyNumberFormat="1" applyBorder="1">
      <alignment vertical="center"/>
    </xf>
    <xf numFmtId="0" fontId="3" fillId="0" borderId="30" xfId="0" applyFont="1" applyBorder="1" applyAlignment="1">
      <alignment horizontal="center" vertical="center" wrapText="1"/>
    </xf>
    <xf numFmtId="2" fontId="5" fillId="2" borderId="31" xfId="0" applyNumberFormat="1" applyFont="1" applyFill="1" applyBorder="1" applyAlignment="1">
      <alignment horizontal="center" vertical="center"/>
    </xf>
    <xf numFmtId="2" fontId="5" fillId="2" borderId="32" xfId="0" applyNumberFormat="1" applyFont="1" applyFill="1" applyBorder="1" applyAlignment="1">
      <alignment horizontal="center" vertical="center"/>
    </xf>
    <xf numFmtId="43" fontId="0" fillId="0" borderId="33" xfId="0" applyNumberFormat="1" applyBorder="1">
      <alignment vertical="center"/>
    </xf>
    <xf numFmtId="2" fontId="5" fillId="2" borderId="34" xfId="0" applyNumberFormat="1" applyFont="1" applyFill="1" applyBorder="1" applyAlignment="1">
      <alignment horizontal="center" vertical="center"/>
    </xf>
    <xf numFmtId="2" fontId="5" fillId="2" borderId="35" xfId="0" applyNumberFormat="1" applyFont="1" applyFill="1" applyBorder="1" applyAlignment="1">
      <alignment horizontal="center" vertical="center"/>
    </xf>
    <xf numFmtId="43" fontId="0" fillId="0" borderId="36" xfId="0" applyNumberFormat="1" applyBorder="1">
      <alignment vertical="center"/>
    </xf>
    <xf numFmtId="43" fontId="0" fillId="0" borderId="37" xfId="0" applyNumberFormat="1" applyBorder="1">
      <alignment vertical="center"/>
    </xf>
    <xf numFmtId="43" fontId="8" fillId="0" borderId="38" xfId="0" applyNumberFormat="1" applyFont="1" applyBorder="1">
      <alignment vertical="center"/>
    </xf>
    <xf numFmtId="43" fontId="0" fillId="0" borderId="39" xfId="0" applyNumberFormat="1" applyBorder="1">
      <alignment vertical="center"/>
    </xf>
    <xf numFmtId="43" fontId="0" fillId="0" borderId="40" xfId="0" applyNumberFormat="1" applyBorder="1">
      <alignment vertical="center"/>
    </xf>
    <xf numFmtId="0" fontId="6" fillId="0" borderId="42" xfId="0" applyFont="1" applyBorder="1" applyAlignment="1">
      <alignment vertical="center" wrapText="1"/>
    </xf>
    <xf numFmtId="0" fontId="7" fillId="0" borderId="22" xfId="0" applyFont="1" applyBorder="1" applyAlignment="1">
      <alignment horizontal="center" vertical="center" wrapText="1"/>
    </xf>
    <xf numFmtId="43" fontId="0" fillId="0" borderId="44" xfId="0" applyNumberFormat="1" applyBorder="1">
      <alignment vertical="center"/>
    </xf>
    <xf numFmtId="0" fontId="7" fillId="0" borderId="51" xfId="0" applyFont="1" applyBorder="1" applyAlignment="1">
      <alignment horizontal="center" vertical="center" wrapText="1"/>
    </xf>
    <xf numFmtId="43" fontId="0" fillId="0" borderId="50" xfId="0" applyNumberFormat="1" applyBorder="1">
      <alignment vertical="center"/>
    </xf>
    <xf numFmtId="0" fontId="0" fillId="0" borderId="52" xfId="0" applyBorder="1" applyAlignment="1">
      <alignment vertical="center" wrapText="1"/>
    </xf>
    <xf numFmtId="43" fontId="0" fillId="0" borderId="43" xfId="0" applyNumberFormat="1" applyBorder="1">
      <alignment vertical="center"/>
    </xf>
    <xf numFmtId="0" fontId="0" fillId="0" borderId="22" xfId="0" applyBorder="1" applyAlignment="1">
      <alignment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53" xfId="0" applyBorder="1">
      <alignment vertical="center"/>
    </xf>
    <xf numFmtId="0" fontId="0" fillId="0" borderId="0" xfId="0" applyBorder="1">
      <alignment vertical="center"/>
    </xf>
    <xf numFmtId="43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6" fillId="0" borderId="54" xfId="0" applyFont="1" applyBorder="1" applyAlignment="1">
      <alignment vertical="center" wrapText="1"/>
    </xf>
    <xf numFmtId="43" fontId="0" fillId="0" borderId="55" xfId="0" applyNumberFormat="1" applyBorder="1">
      <alignment vertical="center"/>
    </xf>
    <xf numFmtId="18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1C218-CFBF-49EB-992E-1D525411FB12}">
  <dimension ref="A1:AU1048564"/>
  <sheetViews>
    <sheetView tabSelected="1" workbookViewId="0">
      <pane xSplit="3" ySplit="2" topLeftCell="W3" activePane="bottomRight" state="frozen"/>
      <selection pane="topRight" activeCell="D1" sqref="D1"/>
      <selection pane="bottomLeft" activeCell="A3" sqref="A3"/>
      <selection pane="bottomRight" activeCell="AJ16" sqref="AJ16"/>
    </sheetView>
  </sheetViews>
  <sheetFormatPr defaultRowHeight="16.5" x14ac:dyDescent="0.3"/>
  <cols>
    <col min="1" max="2" width="5.75" bestFit="1" customWidth="1"/>
    <col min="3" max="3" width="9.75" bestFit="1" customWidth="1"/>
    <col min="4" max="4" width="49.125" customWidth="1"/>
    <col min="5" max="5" width="10.5" bestFit="1" customWidth="1"/>
    <col min="6" max="6" width="10.5" customWidth="1"/>
    <col min="7" max="7" width="9.875" bestFit="1" customWidth="1"/>
    <col min="8" max="8" width="9" bestFit="1" customWidth="1"/>
    <col min="9" max="17" width="17.125" customWidth="1"/>
    <col min="18" max="18" width="14.5" customWidth="1"/>
    <col min="19" max="19" width="13" customWidth="1"/>
    <col min="34" max="34" width="13" customWidth="1"/>
    <col min="35" max="38" width="15.75" customWidth="1"/>
  </cols>
  <sheetData>
    <row r="1" spans="1:47" ht="17.25" thickBot="1" x14ac:dyDescent="0.35">
      <c r="T1" s="24"/>
      <c r="U1" s="83" t="s">
        <v>105</v>
      </c>
      <c r="V1" s="83"/>
      <c r="W1" s="83"/>
      <c r="X1" s="83"/>
      <c r="Y1" s="83"/>
      <c r="Z1" s="84"/>
      <c r="AA1" s="80" t="s">
        <v>103</v>
      </c>
      <c r="AB1" s="81"/>
      <c r="AC1" s="81"/>
      <c r="AD1" s="81"/>
      <c r="AE1" s="81"/>
      <c r="AF1" s="82"/>
      <c r="AI1" s="90" t="s">
        <v>182</v>
      </c>
      <c r="AJ1" s="90"/>
      <c r="AK1" s="90"/>
      <c r="AL1" s="90"/>
      <c r="AM1" s="90"/>
      <c r="AN1" s="90"/>
      <c r="AO1" s="90"/>
      <c r="AP1" s="90"/>
      <c r="AQ1" s="90"/>
      <c r="AR1" s="90"/>
      <c r="AS1" s="90"/>
    </row>
    <row r="2" spans="1:47" ht="37.5" thickTop="1" thickBot="1" x14ac:dyDescent="0.35">
      <c r="A2" s="1" t="s">
        <v>0</v>
      </c>
      <c r="B2" s="1" t="s">
        <v>1</v>
      </c>
      <c r="C2" s="1" t="s">
        <v>78</v>
      </c>
      <c r="D2" s="1" t="s">
        <v>2</v>
      </c>
      <c r="E2" s="1" t="s">
        <v>3</v>
      </c>
      <c r="F2" s="1" t="s">
        <v>81</v>
      </c>
      <c r="G2" s="1" t="s">
        <v>79</v>
      </c>
      <c r="H2" s="2" t="s">
        <v>80</v>
      </c>
      <c r="I2" s="3" t="s">
        <v>4</v>
      </c>
      <c r="J2" s="4" t="s">
        <v>5</v>
      </c>
      <c r="K2" s="4" t="s">
        <v>6</v>
      </c>
      <c r="L2" s="4" t="s">
        <v>7</v>
      </c>
      <c r="M2" s="15" t="s">
        <v>8</v>
      </c>
      <c r="N2" s="27" t="s">
        <v>104</v>
      </c>
      <c r="O2" s="17" t="s">
        <v>9</v>
      </c>
      <c r="P2" s="4" t="s">
        <v>10</v>
      </c>
      <c r="Q2" s="15" t="s">
        <v>11</v>
      </c>
      <c r="R2" s="3" t="s">
        <v>92</v>
      </c>
      <c r="S2" s="58" t="s">
        <v>96</v>
      </c>
      <c r="T2" s="74" t="s">
        <v>97</v>
      </c>
      <c r="U2" s="76" t="s">
        <v>98</v>
      </c>
      <c r="V2" s="77" t="s">
        <v>107</v>
      </c>
      <c r="W2" s="78" t="s">
        <v>99</v>
      </c>
      <c r="X2" s="77" t="s">
        <v>100</v>
      </c>
      <c r="Y2" s="78" t="s">
        <v>101</v>
      </c>
      <c r="Z2" s="79" t="s">
        <v>102</v>
      </c>
      <c r="AA2" s="69" t="s">
        <v>98</v>
      </c>
      <c r="AB2" s="70" t="s">
        <v>107</v>
      </c>
      <c r="AC2" s="70" t="s">
        <v>99</v>
      </c>
      <c r="AD2" s="70" t="s">
        <v>100</v>
      </c>
      <c r="AE2" s="70" t="s">
        <v>101</v>
      </c>
      <c r="AF2" s="72" t="s">
        <v>102</v>
      </c>
      <c r="AG2" s="22" t="s">
        <v>106</v>
      </c>
      <c r="AH2" s="30" t="s">
        <v>108</v>
      </c>
      <c r="AI2" s="85" t="s">
        <v>183</v>
      </c>
      <c r="AJ2" s="85" t="s">
        <v>186</v>
      </c>
      <c r="AK2" s="85" t="s">
        <v>184</v>
      </c>
      <c r="AL2" s="85" t="s">
        <v>185</v>
      </c>
      <c r="AM2" s="69" t="s">
        <v>98</v>
      </c>
      <c r="AN2" s="91" t="s">
        <v>187</v>
      </c>
      <c r="AO2" s="70" t="s">
        <v>107</v>
      </c>
      <c r="AP2" s="70" t="s">
        <v>99</v>
      </c>
      <c r="AQ2" s="70" t="s">
        <v>100</v>
      </c>
      <c r="AR2" s="70" t="s">
        <v>101</v>
      </c>
      <c r="AS2" s="72" t="s">
        <v>102</v>
      </c>
    </row>
    <row r="3" spans="1:47" ht="18.75" thickTop="1" thickBot="1" x14ac:dyDescent="0.35">
      <c r="A3" s="5" t="s">
        <v>12</v>
      </c>
      <c r="B3" s="5" t="s">
        <v>13</v>
      </c>
      <c r="C3" s="5" t="s">
        <v>84</v>
      </c>
      <c r="D3" s="6" t="s">
        <v>14</v>
      </c>
      <c r="E3" s="5" t="s">
        <v>15</v>
      </c>
      <c r="F3" s="5" t="s">
        <v>88</v>
      </c>
      <c r="G3" s="8">
        <v>5155</v>
      </c>
      <c r="H3" s="8">
        <f t="shared" ref="H3:H66" si="0">G3/3.3058</f>
        <v>1559.3804827878275</v>
      </c>
      <c r="I3" s="7">
        <v>7.44</v>
      </c>
      <c r="J3" s="7">
        <v>2.89</v>
      </c>
      <c r="K3" s="7">
        <v>21.24</v>
      </c>
      <c r="L3" s="7">
        <v>53.63</v>
      </c>
      <c r="M3" s="16">
        <v>319.63</v>
      </c>
      <c r="N3" s="28">
        <f>IF(M3&gt;180, 180, M3)</f>
        <v>180</v>
      </c>
      <c r="O3" s="18">
        <v>1.28</v>
      </c>
      <c r="P3" s="7">
        <v>4.59</v>
      </c>
      <c r="Q3" s="7">
        <v>5.27</v>
      </c>
      <c r="R3" s="10">
        <v>480</v>
      </c>
      <c r="S3" s="59">
        <v>13</v>
      </c>
      <c r="T3" s="75">
        <f>S3*H3/302.5</f>
        <v>67.014698433857049</v>
      </c>
      <c r="U3" s="71">
        <f>9.14-(0.109*K3)+(0.02*M3)</f>
        <v>13.21744</v>
      </c>
      <c r="V3" s="67">
        <f>IF(U3*H3/302.5&gt;T3,T3,U3*H3/302.5)</f>
        <v>67.014698433857049</v>
      </c>
      <c r="W3" s="71">
        <v>28</v>
      </c>
      <c r="X3" s="67">
        <v>20</v>
      </c>
      <c r="Y3" s="71">
        <f>ROUND(V3*100/W3,0)</f>
        <v>239</v>
      </c>
      <c r="Z3" s="73">
        <f>ROUND(Y3/X3,0)</f>
        <v>12</v>
      </c>
      <c r="AA3" s="68">
        <f>9.14-(0.109*K3)+(0.02*N3)</f>
        <v>10.424840000000001</v>
      </c>
      <c r="AB3" s="71">
        <f>IF(AA3*H3/302.5 &gt; T3, T3, AA3*H3/302.5)</f>
        <v>53.739808370862342</v>
      </c>
      <c r="AC3" s="71">
        <v>28</v>
      </c>
      <c r="AD3" s="71">
        <v>20</v>
      </c>
      <c r="AE3" s="71">
        <f>ROUND(AB3*100/AC3,0)</f>
        <v>192</v>
      </c>
      <c r="AF3" s="73">
        <f>ROUND(AE3/AD3,0)</f>
        <v>10</v>
      </c>
      <c r="AG3" s="26">
        <f>Z3-AF3</f>
        <v>2</v>
      </c>
      <c r="AH3" s="26">
        <f>Y3-AE3</f>
        <v>47</v>
      </c>
      <c r="AI3" t="str">
        <f>IF(J3&gt;2, "염해논", "일반논")</f>
        <v>염해논</v>
      </c>
      <c r="AJ3" s="89">
        <f>J3*0.0625</f>
        <v>0.18062500000000001</v>
      </c>
      <c r="AK3">
        <v>18</v>
      </c>
      <c r="AL3" s="88">
        <f>AK3*H3/302.5</f>
        <v>92.789582446878981</v>
      </c>
      <c r="AM3" s="68">
        <f>9.05-(0.108*K3)+(0.02*N3)</f>
        <v>10.35608</v>
      </c>
      <c r="AN3" s="92">
        <f>IF(AJ3&lt;0.2, IF(AM3&lt;11, 11, AM3), AM3*1.35)</f>
        <v>11</v>
      </c>
      <c r="AO3" s="71">
        <f>IF(AN3*H3/302.5 &gt; AL3, AL3, AN3*H3/302.5)</f>
        <v>56.704744828648273</v>
      </c>
      <c r="AP3" s="71">
        <v>28</v>
      </c>
      <c r="AQ3" s="71">
        <v>20</v>
      </c>
      <c r="AR3" s="71">
        <f>ROUND(AO3*100/AP3,0)</f>
        <v>203</v>
      </c>
      <c r="AS3" s="73">
        <f>ROUND(AR3/AQ3,0)</f>
        <v>10</v>
      </c>
      <c r="AT3" s="93">
        <f>Z3-AS3</f>
        <v>2</v>
      </c>
    </row>
    <row r="4" spans="1:47" ht="18.75" thickTop="1" thickBot="1" x14ac:dyDescent="0.35">
      <c r="A4" s="5" t="s">
        <v>12</v>
      </c>
      <c r="B4" s="5" t="s">
        <v>13</v>
      </c>
      <c r="C4" s="5" t="s">
        <v>83</v>
      </c>
      <c r="D4" s="6" t="s">
        <v>16</v>
      </c>
      <c r="E4" s="5" t="s">
        <v>15</v>
      </c>
      <c r="F4" s="5" t="s">
        <v>88</v>
      </c>
      <c r="G4" s="8">
        <v>4996</v>
      </c>
      <c r="H4" s="8">
        <f t="shared" si="0"/>
        <v>1511.2831992256035</v>
      </c>
      <c r="I4" s="7">
        <v>7.58</v>
      </c>
      <c r="J4" s="7">
        <v>2.38</v>
      </c>
      <c r="K4" s="7">
        <v>19.309999999999999</v>
      </c>
      <c r="L4" s="7">
        <v>56.75</v>
      </c>
      <c r="M4" s="16">
        <v>405.75</v>
      </c>
      <c r="N4" s="28">
        <f t="shared" ref="N4:N40" si="1">IF(M4&gt;180, 180, M4)</f>
        <v>180</v>
      </c>
      <c r="O4" s="18">
        <v>1.1100000000000001</v>
      </c>
      <c r="P4" s="7">
        <v>1.1100000000000001</v>
      </c>
      <c r="Q4" s="7">
        <v>5.34</v>
      </c>
      <c r="R4" s="9">
        <v>480</v>
      </c>
      <c r="S4" s="60">
        <v>13</v>
      </c>
      <c r="T4" s="57">
        <f t="shared" ref="T4:T36" si="2">S4*H4/302.5</f>
        <v>64.947707735315191</v>
      </c>
      <c r="U4" s="19">
        <f t="shared" ref="U4:U36" si="3">9.14-(0.109*K4)+(0.02*M4)</f>
        <v>15.150210000000001</v>
      </c>
      <c r="V4" s="19">
        <f t="shared" ref="V4:V36" si="4">IF(U4*H4/302.5&gt;T4,T4,U4*H4/302.5)</f>
        <v>64.947707735315191</v>
      </c>
      <c r="W4" s="19">
        <v>28</v>
      </c>
      <c r="X4" s="19">
        <v>20</v>
      </c>
      <c r="Y4" s="19">
        <f t="shared" ref="Y4:Y36" si="5">ROUND(V4*100/W4,0)</f>
        <v>232</v>
      </c>
      <c r="Z4" s="21">
        <f t="shared" ref="Z4:Z36" si="6">ROUND(Y4/X4,0)</f>
        <v>12</v>
      </c>
      <c r="AA4" s="52">
        <f t="shared" ref="AA4:AA36" si="7">9.14-(0.109*K4)+(0.02*N4)</f>
        <v>10.635210000000001</v>
      </c>
      <c r="AB4" s="19">
        <f t="shared" ref="AB4:AB36" si="8">IF(AA4*H4/302.5 &gt; T4, T4, AA4*H4/302.5)</f>
        <v>53.133270060284737</v>
      </c>
      <c r="AC4" s="19">
        <v>28</v>
      </c>
      <c r="AD4" s="19">
        <v>20</v>
      </c>
      <c r="AE4" s="19">
        <f t="shared" ref="AE4:AE36" si="9">ROUND(AB4*100/AC4,0)</f>
        <v>190</v>
      </c>
      <c r="AF4" s="23">
        <f t="shared" ref="AF4:AF36" si="10">ROUND(AE4/AD4,0)</f>
        <v>10</v>
      </c>
      <c r="AG4" s="26">
        <f t="shared" ref="AG4:AG36" si="11">Z4-AF4</f>
        <v>2</v>
      </c>
      <c r="AH4" s="26">
        <f t="shared" ref="AH4:AH36" si="12">Y4-AE4</f>
        <v>42</v>
      </c>
      <c r="AI4" t="str">
        <f t="shared" ref="AI4:AI67" si="13">IF(J4&gt;2, "염해논", "일반논")</f>
        <v>염해논</v>
      </c>
      <c r="AJ4" s="89">
        <f t="shared" ref="AJ4:AJ36" si="14">J4*0.0625</f>
        <v>0.14874999999999999</v>
      </c>
      <c r="AK4">
        <v>18</v>
      </c>
      <c r="AL4" s="88">
        <f t="shared" ref="AL4:AL36" si="15">AK4*H4/302.5</f>
        <v>89.927595325821031</v>
      </c>
      <c r="AM4" s="68">
        <f t="shared" ref="AM4:AM36" si="16">9.05-(0.108*K4)+(0.02*N4)</f>
        <v>10.56452</v>
      </c>
      <c r="AN4" s="92">
        <f t="shared" ref="AN4:AN36" si="17">IF(AJ4&lt;0.2, IF(AM4&lt;11, 11, AM4), AM4*1.35)</f>
        <v>11</v>
      </c>
      <c r="AO4" s="71">
        <f t="shared" ref="AO4:AO36" si="18">IF(AN4*H4/302.5 &gt; AL4, AL4, AN4*H4/302.5)</f>
        <v>54.955752699112857</v>
      </c>
      <c r="AP4" s="19">
        <v>28</v>
      </c>
      <c r="AQ4" s="19">
        <v>20</v>
      </c>
      <c r="AR4" s="71">
        <f t="shared" ref="AR4:AR36" si="19">ROUND(AO4*100/AP4,0)</f>
        <v>196</v>
      </c>
      <c r="AS4" s="73">
        <f t="shared" ref="AS4:AS36" si="20">ROUND(AR4/AQ4,0)</f>
        <v>10</v>
      </c>
      <c r="AT4" s="93">
        <f t="shared" ref="AT4:AT36" si="21">Z4-AS4</f>
        <v>2</v>
      </c>
    </row>
    <row r="5" spans="1:47" ht="18.75" thickTop="1" thickBot="1" x14ac:dyDescent="0.35">
      <c r="A5" s="5" t="s">
        <v>12</v>
      </c>
      <c r="B5" s="5" t="s">
        <v>13</v>
      </c>
      <c r="C5" s="5" t="s">
        <v>82</v>
      </c>
      <c r="D5" s="6" t="s">
        <v>17</v>
      </c>
      <c r="E5" s="5" t="s">
        <v>15</v>
      </c>
      <c r="F5" s="5" t="s">
        <v>89</v>
      </c>
      <c r="G5" s="8">
        <v>4911</v>
      </c>
      <c r="H5" s="8">
        <f t="shared" si="0"/>
        <v>1485.5708149313327</v>
      </c>
      <c r="I5" s="7">
        <v>8.32</v>
      </c>
      <c r="J5" s="7">
        <v>1.62</v>
      </c>
      <c r="K5" s="7">
        <v>12.86</v>
      </c>
      <c r="L5" s="7">
        <v>67.8</v>
      </c>
      <c r="M5" s="16">
        <v>460</v>
      </c>
      <c r="N5" s="28">
        <f t="shared" si="1"/>
        <v>180</v>
      </c>
      <c r="O5" s="18">
        <v>1.1100000000000001</v>
      </c>
      <c r="P5" s="7">
        <v>5.05</v>
      </c>
      <c r="Q5" s="7">
        <v>5.12</v>
      </c>
      <c r="R5" s="9">
        <v>480</v>
      </c>
      <c r="S5" s="60">
        <v>13</v>
      </c>
      <c r="T5" s="57">
        <f t="shared" si="2"/>
        <v>63.842712707792813</v>
      </c>
      <c r="U5" s="19">
        <f t="shared" si="3"/>
        <v>16.93826</v>
      </c>
      <c r="V5" s="19">
        <f t="shared" si="4"/>
        <v>63.842712707792813</v>
      </c>
      <c r="W5" s="19">
        <v>18</v>
      </c>
      <c r="X5" s="19">
        <v>20</v>
      </c>
      <c r="Y5" s="19">
        <f t="shared" si="5"/>
        <v>355</v>
      </c>
      <c r="Z5" s="21">
        <f t="shared" si="6"/>
        <v>18</v>
      </c>
      <c r="AA5" s="52">
        <f t="shared" si="7"/>
        <v>11.33826</v>
      </c>
      <c r="AB5" s="19">
        <f t="shared" si="8"/>
        <v>55.681944291250687</v>
      </c>
      <c r="AC5" s="19">
        <v>18</v>
      </c>
      <c r="AD5" s="19">
        <v>20</v>
      </c>
      <c r="AE5" s="19">
        <f t="shared" si="9"/>
        <v>309</v>
      </c>
      <c r="AF5" s="23">
        <f t="shared" si="10"/>
        <v>15</v>
      </c>
      <c r="AG5" s="26">
        <f t="shared" si="11"/>
        <v>3</v>
      </c>
      <c r="AH5" s="26">
        <f t="shared" si="12"/>
        <v>46</v>
      </c>
      <c r="AI5" t="str">
        <f t="shared" si="13"/>
        <v>일반논</v>
      </c>
      <c r="AJ5" s="89">
        <f t="shared" si="14"/>
        <v>0.10125000000000001</v>
      </c>
      <c r="AK5">
        <v>18</v>
      </c>
      <c r="AL5" s="88">
        <f t="shared" si="15"/>
        <v>88.397602210790041</v>
      </c>
      <c r="AM5" s="68">
        <f t="shared" si="16"/>
        <v>11.26112</v>
      </c>
      <c r="AN5" s="92">
        <f t="shared" si="17"/>
        <v>11.26112</v>
      </c>
      <c r="AO5" s="71">
        <f t="shared" si="18"/>
        <v>55.30311145599844</v>
      </c>
      <c r="AP5" s="19">
        <v>18</v>
      </c>
      <c r="AQ5" s="19">
        <v>20</v>
      </c>
      <c r="AR5" s="71">
        <f t="shared" si="19"/>
        <v>307</v>
      </c>
      <c r="AS5" s="73">
        <f t="shared" si="20"/>
        <v>15</v>
      </c>
      <c r="AT5" s="93">
        <f t="shared" si="21"/>
        <v>3</v>
      </c>
    </row>
    <row r="6" spans="1:47" ht="18.75" thickTop="1" thickBot="1" x14ac:dyDescent="0.35">
      <c r="A6" s="5" t="s">
        <v>12</v>
      </c>
      <c r="B6" s="5" t="s">
        <v>13</v>
      </c>
      <c r="C6" s="5" t="s">
        <v>18</v>
      </c>
      <c r="D6" s="6" t="s">
        <v>19</v>
      </c>
      <c r="E6" s="5" t="s">
        <v>15</v>
      </c>
      <c r="F6" s="5" t="s">
        <v>89</v>
      </c>
      <c r="G6" s="8">
        <v>4929</v>
      </c>
      <c r="H6" s="8">
        <f t="shared" si="0"/>
        <v>1491.0157904289431</v>
      </c>
      <c r="I6" s="7">
        <v>8.1</v>
      </c>
      <c r="J6" s="7">
        <v>2.02</v>
      </c>
      <c r="K6" s="7">
        <v>18.2</v>
      </c>
      <c r="L6" s="7">
        <v>94</v>
      </c>
      <c r="M6" s="16">
        <v>409</v>
      </c>
      <c r="N6" s="28">
        <f t="shared" si="1"/>
        <v>180</v>
      </c>
      <c r="O6" s="18">
        <v>1.31</v>
      </c>
      <c r="P6" s="7">
        <v>5.73</v>
      </c>
      <c r="Q6" s="7">
        <v>5.1100000000000003</v>
      </c>
      <c r="R6" s="9">
        <v>480</v>
      </c>
      <c r="S6" s="60">
        <v>13</v>
      </c>
      <c r="T6" s="57">
        <f t="shared" si="2"/>
        <v>64.076711654797549</v>
      </c>
      <c r="U6" s="19">
        <f t="shared" si="3"/>
        <v>15.3362</v>
      </c>
      <c r="V6" s="19">
        <f t="shared" si="4"/>
        <v>64.076711654797549</v>
      </c>
      <c r="W6" s="19">
        <v>18</v>
      </c>
      <c r="X6" s="19">
        <v>20</v>
      </c>
      <c r="Y6" s="19">
        <f t="shared" si="5"/>
        <v>356</v>
      </c>
      <c r="Z6" s="21">
        <f t="shared" si="6"/>
        <v>18</v>
      </c>
      <c r="AA6" s="52">
        <f t="shared" si="7"/>
        <v>10.7562</v>
      </c>
      <c r="AB6" s="19">
        <f t="shared" si="8"/>
        <v>53.017071223179499</v>
      </c>
      <c r="AC6" s="19">
        <v>18</v>
      </c>
      <c r="AD6" s="19">
        <v>20</v>
      </c>
      <c r="AE6" s="19">
        <f t="shared" si="9"/>
        <v>295</v>
      </c>
      <c r="AF6" s="23">
        <f t="shared" si="10"/>
        <v>15</v>
      </c>
      <c r="AG6" s="26">
        <f t="shared" si="11"/>
        <v>3</v>
      </c>
      <c r="AH6" s="26">
        <f t="shared" si="12"/>
        <v>61</v>
      </c>
      <c r="AI6" t="str">
        <f t="shared" si="13"/>
        <v>염해논</v>
      </c>
      <c r="AJ6" s="89">
        <f t="shared" si="14"/>
        <v>0.12625</v>
      </c>
      <c r="AK6">
        <v>18</v>
      </c>
      <c r="AL6" s="88">
        <f t="shared" si="15"/>
        <v>88.721600752796604</v>
      </c>
      <c r="AM6" s="68">
        <f t="shared" si="16"/>
        <v>10.6844</v>
      </c>
      <c r="AN6" s="92">
        <f t="shared" si="17"/>
        <v>11</v>
      </c>
      <c r="AO6" s="71">
        <f t="shared" si="18"/>
        <v>54.218756015597933</v>
      </c>
      <c r="AP6" s="19">
        <v>18</v>
      </c>
      <c r="AQ6" s="19">
        <v>20</v>
      </c>
      <c r="AR6" s="71">
        <f t="shared" si="19"/>
        <v>301</v>
      </c>
      <c r="AS6" s="73">
        <f t="shared" si="20"/>
        <v>15</v>
      </c>
      <c r="AT6" s="93">
        <f t="shared" si="21"/>
        <v>3</v>
      </c>
    </row>
    <row r="7" spans="1:47" ht="18.75" thickTop="1" thickBot="1" x14ac:dyDescent="0.35">
      <c r="A7" s="5" t="s">
        <v>12</v>
      </c>
      <c r="B7" s="5" t="s">
        <v>13</v>
      </c>
      <c r="C7" s="5" t="s">
        <v>85</v>
      </c>
      <c r="D7" s="6" t="s">
        <v>20</v>
      </c>
      <c r="E7" s="5" t="s">
        <v>15</v>
      </c>
      <c r="F7" s="5" t="s">
        <v>90</v>
      </c>
      <c r="G7" s="8">
        <v>4917</v>
      </c>
      <c r="H7" s="8">
        <f t="shared" si="0"/>
        <v>1487.3858067638696</v>
      </c>
      <c r="I7" s="7">
        <v>6.8</v>
      </c>
      <c r="J7" s="7">
        <v>4.8099999999999996</v>
      </c>
      <c r="K7" s="7">
        <v>22.14</v>
      </c>
      <c r="L7" s="7">
        <v>38.799999999999997</v>
      </c>
      <c r="M7" s="16">
        <v>522.79999999999995</v>
      </c>
      <c r="N7" s="28">
        <f t="shared" si="1"/>
        <v>180</v>
      </c>
      <c r="O7" s="18">
        <v>0.83</v>
      </c>
      <c r="P7" s="7">
        <v>4.43</v>
      </c>
      <c r="Q7" s="7">
        <v>3.39</v>
      </c>
      <c r="R7" s="9">
        <v>480</v>
      </c>
      <c r="S7" s="60">
        <v>13</v>
      </c>
      <c r="T7" s="57">
        <f t="shared" si="2"/>
        <v>63.920712356794397</v>
      </c>
      <c r="U7" s="19">
        <f t="shared" si="3"/>
        <v>17.182739999999999</v>
      </c>
      <c r="V7" s="19">
        <f t="shared" si="4"/>
        <v>63.920712356794397</v>
      </c>
      <c r="W7" s="19">
        <v>22</v>
      </c>
      <c r="X7" s="19">
        <v>20</v>
      </c>
      <c r="Y7" s="19">
        <f t="shared" si="5"/>
        <v>291</v>
      </c>
      <c r="Z7" s="21">
        <f t="shared" si="6"/>
        <v>15</v>
      </c>
      <c r="AA7" s="52">
        <f t="shared" si="7"/>
        <v>10.326740000000001</v>
      </c>
      <c r="AB7" s="19">
        <f t="shared" si="8"/>
        <v>50.776352086415621</v>
      </c>
      <c r="AC7" s="19">
        <v>22</v>
      </c>
      <c r="AD7" s="19">
        <v>20</v>
      </c>
      <c r="AE7" s="19">
        <f t="shared" si="9"/>
        <v>231</v>
      </c>
      <c r="AF7" s="23">
        <f t="shared" si="10"/>
        <v>12</v>
      </c>
      <c r="AG7" s="26">
        <f t="shared" si="11"/>
        <v>3</v>
      </c>
      <c r="AH7" s="26">
        <f t="shared" si="12"/>
        <v>60</v>
      </c>
      <c r="AI7" t="str">
        <f t="shared" si="13"/>
        <v>염해논</v>
      </c>
      <c r="AJ7" s="89">
        <f t="shared" si="14"/>
        <v>0.30062499999999998</v>
      </c>
      <c r="AK7">
        <v>18</v>
      </c>
      <c r="AL7" s="88">
        <f t="shared" si="15"/>
        <v>88.505601724792243</v>
      </c>
      <c r="AM7" s="68">
        <f t="shared" si="16"/>
        <v>10.258880000000001</v>
      </c>
      <c r="AN7" s="92">
        <f t="shared" si="17"/>
        <v>13.849488000000003</v>
      </c>
      <c r="AO7" s="71">
        <f t="shared" si="18"/>
        <v>68.097626056682756</v>
      </c>
      <c r="AP7" s="19">
        <v>22</v>
      </c>
      <c r="AQ7" s="19">
        <v>20</v>
      </c>
      <c r="AR7" s="71">
        <f t="shared" si="19"/>
        <v>310</v>
      </c>
      <c r="AS7" s="73">
        <f t="shared" si="20"/>
        <v>16</v>
      </c>
      <c r="AT7" s="93">
        <f t="shared" si="21"/>
        <v>-1</v>
      </c>
      <c r="AU7" s="88"/>
    </row>
    <row r="8" spans="1:47" ht="18.75" thickTop="1" thickBot="1" x14ac:dyDescent="0.35">
      <c r="A8" s="5" t="s">
        <v>12</v>
      </c>
      <c r="B8" s="5" t="s">
        <v>13</v>
      </c>
      <c r="C8" s="5" t="s">
        <v>21</v>
      </c>
      <c r="D8" s="6" t="s">
        <v>22</v>
      </c>
      <c r="E8" s="5" t="s">
        <v>15</v>
      </c>
      <c r="F8" s="5" t="s">
        <v>90</v>
      </c>
      <c r="G8" s="8">
        <v>4799</v>
      </c>
      <c r="H8" s="8">
        <f t="shared" si="0"/>
        <v>1451.6909673906466</v>
      </c>
      <c r="I8" s="7">
        <v>7.4</v>
      </c>
      <c r="J8" s="7">
        <v>2.82</v>
      </c>
      <c r="K8" s="7">
        <v>24.5</v>
      </c>
      <c r="L8" s="7">
        <v>106</v>
      </c>
      <c r="M8" s="16">
        <v>216</v>
      </c>
      <c r="N8" s="28">
        <f t="shared" si="1"/>
        <v>180</v>
      </c>
      <c r="O8" s="18">
        <v>0.8</v>
      </c>
      <c r="P8" s="7">
        <v>5.68</v>
      </c>
      <c r="Q8" s="7">
        <v>2.83</v>
      </c>
      <c r="R8" s="9">
        <v>480</v>
      </c>
      <c r="S8" s="60">
        <v>13</v>
      </c>
      <c r="T8" s="57">
        <f t="shared" si="2"/>
        <v>62.386719259763332</v>
      </c>
      <c r="U8" s="19">
        <f t="shared" si="3"/>
        <v>10.7895</v>
      </c>
      <c r="V8" s="19">
        <f t="shared" si="4"/>
        <v>51.778577496401262</v>
      </c>
      <c r="W8" s="19">
        <v>22</v>
      </c>
      <c r="X8" s="19">
        <v>20</v>
      </c>
      <c r="Y8" s="19">
        <f t="shared" si="5"/>
        <v>235</v>
      </c>
      <c r="Z8" s="21">
        <f t="shared" si="6"/>
        <v>12</v>
      </c>
      <c r="AA8" s="52">
        <f t="shared" si="7"/>
        <v>10.0695</v>
      </c>
      <c r="AB8" s="19">
        <f t="shared" si="8"/>
        <v>48.32331304509129</v>
      </c>
      <c r="AC8" s="19">
        <v>22</v>
      </c>
      <c r="AD8" s="19">
        <v>20</v>
      </c>
      <c r="AE8" s="19">
        <f t="shared" si="9"/>
        <v>220</v>
      </c>
      <c r="AF8" s="23">
        <f t="shared" si="10"/>
        <v>11</v>
      </c>
      <c r="AG8" s="26">
        <f t="shared" si="11"/>
        <v>1</v>
      </c>
      <c r="AH8" s="26">
        <f t="shared" si="12"/>
        <v>15</v>
      </c>
      <c r="AI8" t="str">
        <f t="shared" si="13"/>
        <v>염해논</v>
      </c>
      <c r="AJ8" s="89">
        <f t="shared" si="14"/>
        <v>0.17624999999999999</v>
      </c>
      <c r="AK8">
        <v>18</v>
      </c>
      <c r="AL8" s="88">
        <f t="shared" si="15"/>
        <v>86.381611282749219</v>
      </c>
      <c r="AM8" s="68">
        <f t="shared" si="16"/>
        <v>10.004000000000001</v>
      </c>
      <c r="AN8" s="92">
        <f t="shared" si="17"/>
        <v>11</v>
      </c>
      <c r="AO8" s="71">
        <f t="shared" si="18"/>
        <v>52.788762450568967</v>
      </c>
      <c r="AP8" s="19">
        <v>22</v>
      </c>
      <c r="AQ8" s="19">
        <v>20</v>
      </c>
      <c r="AR8" s="71">
        <f t="shared" si="19"/>
        <v>240</v>
      </c>
      <c r="AS8" s="73">
        <f t="shared" si="20"/>
        <v>12</v>
      </c>
      <c r="AT8" s="93">
        <f t="shared" si="21"/>
        <v>0</v>
      </c>
    </row>
    <row r="9" spans="1:47" ht="18.75" thickTop="1" thickBot="1" x14ac:dyDescent="0.35">
      <c r="A9" s="5" t="s">
        <v>12</v>
      </c>
      <c r="B9" s="5" t="s">
        <v>13</v>
      </c>
      <c r="C9" s="5" t="s">
        <v>86</v>
      </c>
      <c r="D9" s="6" t="s">
        <v>23</v>
      </c>
      <c r="E9" s="5" t="s">
        <v>15</v>
      </c>
      <c r="F9" s="5" t="s">
        <v>90</v>
      </c>
      <c r="G9" s="8">
        <v>5111</v>
      </c>
      <c r="H9" s="8">
        <f t="shared" si="0"/>
        <v>1546.070542682558</v>
      </c>
      <c r="I9" s="7">
        <v>7.3</v>
      </c>
      <c r="J9" s="7">
        <v>2.12</v>
      </c>
      <c r="K9" s="7">
        <v>20.9</v>
      </c>
      <c r="L9" s="7">
        <v>81.8</v>
      </c>
      <c r="M9" s="16">
        <v>465</v>
      </c>
      <c r="N9" s="28">
        <f t="shared" si="1"/>
        <v>180</v>
      </c>
      <c r="O9" s="18">
        <v>0.75</v>
      </c>
      <c r="P9" s="7">
        <v>5</v>
      </c>
      <c r="Q9" s="7">
        <v>2.4</v>
      </c>
      <c r="R9" s="9">
        <v>480</v>
      </c>
      <c r="S9" s="60">
        <v>13</v>
      </c>
      <c r="T9" s="57">
        <f t="shared" si="2"/>
        <v>66.442701007845471</v>
      </c>
      <c r="U9" s="19">
        <f t="shared" si="3"/>
        <v>16.161900000000003</v>
      </c>
      <c r="V9" s="19">
        <f t="shared" si="4"/>
        <v>66.442701007845471</v>
      </c>
      <c r="W9" s="19">
        <v>22</v>
      </c>
      <c r="X9" s="19">
        <v>20</v>
      </c>
      <c r="Y9" s="19">
        <f t="shared" si="5"/>
        <v>302</v>
      </c>
      <c r="Z9" s="21">
        <f t="shared" si="6"/>
        <v>15</v>
      </c>
      <c r="AA9" s="52">
        <f t="shared" si="7"/>
        <v>10.4619</v>
      </c>
      <c r="AB9" s="19">
        <f t="shared" si="8"/>
        <v>53.47053028261373</v>
      </c>
      <c r="AC9" s="19">
        <v>22</v>
      </c>
      <c r="AD9" s="19">
        <v>20</v>
      </c>
      <c r="AE9" s="19">
        <f t="shared" si="9"/>
        <v>243</v>
      </c>
      <c r="AF9" s="23">
        <f t="shared" si="10"/>
        <v>12</v>
      </c>
      <c r="AG9" s="26">
        <f t="shared" si="11"/>
        <v>3</v>
      </c>
      <c r="AH9" s="26">
        <f t="shared" si="12"/>
        <v>59</v>
      </c>
      <c r="AI9" t="str">
        <f t="shared" si="13"/>
        <v>염해논</v>
      </c>
      <c r="AJ9" s="89">
        <f t="shared" si="14"/>
        <v>0.13250000000000001</v>
      </c>
      <c r="AK9">
        <v>18</v>
      </c>
      <c r="AL9" s="88">
        <f t="shared" si="15"/>
        <v>91.99758601086296</v>
      </c>
      <c r="AM9" s="68">
        <f t="shared" si="16"/>
        <v>10.392800000000001</v>
      </c>
      <c r="AN9" s="92">
        <f t="shared" si="17"/>
        <v>11</v>
      </c>
      <c r="AO9" s="71">
        <f t="shared" si="18"/>
        <v>56.220747006638469</v>
      </c>
      <c r="AP9" s="19">
        <v>22</v>
      </c>
      <c r="AQ9" s="19">
        <v>20</v>
      </c>
      <c r="AR9" s="71">
        <f t="shared" si="19"/>
        <v>256</v>
      </c>
      <c r="AS9" s="73">
        <f t="shared" si="20"/>
        <v>13</v>
      </c>
      <c r="AT9" s="93">
        <f t="shared" si="21"/>
        <v>2</v>
      </c>
    </row>
    <row r="10" spans="1:47" ht="18.75" thickTop="1" thickBot="1" x14ac:dyDescent="0.35">
      <c r="A10" s="5" t="s">
        <v>12</v>
      </c>
      <c r="B10" s="5" t="s">
        <v>13</v>
      </c>
      <c r="C10" s="5" t="s">
        <v>24</v>
      </c>
      <c r="D10" s="6" t="s">
        <v>25</v>
      </c>
      <c r="E10" s="5" t="s">
        <v>15</v>
      </c>
      <c r="F10" s="5" t="s">
        <v>90</v>
      </c>
      <c r="G10" s="8">
        <v>4980</v>
      </c>
      <c r="H10" s="8">
        <f t="shared" si="0"/>
        <v>1506.4432210055054</v>
      </c>
      <c r="I10" s="7">
        <v>6.9</v>
      </c>
      <c r="J10" s="7">
        <v>2.68</v>
      </c>
      <c r="K10" s="7">
        <v>21.3</v>
      </c>
      <c r="L10" s="7">
        <v>67</v>
      </c>
      <c r="M10" s="16">
        <v>1671</v>
      </c>
      <c r="N10" s="28">
        <f t="shared" si="1"/>
        <v>180</v>
      </c>
      <c r="O10" s="18">
        <v>0.59</v>
      </c>
      <c r="P10" s="7">
        <v>4.99</v>
      </c>
      <c r="Q10" s="7">
        <v>2.36</v>
      </c>
      <c r="R10" s="9">
        <v>480</v>
      </c>
      <c r="S10" s="60">
        <v>13</v>
      </c>
      <c r="T10" s="57">
        <f t="shared" si="2"/>
        <v>64.739708671310979</v>
      </c>
      <c r="U10" s="19">
        <f t="shared" si="3"/>
        <v>40.238300000000002</v>
      </c>
      <c r="V10" s="19">
        <f t="shared" si="4"/>
        <v>64.739708671310979</v>
      </c>
      <c r="W10" s="19">
        <v>22</v>
      </c>
      <c r="X10" s="19">
        <v>20</v>
      </c>
      <c r="Y10" s="19">
        <f t="shared" si="5"/>
        <v>294</v>
      </c>
      <c r="Z10" s="21">
        <f t="shared" si="6"/>
        <v>15</v>
      </c>
      <c r="AA10" s="52">
        <f t="shared" si="7"/>
        <v>10.4183</v>
      </c>
      <c r="AB10" s="19">
        <f t="shared" si="8"/>
        <v>51.88290052694763</v>
      </c>
      <c r="AC10" s="19">
        <v>22</v>
      </c>
      <c r="AD10" s="19">
        <v>20</v>
      </c>
      <c r="AE10" s="19">
        <f t="shared" si="9"/>
        <v>236</v>
      </c>
      <c r="AF10" s="23">
        <f t="shared" si="10"/>
        <v>12</v>
      </c>
      <c r="AG10" s="26">
        <f t="shared" si="11"/>
        <v>3</v>
      </c>
      <c r="AH10" s="26">
        <f t="shared" si="12"/>
        <v>58</v>
      </c>
      <c r="AI10" t="str">
        <f t="shared" si="13"/>
        <v>염해논</v>
      </c>
      <c r="AJ10" s="89">
        <f t="shared" si="14"/>
        <v>0.16750000000000001</v>
      </c>
      <c r="AK10">
        <v>18</v>
      </c>
      <c r="AL10" s="88">
        <f t="shared" si="15"/>
        <v>89.639596621815201</v>
      </c>
      <c r="AM10" s="68">
        <f t="shared" si="16"/>
        <v>10.349600000000001</v>
      </c>
      <c r="AN10" s="92">
        <f t="shared" si="17"/>
        <v>11</v>
      </c>
      <c r="AO10" s="71">
        <f t="shared" si="18"/>
        <v>54.779753491109282</v>
      </c>
      <c r="AP10" s="19">
        <v>22</v>
      </c>
      <c r="AQ10" s="19">
        <v>20</v>
      </c>
      <c r="AR10" s="71">
        <f t="shared" si="19"/>
        <v>249</v>
      </c>
      <c r="AS10" s="73">
        <f t="shared" si="20"/>
        <v>12</v>
      </c>
      <c r="AT10" s="93">
        <f t="shared" si="21"/>
        <v>3</v>
      </c>
    </row>
    <row r="11" spans="1:47" ht="18.75" thickTop="1" thickBot="1" x14ac:dyDescent="0.35">
      <c r="A11" s="5" t="s">
        <v>12</v>
      </c>
      <c r="B11" s="5" t="s">
        <v>13</v>
      </c>
      <c r="C11" s="5" t="s">
        <v>87</v>
      </c>
      <c r="D11" s="6" t="s">
        <v>26</v>
      </c>
      <c r="E11" s="5" t="s">
        <v>15</v>
      </c>
      <c r="F11" s="5" t="s">
        <v>91</v>
      </c>
      <c r="G11" s="8">
        <v>5180</v>
      </c>
      <c r="H11" s="8">
        <f t="shared" si="0"/>
        <v>1566.9429487567306</v>
      </c>
      <c r="I11" s="7">
        <v>7.16</v>
      </c>
      <c r="J11" s="7">
        <v>1.58</v>
      </c>
      <c r="K11" s="7">
        <v>14.42</v>
      </c>
      <c r="L11" s="7">
        <v>60</v>
      </c>
      <c r="M11" s="16">
        <v>1158</v>
      </c>
      <c r="N11" s="28">
        <f t="shared" si="1"/>
        <v>180</v>
      </c>
      <c r="O11" s="18">
        <v>0.52</v>
      </c>
      <c r="P11" s="7">
        <v>4.1500000000000004</v>
      </c>
      <c r="Q11" s="7">
        <v>2.82</v>
      </c>
      <c r="R11" s="9">
        <v>480</v>
      </c>
      <c r="S11" s="60">
        <v>13</v>
      </c>
      <c r="T11" s="57">
        <f t="shared" si="2"/>
        <v>67.339696971363622</v>
      </c>
      <c r="U11" s="19">
        <f t="shared" si="3"/>
        <v>30.72822</v>
      </c>
      <c r="V11" s="19">
        <f t="shared" si="4"/>
        <v>67.339696971363622</v>
      </c>
      <c r="W11" s="19">
        <v>22</v>
      </c>
      <c r="X11" s="19">
        <v>20</v>
      </c>
      <c r="Y11" s="19">
        <f t="shared" si="5"/>
        <v>306</v>
      </c>
      <c r="Z11" s="21">
        <f t="shared" si="6"/>
        <v>15</v>
      </c>
      <c r="AA11" s="52">
        <f t="shared" si="7"/>
        <v>11.16822</v>
      </c>
      <c r="AB11" s="19">
        <f t="shared" si="8"/>
        <v>57.851119269963284</v>
      </c>
      <c r="AC11" s="19">
        <v>22</v>
      </c>
      <c r="AD11" s="19">
        <v>20</v>
      </c>
      <c r="AE11" s="19">
        <f t="shared" si="9"/>
        <v>263</v>
      </c>
      <c r="AF11" s="23">
        <f t="shared" si="10"/>
        <v>13</v>
      </c>
      <c r="AG11" s="26">
        <f t="shared" si="11"/>
        <v>2</v>
      </c>
      <c r="AH11" s="26">
        <f t="shared" si="12"/>
        <v>43</v>
      </c>
      <c r="AI11" t="str">
        <f t="shared" si="13"/>
        <v>일반논</v>
      </c>
      <c r="AJ11" s="89">
        <f t="shared" si="14"/>
        <v>9.8750000000000004E-2</v>
      </c>
      <c r="AK11">
        <v>18</v>
      </c>
      <c r="AL11" s="88">
        <f t="shared" si="15"/>
        <v>93.239580421888107</v>
      </c>
      <c r="AM11" s="68">
        <f t="shared" si="16"/>
        <v>11.092640000000001</v>
      </c>
      <c r="AN11" s="92">
        <f t="shared" si="17"/>
        <v>11.092640000000001</v>
      </c>
      <c r="AO11" s="71">
        <f t="shared" si="18"/>
        <v>57.459616631725169</v>
      </c>
      <c r="AP11" s="19">
        <v>22</v>
      </c>
      <c r="AQ11" s="19">
        <v>20</v>
      </c>
      <c r="AR11" s="71">
        <f t="shared" si="19"/>
        <v>261</v>
      </c>
      <c r="AS11" s="73">
        <f t="shared" si="20"/>
        <v>13</v>
      </c>
      <c r="AT11" s="93">
        <f t="shared" si="21"/>
        <v>2</v>
      </c>
    </row>
    <row r="12" spans="1:47" ht="18.75" thickTop="1" thickBot="1" x14ac:dyDescent="0.35">
      <c r="A12" s="5" t="s">
        <v>12</v>
      </c>
      <c r="B12" s="5" t="s">
        <v>13</v>
      </c>
      <c r="C12" s="5" t="s">
        <v>27</v>
      </c>
      <c r="D12" s="6" t="s">
        <v>28</v>
      </c>
      <c r="E12" s="5" t="s">
        <v>15</v>
      </c>
      <c r="F12" s="5" t="s">
        <v>91</v>
      </c>
      <c r="G12" s="8">
        <v>5027</v>
      </c>
      <c r="H12" s="8">
        <f t="shared" si="0"/>
        <v>1520.6606570270433</v>
      </c>
      <c r="I12" s="7">
        <v>7</v>
      </c>
      <c r="J12" s="7">
        <v>1.59</v>
      </c>
      <c r="K12" s="7">
        <v>15.1</v>
      </c>
      <c r="L12" s="7">
        <v>47</v>
      </c>
      <c r="M12" s="16">
        <v>758</v>
      </c>
      <c r="N12" s="28">
        <f t="shared" si="1"/>
        <v>180</v>
      </c>
      <c r="O12" s="18">
        <v>0.54</v>
      </c>
      <c r="P12" s="7">
        <v>4.07</v>
      </c>
      <c r="Q12" s="7">
        <v>2.92</v>
      </c>
      <c r="R12" s="9">
        <v>480</v>
      </c>
      <c r="S12" s="60">
        <v>13</v>
      </c>
      <c r="T12" s="57">
        <f t="shared" si="2"/>
        <v>65.350705921823348</v>
      </c>
      <c r="U12" s="19">
        <f t="shared" si="3"/>
        <v>22.6541</v>
      </c>
      <c r="V12" s="19">
        <f t="shared" si="4"/>
        <v>65.350705921823348</v>
      </c>
      <c r="W12" s="19">
        <v>22</v>
      </c>
      <c r="X12" s="19">
        <v>20</v>
      </c>
      <c r="Y12" s="19">
        <f t="shared" si="5"/>
        <v>297</v>
      </c>
      <c r="Z12" s="21">
        <f t="shared" si="6"/>
        <v>15</v>
      </c>
      <c r="AA12" s="52">
        <f t="shared" si="7"/>
        <v>11.094100000000001</v>
      </c>
      <c r="AB12" s="19">
        <f t="shared" si="8"/>
        <v>55.769789735946198</v>
      </c>
      <c r="AC12" s="19">
        <v>22</v>
      </c>
      <c r="AD12" s="19">
        <v>20</v>
      </c>
      <c r="AE12" s="19">
        <f t="shared" si="9"/>
        <v>253</v>
      </c>
      <c r="AF12" s="23">
        <f t="shared" si="10"/>
        <v>13</v>
      </c>
      <c r="AG12" s="26">
        <f t="shared" si="11"/>
        <v>2</v>
      </c>
      <c r="AH12" s="26">
        <f t="shared" si="12"/>
        <v>44</v>
      </c>
      <c r="AI12" t="str">
        <f t="shared" si="13"/>
        <v>일반논</v>
      </c>
      <c r="AJ12" s="89">
        <f t="shared" si="14"/>
        <v>9.9375000000000005E-2</v>
      </c>
      <c r="AK12">
        <v>18</v>
      </c>
      <c r="AL12" s="88">
        <f t="shared" si="15"/>
        <v>90.48559281483233</v>
      </c>
      <c r="AM12" s="68">
        <f t="shared" si="16"/>
        <v>11.019200000000001</v>
      </c>
      <c r="AN12" s="92">
        <f t="shared" si="17"/>
        <v>11.019200000000001</v>
      </c>
      <c r="AO12" s="71">
        <f t="shared" si="18"/>
        <v>55.393269130288914</v>
      </c>
      <c r="AP12" s="19">
        <v>22</v>
      </c>
      <c r="AQ12" s="19">
        <v>20</v>
      </c>
      <c r="AR12" s="71">
        <f t="shared" si="19"/>
        <v>252</v>
      </c>
      <c r="AS12" s="73">
        <f t="shared" si="20"/>
        <v>13</v>
      </c>
      <c r="AT12" s="93">
        <f t="shared" si="21"/>
        <v>2</v>
      </c>
    </row>
    <row r="13" spans="1:47" ht="18.75" thickTop="1" thickBot="1" x14ac:dyDescent="0.35">
      <c r="A13" s="5" t="s">
        <v>12</v>
      </c>
      <c r="B13" s="5" t="s">
        <v>13</v>
      </c>
      <c r="C13" s="5" t="s">
        <v>29</v>
      </c>
      <c r="D13" s="6" t="s">
        <v>30</v>
      </c>
      <c r="E13" s="5" t="s">
        <v>31</v>
      </c>
      <c r="F13" s="5" t="s">
        <v>90</v>
      </c>
      <c r="G13" s="11">
        <v>8817</v>
      </c>
      <c r="H13" s="8">
        <f t="shared" si="0"/>
        <v>2667.1304979127594</v>
      </c>
      <c r="I13" s="7">
        <v>7.2</v>
      </c>
      <c r="J13" s="7">
        <v>1.74</v>
      </c>
      <c r="K13" s="7">
        <v>17.5</v>
      </c>
      <c r="L13" s="7">
        <v>67</v>
      </c>
      <c r="M13" s="16">
        <v>743</v>
      </c>
      <c r="N13" s="28">
        <f t="shared" si="1"/>
        <v>180</v>
      </c>
      <c r="O13" s="18">
        <v>0.54</v>
      </c>
      <c r="P13" s="7">
        <v>4.7699999999999996</v>
      </c>
      <c r="Q13" s="7">
        <v>2.33</v>
      </c>
      <c r="R13" s="9">
        <v>480</v>
      </c>
      <c r="S13" s="60">
        <v>13</v>
      </c>
      <c r="T13" s="57">
        <f t="shared" si="2"/>
        <v>114.62048420782106</v>
      </c>
      <c r="U13" s="19">
        <f t="shared" si="3"/>
        <v>22.092500000000001</v>
      </c>
      <c r="V13" s="19">
        <f t="shared" si="4"/>
        <v>114.62048420782106</v>
      </c>
      <c r="W13" s="19">
        <v>22</v>
      </c>
      <c r="X13" s="19">
        <v>20</v>
      </c>
      <c r="Y13" s="19">
        <f t="shared" si="5"/>
        <v>521</v>
      </c>
      <c r="Z13" s="21">
        <f t="shared" si="6"/>
        <v>26</v>
      </c>
      <c r="AA13" s="52">
        <f t="shared" si="7"/>
        <v>10.832500000000001</v>
      </c>
      <c r="AB13" s="19">
        <f t="shared" si="8"/>
        <v>95.509722706247842</v>
      </c>
      <c r="AC13" s="19">
        <v>22</v>
      </c>
      <c r="AD13" s="19">
        <v>20</v>
      </c>
      <c r="AE13" s="19">
        <f t="shared" si="9"/>
        <v>434</v>
      </c>
      <c r="AF13" s="23">
        <f t="shared" si="10"/>
        <v>22</v>
      </c>
      <c r="AG13" s="26">
        <f t="shared" si="11"/>
        <v>4</v>
      </c>
      <c r="AH13" s="26">
        <f t="shared" si="12"/>
        <v>87</v>
      </c>
      <c r="AI13" t="str">
        <f t="shared" si="13"/>
        <v>일반논</v>
      </c>
      <c r="AJ13" s="89">
        <f t="shared" si="14"/>
        <v>0.10875</v>
      </c>
      <c r="AK13">
        <v>18</v>
      </c>
      <c r="AL13" s="88">
        <f t="shared" si="15"/>
        <v>158.70528582621378</v>
      </c>
      <c r="AM13" s="68">
        <f t="shared" si="16"/>
        <v>10.760000000000002</v>
      </c>
      <c r="AN13" s="92">
        <f t="shared" si="17"/>
        <v>11</v>
      </c>
      <c r="AO13" s="71">
        <f t="shared" si="18"/>
        <v>96.986563560463978</v>
      </c>
      <c r="AP13" s="19">
        <v>22</v>
      </c>
      <c r="AQ13" s="19">
        <v>20</v>
      </c>
      <c r="AR13" s="71">
        <f t="shared" si="19"/>
        <v>441</v>
      </c>
      <c r="AS13" s="73">
        <f t="shared" si="20"/>
        <v>22</v>
      </c>
      <c r="AT13" s="93">
        <f t="shared" si="21"/>
        <v>4</v>
      </c>
    </row>
    <row r="14" spans="1:47" ht="18.75" thickTop="1" thickBot="1" x14ac:dyDescent="0.35">
      <c r="A14" s="5" t="s">
        <v>12</v>
      </c>
      <c r="B14" s="5" t="s">
        <v>13</v>
      </c>
      <c r="C14" s="5" t="s">
        <v>32</v>
      </c>
      <c r="D14" s="6" t="s">
        <v>33</v>
      </c>
      <c r="E14" s="5" t="s">
        <v>31</v>
      </c>
      <c r="F14" s="5" t="s">
        <v>90</v>
      </c>
      <c r="G14" s="11">
        <v>11558</v>
      </c>
      <c r="H14" s="8">
        <f t="shared" si="0"/>
        <v>3496.2792667432996</v>
      </c>
      <c r="I14" s="7">
        <v>6.6</v>
      </c>
      <c r="J14" s="7">
        <v>3.95</v>
      </c>
      <c r="K14" s="7">
        <v>23.1</v>
      </c>
      <c r="L14" s="7">
        <v>65</v>
      </c>
      <c r="M14" s="16">
        <v>434</v>
      </c>
      <c r="N14" s="28">
        <f t="shared" si="1"/>
        <v>180</v>
      </c>
      <c r="O14" s="18">
        <v>0.77</v>
      </c>
      <c r="P14" s="7">
        <v>4.97</v>
      </c>
      <c r="Q14" s="7">
        <v>2.67</v>
      </c>
      <c r="R14" s="9">
        <v>480</v>
      </c>
      <c r="S14" s="60">
        <v>13</v>
      </c>
      <c r="T14" s="57">
        <f t="shared" si="2"/>
        <v>150.25332386004263</v>
      </c>
      <c r="U14" s="19">
        <f t="shared" si="3"/>
        <v>15.302099999999999</v>
      </c>
      <c r="V14" s="19">
        <f t="shared" si="4"/>
        <v>150.25332386004263</v>
      </c>
      <c r="W14" s="19">
        <v>22</v>
      </c>
      <c r="X14" s="19">
        <v>20</v>
      </c>
      <c r="Y14" s="19">
        <f t="shared" si="5"/>
        <v>683</v>
      </c>
      <c r="Z14" s="21">
        <f t="shared" si="6"/>
        <v>34</v>
      </c>
      <c r="AA14" s="52">
        <f t="shared" si="7"/>
        <v>10.222100000000001</v>
      </c>
      <c r="AB14" s="19">
        <f t="shared" si="8"/>
        <v>118.14650014074938</v>
      </c>
      <c r="AC14" s="19">
        <v>22</v>
      </c>
      <c r="AD14" s="19">
        <v>20</v>
      </c>
      <c r="AE14" s="19">
        <f t="shared" si="9"/>
        <v>537</v>
      </c>
      <c r="AF14" s="23">
        <f t="shared" si="10"/>
        <v>27</v>
      </c>
      <c r="AG14" s="26">
        <f t="shared" si="11"/>
        <v>7</v>
      </c>
      <c r="AH14" s="26">
        <f t="shared" si="12"/>
        <v>146</v>
      </c>
      <c r="AI14" t="str">
        <f t="shared" si="13"/>
        <v>염해논</v>
      </c>
      <c r="AJ14" s="89">
        <f t="shared" si="14"/>
        <v>0.24687500000000001</v>
      </c>
      <c r="AK14">
        <v>18</v>
      </c>
      <c r="AL14" s="88">
        <f t="shared" si="15"/>
        <v>208.04306380621287</v>
      </c>
      <c r="AM14" s="68">
        <f t="shared" si="16"/>
        <v>10.155200000000001</v>
      </c>
      <c r="AN14" s="92">
        <f t="shared" si="17"/>
        <v>13.709520000000001</v>
      </c>
      <c r="AO14" s="71">
        <f t="shared" si="18"/>
        <v>158.45391911736397</v>
      </c>
      <c r="AP14" s="19">
        <v>22</v>
      </c>
      <c r="AQ14" s="19">
        <v>20</v>
      </c>
      <c r="AR14" s="71">
        <f t="shared" si="19"/>
        <v>720</v>
      </c>
      <c r="AS14" s="73">
        <f t="shared" si="20"/>
        <v>36</v>
      </c>
      <c r="AT14" s="93">
        <f t="shared" si="21"/>
        <v>-2</v>
      </c>
    </row>
    <row r="15" spans="1:47" ht="18.75" thickTop="1" thickBot="1" x14ac:dyDescent="0.35">
      <c r="A15" s="5" t="s">
        <v>12</v>
      </c>
      <c r="B15" s="5" t="s">
        <v>13</v>
      </c>
      <c r="C15" s="5" t="s">
        <v>34</v>
      </c>
      <c r="D15" s="6" t="s">
        <v>35</v>
      </c>
      <c r="E15" s="5" t="s">
        <v>31</v>
      </c>
      <c r="F15" s="5" t="s">
        <v>93</v>
      </c>
      <c r="G15" s="11">
        <v>11483</v>
      </c>
      <c r="H15" s="8">
        <f t="shared" si="0"/>
        <v>3473.59186883659</v>
      </c>
      <c r="I15" s="7">
        <v>7.3</v>
      </c>
      <c r="J15" s="7">
        <v>3.35</v>
      </c>
      <c r="K15" s="7">
        <v>16.899999999999999</v>
      </c>
      <c r="L15" s="7">
        <v>56</v>
      </c>
      <c r="M15" s="16">
        <v>696</v>
      </c>
      <c r="N15" s="28">
        <f t="shared" si="1"/>
        <v>180</v>
      </c>
      <c r="O15" s="18">
        <v>0.82</v>
      </c>
      <c r="P15" s="7">
        <v>4.6399999999999997</v>
      </c>
      <c r="Q15" s="7">
        <v>3.58</v>
      </c>
      <c r="R15" s="9">
        <v>480</v>
      </c>
      <c r="S15" s="60">
        <v>13</v>
      </c>
      <c r="T15" s="57">
        <f t="shared" si="2"/>
        <v>149.27832824752286</v>
      </c>
      <c r="U15" s="19">
        <f t="shared" si="3"/>
        <v>21.2179</v>
      </c>
      <c r="V15" s="19">
        <f t="shared" si="4"/>
        <v>149.27832824752286</v>
      </c>
      <c r="W15" s="19">
        <v>30</v>
      </c>
      <c r="X15" s="19">
        <v>20</v>
      </c>
      <c r="Y15" s="19">
        <f t="shared" si="5"/>
        <v>498</v>
      </c>
      <c r="Z15" s="21">
        <f t="shared" si="6"/>
        <v>25</v>
      </c>
      <c r="AA15" s="52">
        <f t="shared" si="7"/>
        <v>10.8979</v>
      </c>
      <c r="AB15" s="19">
        <f t="shared" si="8"/>
        <v>125.14002256989842</v>
      </c>
      <c r="AC15" s="19">
        <v>30</v>
      </c>
      <c r="AD15" s="19">
        <v>20</v>
      </c>
      <c r="AE15" s="19">
        <f t="shared" si="9"/>
        <v>417</v>
      </c>
      <c r="AF15" s="23">
        <f t="shared" si="10"/>
        <v>21</v>
      </c>
      <c r="AG15" s="26">
        <f t="shared" si="11"/>
        <v>4</v>
      </c>
      <c r="AH15" s="26">
        <f t="shared" si="12"/>
        <v>81</v>
      </c>
      <c r="AI15" t="str">
        <f t="shared" si="13"/>
        <v>염해논</v>
      </c>
      <c r="AJ15" s="89">
        <f t="shared" si="14"/>
        <v>0.20937500000000001</v>
      </c>
      <c r="AK15">
        <v>18</v>
      </c>
      <c r="AL15" s="88">
        <f t="shared" si="15"/>
        <v>206.69306988118552</v>
      </c>
      <c r="AM15" s="68">
        <f t="shared" si="16"/>
        <v>10.824800000000002</v>
      </c>
      <c r="AN15" s="92">
        <f t="shared" si="17"/>
        <v>14.613480000000003</v>
      </c>
      <c r="AO15" s="71">
        <f t="shared" si="18"/>
        <v>167.80583571373933</v>
      </c>
      <c r="AP15" s="19">
        <v>30</v>
      </c>
      <c r="AQ15" s="19">
        <v>20</v>
      </c>
      <c r="AR15" s="71">
        <f t="shared" si="19"/>
        <v>559</v>
      </c>
      <c r="AS15" s="73">
        <f t="shared" si="20"/>
        <v>28</v>
      </c>
      <c r="AT15" s="93">
        <f t="shared" si="21"/>
        <v>-3</v>
      </c>
    </row>
    <row r="16" spans="1:47" ht="18.75" thickTop="1" thickBot="1" x14ac:dyDescent="0.35">
      <c r="A16" s="5" t="s">
        <v>12</v>
      </c>
      <c r="B16" s="5" t="s">
        <v>13</v>
      </c>
      <c r="C16" s="5" t="s">
        <v>36</v>
      </c>
      <c r="D16" s="6" t="s">
        <v>37</v>
      </c>
      <c r="E16" s="5" t="s">
        <v>31</v>
      </c>
      <c r="F16" s="5" t="s">
        <v>93</v>
      </c>
      <c r="G16" s="11">
        <v>4728</v>
      </c>
      <c r="H16" s="8">
        <f t="shared" si="0"/>
        <v>1430.2135640389617</v>
      </c>
      <c r="I16" s="7">
        <v>7.6</v>
      </c>
      <c r="J16" s="7">
        <v>1.73</v>
      </c>
      <c r="K16" s="7">
        <v>13.8</v>
      </c>
      <c r="L16" s="7">
        <v>48</v>
      </c>
      <c r="M16" s="16">
        <v>798</v>
      </c>
      <c r="N16" s="28">
        <f t="shared" si="1"/>
        <v>180</v>
      </c>
      <c r="O16" s="18">
        <v>0.56000000000000005</v>
      </c>
      <c r="P16" s="7">
        <v>4.0199999999999996</v>
      </c>
      <c r="Q16" s="7">
        <v>2.42</v>
      </c>
      <c r="R16" s="9">
        <v>480</v>
      </c>
      <c r="S16" s="60">
        <v>13</v>
      </c>
      <c r="T16" s="57">
        <f t="shared" si="2"/>
        <v>61.463723413244637</v>
      </c>
      <c r="U16" s="19">
        <f t="shared" si="3"/>
        <v>23.595800000000001</v>
      </c>
      <c r="V16" s="19">
        <f t="shared" si="4"/>
        <v>61.463723413244637</v>
      </c>
      <c r="W16" s="19">
        <v>30</v>
      </c>
      <c r="X16" s="19">
        <v>20</v>
      </c>
      <c r="Y16" s="19">
        <f t="shared" si="5"/>
        <v>205</v>
      </c>
      <c r="Z16" s="21">
        <f t="shared" si="6"/>
        <v>10</v>
      </c>
      <c r="AA16" s="52">
        <f t="shared" si="7"/>
        <v>11.235800000000001</v>
      </c>
      <c r="AB16" s="19">
        <f t="shared" si="8"/>
        <v>53.122623348194935</v>
      </c>
      <c r="AC16" s="19">
        <v>30</v>
      </c>
      <c r="AD16" s="19">
        <v>20</v>
      </c>
      <c r="AE16" s="19">
        <f t="shared" si="9"/>
        <v>177</v>
      </c>
      <c r="AF16" s="23">
        <f t="shared" si="10"/>
        <v>9</v>
      </c>
      <c r="AG16" s="26">
        <f t="shared" si="11"/>
        <v>1</v>
      </c>
      <c r="AH16" s="26">
        <f t="shared" si="12"/>
        <v>28</v>
      </c>
      <c r="AI16" t="str">
        <f t="shared" si="13"/>
        <v>일반논</v>
      </c>
      <c r="AJ16" s="89">
        <f t="shared" si="14"/>
        <v>0.108125</v>
      </c>
      <c r="AK16">
        <v>18</v>
      </c>
      <c r="AL16" s="88">
        <f t="shared" si="15"/>
        <v>85.103617033723353</v>
      </c>
      <c r="AM16" s="68">
        <f t="shared" si="16"/>
        <v>11.159600000000001</v>
      </c>
      <c r="AN16" s="92">
        <f t="shared" si="17"/>
        <v>11.159600000000001</v>
      </c>
      <c r="AO16" s="71">
        <f t="shared" si="18"/>
        <v>52.762351369418838</v>
      </c>
      <c r="AP16" s="19">
        <v>30</v>
      </c>
      <c r="AQ16" s="19">
        <v>20</v>
      </c>
      <c r="AR16" s="71">
        <f t="shared" si="19"/>
        <v>176</v>
      </c>
      <c r="AS16" s="73">
        <f t="shared" si="20"/>
        <v>9</v>
      </c>
      <c r="AT16" s="93">
        <f t="shared" si="21"/>
        <v>1</v>
      </c>
    </row>
    <row r="17" spans="1:46" ht="18.75" thickTop="1" thickBot="1" x14ac:dyDescent="0.35">
      <c r="A17" s="5" t="s">
        <v>12</v>
      </c>
      <c r="B17" s="5" t="s">
        <v>13</v>
      </c>
      <c r="C17" s="5" t="s">
        <v>38</v>
      </c>
      <c r="D17" s="6" t="s">
        <v>39</v>
      </c>
      <c r="E17" s="5" t="s">
        <v>31</v>
      </c>
      <c r="F17" s="5" t="s">
        <v>93</v>
      </c>
      <c r="G17" s="11">
        <v>5005</v>
      </c>
      <c r="H17" s="8">
        <f t="shared" si="0"/>
        <v>1514.0056869744085</v>
      </c>
      <c r="I17" s="7">
        <v>7.4</v>
      </c>
      <c r="J17" s="7">
        <v>1.98</v>
      </c>
      <c r="K17" s="7">
        <v>15.1</v>
      </c>
      <c r="L17" s="7">
        <v>51</v>
      </c>
      <c r="M17" s="16">
        <v>683</v>
      </c>
      <c r="N17" s="28">
        <f t="shared" si="1"/>
        <v>180</v>
      </c>
      <c r="O17" s="18">
        <v>0.69</v>
      </c>
      <c r="P17" s="7">
        <v>4.21</v>
      </c>
      <c r="Q17" s="7">
        <v>2.7</v>
      </c>
      <c r="R17" s="9">
        <v>480</v>
      </c>
      <c r="S17" s="60">
        <v>13</v>
      </c>
      <c r="T17" s="57">
        <f t="shared" si="2"/>
        <v>65.064707208817552</v>
      </c>
      <c r="U17" s="19">
        <f t="shared" si="3"/>
        <v>21.1541</v>
      </c>
      <c r="V17" s="19">
        <f t="shared" si="4"/>
        <v>65.064707208817552</v>
      </c>
      <c r="W17" s="19">
        <v>30</v>
      </c>
      <c r="X17" s="19">
        <v>20</v>
      </c>
      <c r="Y17" s="19">
        <f t="shared" si="5"/>
        <v>217</v>
      </c>
      <c r="Z17" s="21">
        <f t="shared" si="6"/>
        <v>11</v>
      </c>
      <c r="AA17" s="52">
        <f t="shared" si="7"/>
        <v>11.094100000000001</v>
      </c>
      <c r="AB17" s="19">
        <f t="shared" si="8"/>
        <v>55.525720634257148</v>
      </c>
      <c r="AC17" s="19">
        <v>30</v>
      </c>
      <c r="AD17" s="19">
        <v>20</v>
      </c>
      <c r="AE17" s="19">
        <f t="shared" si="9"/>
        <v>185</v>
      </c>
      <c r="AF17" s="23">
        <f t="shared" si="10"/>
        <v>9</v>
      </c>
      <c r="AG17" s="26">
        <f t="shared" si="11"/>
        <v>2</v>
      </c>
      <c r="AH17" s="26">
        <f t="shared" si="12"/>
        <v>32</v>
      </c>
      <c r="AI17" t="str">
        <f t="shared" si="13"/>
        <v>일반논</v>
      </c>
      <c r="AJ17" s="89">
        <f t="shared" si="14"/>
        <v>0.12375</v>
      </c>
      <c r="AK17">
        <v>18</v>
      </c>
      <c r="AL17" s="88">
        <f t="shared" si="15"/>
        <v>90.089594596824298</v>
      </c>
      <c r="AM17" s="68">
        <f t="shared" si="16"/>
        <v>11.019200000000001</v>
      </c>
      <c r="AN17" s="92">
        <f t="shared" si="17"/>
        <v>11.019200000000001</v>
      </c>
      <c r="AO17" s="71">
        <f t="shared" si="18"/>
        <v>55.150847821184811</v>
      </c>
      <c r="AP17" s="19">
        <v>30</v>
      </c>
      <c r="AQ17" s="19">
        <v>20</v>
      </c>
      <c r="AR17" s="71">
        <f t="shared" si="19"/>
        <v>184</v>
      </c>
      <c r="AS17" s="73">
        <f t="shared" si="20"/>
        <v>9</v>
      </c>
      <c r="AT17" s="93">
        <f t="shared" si="21"/>
        <v>2</v>
      </c>
    </row>
    <row r="18" spans="1:46" ht="18.75" thickTop="1" thickBot="1" x14ac:dyDescent="0.35">
      <c r="A18" s="5" t="s">
        <v>12</v>
      </c>
      <c r="B18" s="5" t="s">
        <v>13</v>
      </c>
      <c r="C18" s="5" t="s">
        <v>40</v>
      </c>
      <c r="D18" s="6" t="s">
        <v>41</v>
      </c>
      <c r="E18" s="5" t="s">
        <v>31</v>
      </c>
      <c r="F18" s="5" t="s">
        <v>93</v>
      </c>
      <c r="G18" s="11">
        <v>9918</v>
      </c>
      <c r="H18" s="8">
        <f t="shared" si="0"/>
        <v>3000.1814991832534</v>
      </c>
      <c r="I18" s="7">
        <v>7.4</v>
      </c>
      <c r="J18" s="7">
        <v>4.12</v>
      </c>
      <c r="K18" s="7">
        <v>19.5</v>
      </c>
      <c r="L18" s="7">
        <v>144</v>
      </c>
      <c r="M18" s="16">
        <v>606</v>
      </c>
      <c r="N18" s="28">
        <f t="shared" si="1"/>
        <v>180</v>
      </c>
      <c r="O18" s="18">
        <v>1</v>
      </c>
      <c r="P18" s="7">
        <v>5.63</v>
      </c>
      <c r="Q18" s="7">
        <v>3.21</v>
      </c>
      <c r="R18" s="9">
        <v>480</v>
      </c>
      <c r="S18" s="60">
        <v>13</v>
      </c>
      <c r="T18" s="57">
        <f t="shared" si="2"/>
        <v>128.9334197996109</v>
      </c>
      <c r="U18" s="19">
        <f t="shared" si="3"/>
        <v>19.134500000000003</v>
      </c>
      <c r="V18" s="19">
        <f t="shared" si="4"/>
        <v>128.9334197996109</v>
      </c>
      <c r="W18" s="19">
        <v>30</v>
      </c>
      <c r="X18" s="19">
        <v>20</v>
      </c>
      <c r="Y18" s="19">
        <f t="shared" si="5"/>
        <v>430</v>
      </c>
      <c r="Z18" s="21">
        <f t="shared" si="6"/>
        <v>22</v>
      </c>
      <c r="AA18" s="52">
        <f t="shared" si="7"/>
        <v>10.6145</v>
      </c>
      <c r="AB18" s="19">
        <f t="shared" si="8"/>
        <v>105.27413726638228</v>
      </c>
      <c r="AC18" s="19">
        <v>30</v>
      </c>
      <c r="AD18" s="19">
        <v>20</v>
      </c>
      <c r="AE18" s="19">
        <f t="shared" si="9"/>
        <v>351</v>
      </c>
      <c r="AF18" s="23">
        <f t="shared" si="10"/>
        <v>18</v>
      </c>
      <c r="AG18" s="26">
        <f t="shared" si="11"/>
        <v>4</v>
      </c>
      <c r="AH18" s="26">
        <f t="shared" si="12"/>
        <v>79</v>
      </c>
      <c r="AI18" t="str">
        <f t="shared" si="13"/>
        <v>염해논</v>
      </c>
      <c r="AJ18" s="89">
        <f t="shared" si="14"/>
        <v>0.25750000000000001</v>
      </c>
      <c r="AK18">
        <v>18</v>
      </c>
      <c r="AL18" s="88">
        <f t="shared" si="15"/>
        <v>178.52319664561509</v>
      </c>
      <c r="AM18" s="68">
        <f t="shared" si="16"/>
        <v>10.544</v>
      </c>
      <c r="AN18" s="92">
        <f t="shared" si="17"/>
        <v>14.234400000000001</v>
      </c>
      <c r="AO18" s="71">
        <f t="shared" si="18"/>
        <v>141.17614390735241</v>
      </c>
      <c r="AP18" s="19">
        <v>30</v>
      </c>
      <c r="AQ18" s="19">
        <v>20</v>
      </c>
      <c r="AR18" s="71">
        <f t="shared" si="19"/>
        <v>471</v>
      </c>
      <c r="AS18" s="73">
        <f t="shared" si="20"/>
        <v>24</v>
      </c>
      <c r="AT18" s="93">
        <f t="shared" si="21"/>
        <v>-2</v>
      </c>
    </row>
    <row r="19" spans="1:46" ht="18.75" thickTop="1" thickBot="1" x14ac:dyDescent="0.35">
      <c r="A19" s="5" t="s">
        <v>12</v>
      </c>
      <c r="B19" s="5" t="s">
        <v>13</v>
      </c>
      <c r="C19" s="5" t="s">
        <v>42</v>
      </c>
      <c r="D19" s="6" t="s">
        <v>43</v>
      </c>
      <c r="E19" s="5" t="s">
        <v>31</v>
      </c>
      <c r="F19" s="5" t="s">
        <v>93</v>
      </c>
      <c r="G19" s="11">
        <v>4963</v>
      </c>
      <c r="H19" s="8">
        <f t="shared" si="0"/>
        <v>1501.3007441466514</v>
      </c>
      <c r="I19" s="7">
        <v>7.3</v>
      </c>
      <c r="J19" s="7">
        <v>3.58</v>
      </c>
      <c r="K19" s="7">
        <v>21.3</v>
      </c>
      <c r="L19" s="7">
        <v>72</v>
      </c>
      <c r="M19" s="16">
        <v>275</v>
      </c>
      <c r="N19" s="28">
        <f t="shared" si="1"/>
        <v>180</v>
      </c>
      <c r="O19" s="18">
        <v>0.64</v>
      </c>
      <c r="P19" s="7">
        <v>5.16</v>
      </c>
      <c r="Q19" s="7">
        <v>2.83</v>
      </c>
      <c r="R19" s="9">
        <v>480</v>
      </c>
      <c r="S19" s="60">
        <v>13</v>
      </c>
      <c r="T19" s="57">
        <f t="shared" si="2"/>
        <v>64.518709665806497</v>
      </c>
      <c r="U19" s="19">
        <f t="shared" si="3"/>
        <v>12.318300000000001</v>
      </c>
      <c r="V19" s="19">
        <f t="shared" si="4"/>
        <v>61.135447790484946</v>
      </c>
      <c r="W19" s="19">
        <v>30</v>
      </c>
      <c r="X19" s="19">
        <v>20</v>
      </c>
      <c r="Y19" s="19">
        <f t="shared" si="5"/>
        <v>204</v>
      </c>
      <c r="Z19" s="21">
        <f t="shared" si="6"/>
        <v>10</v>
      </c>
      <c r="AA19" s="52">
        <f t="shared" si="7"/>
        <v>10.4183</v>
      </c>
      <c r="AB19" s="19">
        <f t="shared" si="8"/>
        <v>51.705790223944</v>
      </c>
      <c r="AC19" s="19">
        <v>30</v>
      </c>
      <c r="AD19" s="19">
        <v>20</v>
      </c>
      <c r="AE19" s="19">
        <f t="shared" si="9"/>
        <v>172</v>
      </c>
      <c r="AF19" s="23">
        <f t="shared" si="10"/>
        <v>9</v>
      </c>
      <c r="AG19" s="26">
        <f t="shared" si="11"/>
        <v>1</v>
      </c>
      <c r="AH19" s="26">
        <f t="shared" si="12"/>
        <v>32</v>
      </c>
      <c r="AI19" t="str">
        <f t="shared" si="13"/>
        <v>염해논</v>
      </c>
      <c r="AJ19" s="89">
        <f t="shared" si="14"/>
        <v>0.22375</v>
      </c>
      <c r="AK19">
        <v>18</v>
      </c>
      <c r="AL19" s="88">
        <f t="shared" si="15"/>
        <v>89.333597998808997</v>
      </c>
      <c r="AM19" s="68">
        <f t="shared" si="16"/>
        <v>10.349600000000001</v>
      </c>
      <c r="AN19" s="92">
        <f t="shared" si="17"/>
        <v>13.971960000000001</v>
      </c>
      <c r="AO19" s="71">
        <f t="shared" si="18"/>
        <v>69.342525438635533</v>
      </c>
      <c r="AP19" s="19">
        <v>30</v>
      </c>
      <c r="AQ19" s="19">
        <v>20</v>
      </c>
      <c r="AR19" s="71">
        <f t="shared" si="19"/>
        <v>231</v>
      </c>
      <c r="AS19" s="73">
        <f t="shared" si="20"/>
        <v>12</v>
      </c>
      <c r="AT19" s="93">
        <f t="shared" si="21"/>
        <v>-2</v>
      </c>
    </row>
    <row r="20" spans="1:46" ht="18.75" thickTop="1" thickBot="1" x14ac:dyDescent="0.35">
      <c r="A20" s="5" t="s">
        <v>12</v>
      </c>
      <c r="B20" s="5" t="s">
        <v>13</v>
      </c>
      <c r="C20" s="5" t="s">
        <v>44</v>
      </c>
      <c r="D20" s="6" t="s">
        <v>45</v>
      </c>
      <c r="E20" s="5" t="s">
        <v>31</v>
      </c>
      <c r="F20" s="5" t="s">
        <v>93</v>
      </c>
      <c r="G20" s="11">
        <v>5011</v>
      </c>
      <c r="H20" s="8">
        <f t="shared" si="0"/>
        <v>1515.8206788069454</v>
      </c>
      <c r="I20" s="7">
        <v>7.4</v>
      </c>
      <c r="J20" s="7">
        <v>5.01</v>
      </c>
      <c r="K20" s="7">
        <v>20.9</v>
      </c>
      <c r="L20" s="7">
        <v>90</v>
      </c>
      <c r="M20" s="16">
        <v>203</v>
      </c>
      <c r="N20" s="28">
        <f t="shared" si="1"/>
        <v>180</v>
      </c>
      <c r="O20" s="18">
        <v>0.72</v>
      </c>
      <c r="P20" s="7">
        <v>5.41</v>
      </c>
      <c r="Q20" s="7">
        <v>2.95</v>
      </c>
      <c r="R20" s="9">
        <v>480</v>
      </c>
      <c r="S20" s="60">
        <v>13</v>
      </c>
      <c r="T20" s="57">
        <f t="shared" si="2"/>
        <v>65.142706857819149</v>
      </c>
      <c r="U20" s="19">
        <f t="shared" si="3"/>
        <v>10.921900000000001</v>
      </c>
      <c r="V20" s="19">
        <f t="shared" si="4"/>
        <v>54.729394617724225</v>
      </c>
      <c r="W20" s="19">
        <v>30</v>
      </c>
      <c r="X20" s="19">
        <v>20</v>
      </c>
      <c r="Y20" s="19">
        <f t="shared" si="5"/>
        <v>182</v>
      </c>
      <c r="Z20" s="21">
        <f t="shared" si="6"/>
        <v>9</v>
      </c>
      <c r="AA20" s="52">
        <f t="shared" si="7"/>
        <v>10.4619</v>
      </c>
      <c r="AB20" s="19">
        <f t="shared" si="8"/>
        <v>52.424344990447544</v>
      </c>
      <c r="AC20" s="19">
        <v>30</v>
      </c>
      <c r="AD20" s="19">
        <v>20</v>
      </c>
      <c r="AE20" s="19">
        <f t="shared" si="9"/>
        <v>175</v>
      </c>
      <c r="AF20" s="23">
        <f t="shared" si="10"/>
        <v>9</v>
      </c>
      <c r="AG20" s="26">
        <f t="shared" si="11"/>
        <v>0</v>
      </c>
      <c r="AH20" s="26">
        <f t="shared" si="12"/>
        <v>7</v>
      </c>
      <c r="AI20" t="str">
        <f t="shared" si="13"/>
        <v>염해논</v>
      </c>
      <c r="AJ20" s="89">
        <f t="shared" si="14"/>
        <v>0.31312499999999999</v>
      </c>
      <c r="AK20">
        <v>18</v>
      </c>
      <c r="AL20" s="88">
        <f t="shared" si="15"/>
        <v>90.1975941108265</v>
      </c>
      <c r="AM20" s="68">
        <f t="shared" si="16"/>
        <v>10.392800000000001</v>
      </c>
      <c r="AN20" s="92">
        <f t="shared" si="17"/>
        <v>14.030280000000003</v>
      </c>
      <c r="AO20" s="71">
        <f t="shared" si="18"/>
        <v>70.305416705624836</v>
      </c>
      <c r="AP20" s="19">
        <v>30</v>
      </c>
      <c r="AQ20" s="19">
        <v>20</v>
      </c>
      <c r="AR20" s="71">
        <f t="shared" si="19"/>
        <v>234</v>
      </c>
      <c r="AS20" s="73">
        <f t="shared" si="20"/>
        <v>12</v>
      </c>
      <c r="AT20" s="93">
        <f t="shared" si="21"/>
        <v>-3</v>
      </c>
    </row>
    <row r="21" spans="1:46" ht="18.75" thickTop="1" thickBot="1" x14ac:dyDescent="0.35">
      <c r="A21" s="5" t="s">
        <v>12</v>
      </c>
      <c r="B21" s="5" t="s">
        <v>13</v>
      </c>
      <c r="C21" s="5" t="s">
        <v>46</v>
      </c>
      <c r="D21" s="6" t="s">
        <v>47</v>
      </c>
      <c r="E21" s="5" t="s">
        <v>31</v>
      </c>
      <c r="F21" s="5" t="s">
        <v>93</v>
      </c>
      <c r="G21" s="11">
        <v>9956</v>
      </c>
      <c r="H21" s="8">
        <f t="shared" si="0"/>
        <v>3011.6764474559864</v>
      </c>
      <c r="I21" s="7">
        <v>7.4</v>
      </c>
      <c r="J21" s="7">
        <v>2.52</v>
      </c>
      <c r="K21" s="7">
        <v>19</v>
      </c>
      <c r="L21" s="7">
        <v>105</v>
      </c>
      <c r="M21" s="16">
        <v>1813</v>
      </c>
      <c r="N21" s="28">
        <f t="shared" si="1"/>
        <v>180</v>
      </c>
      <c r="O21" s="18">
        <v>0.56999999999999995</v>
      </c>
      <c r="P21" s="7">
        <v>4.96</v>
      </c>
      <c r="Q21" s="7">
        <v>2.4</v>
      </c>
      <c r="R21" s="9">
        <v>480</v>
      </c>
      <c r="S21" s="60">
        <v>13</v>
      </c>
      <c r="T21" s="57">
        <f t="shared" si="2"/>
        <v>129.42741757662088</v>
      </c>
      <c r="U21" s="19">
        <f t="shared" si="3"/>
        <v>43.329000000000001</v>
      </c>
      <c r="V21" s="19">
        <f t="shared" si="4"/>
        <v>129.42741757662088</v>
      </c>
      <c r="W21" s="19">
        <v>30</v>
      </c>
      <c r="X21" s="19">
        <v>20</v>
      </c>
      <c r="Y21" s="19">
        <f t="shared" si="5"/>
        <v>431</v>
      </c>
      <c r="Z21" s="21">
        <f t="shared" si="6"/>
        <v>22</v>
      </c>
      <c r="AA21" s="52">
        <f t="shared" si="7"/>
        <v>10.669</v>
      </c>
      <c r="AB21" s="19">
        <f t="shared" si="8"/>
        <v>106.22008600961296</v>
      </c>
      <c r="AC21" s="19">
        <v>30</v>
      </c>
      <c r="AD21" s="19">
        <v>20</v>
      </c>
      <c r="AE21" s="19">
        <f t="shared" si="9"/>
        <v>354</v>
      </c>
      <c r="AF21" s="23">
        <f t="shared" si="10"/>
        <v>18</v>
      </c>
      <c r="AG21" s="26">
        <f t="shared" si="11"/>
        <v>4</v>
      </c>
      <c r="AH21" s="26">
        <f t="shared" si="12"/>
        <v>77</v>
      </c>
      <c r="AI21" t="str">
        <f t="shared" si="13"/>
        <v>염해논</v>
      </c>
      <c r="AJ21" s="89">
        <f t="shared" si="14"/>
        <v>0.1575</v>
      </c>
      <c r="AK21">
        <v>18</v>
      </c>
      <c r="AL21" s="88">
        <f t="shared" si="15"/>
        <v>179.20719356762893</v>
      </c>
      <c r="AM21" s="68">
        <f t="shared" si="16"/>
        <v>10.598000000000001</v>
      </c>
      <c r="AN21" s="92">
        <f t="shared" si="17"/>
        <v>11</v>
      </c>
      <c r="AO21" s="71">
        <f t="shared" si="18"/>
        <v>109.51550718021768</v>
      </c>
      <c r="AP21" s="19">
        <v>30</v>
      </c>
      <c r="AQ21" s="19">
        <v>20</v>
      </c>
      <c r="AR21" s="71">
        <f t="shared" si="19"/>
        <v>365</v>
      </c>
      <c r="AS21" s="73">
        <f t="shared" si="20"/>
        <v>18</v>
      </c>
      <c r="AT21" s="93">
        <f t="shared" si="21"/>
        <v>4</v>
      </c>
    </row>
    <row r="22" spans="1:46" ht="18.75" thickTop="1" thickBot="1" x14ac:dyDescent="0.35">
      <c r="A22" s="5" t="s">
        <v>12</v>
      </c>
      <c r="B22" s="5" t="s">
        <v>13</v>
      </c>
      <c r="C22" s="5" t="s">
        <v>48</v>
      </c>
      <c r="D22" s="6" t="s">
        <v>49</v>
      </c>
      <c r="E22" s="5" t="s">
        <v>31</v>
      </c>
      <c r="F22" s="5" t="s">
        <v>93</v>
      </c>
      <c r="G22" s="11">
        <v>9968</v>
      </c>
      <c r="H22" s="8">
        <f t="shared" si="0"/>
        <v>3015.3064311210601</v>
      </c>
      <c r="I22" s="7">
        <v>7.1</v>
      </c>
      <c r="J22" s="7">
        <v>3.1</v>
      </c>
      <c r="K22" s="7">
        <v>21.7</v>
      </c>
      <c r="L22" s="7">
        <v>119</v>
      </c>
      <c r="M22" s="16">
        <v>986</v>
      </c>
      <c r="N22" s="28">
        <f t="shared" si="1"/>
        <v>180</v>
      </c>
      <c r="O22" s="18">
        <v>0.73</v>
      </c>
      <c r="P22" s="7">
        <v>5.36</v>
      </c>
      <c r="Q22" s="7">
        <v>2.48</v>
      </c>
      <c r="R22" s="9">
        <v>480</v>
      </c>
      <c r="S22" s="60">
        <v>13</v>
      </c>
      <c r="T22" s="57">
        <f t="shared" si="2"/>
        <v>129.58341687462408</v>
      </c>
      <c r="U22" s="19">
        <f t="shared" si="3"/>
        <v>26.494700000000002</v>
      </c>
      <c r="V22" s="19">
        <f t="shared" si="4"/>
        <v>129.58341687462408</v>
      </c>
      <c r="W22" s="19">
        <v>30</v>
      </c>
      <c r="X22" s="19">
        <v>20</v>
      </c>
      <c r="Y22" s="19">
        <f t="shared" si="5"/>
        <v>432</v>
      </c>
      <c r="Z22" s="21">
        <f t="shared" si="6"/>
        <v>22</v>
      </c>
      <c r="AA22" s="52">
        <f t="shared" si="7"/>
        <v>10.374700000000001</v>
      </c>
      <c r="AB22" s="19">
        <f t="shared" si="8"/>
        <v>103.41454423455095</v>
      </c>
      <c r="AC22" s="19">
        <v>30</v>
      </c>
      <c r="AD22" s="19">
        <v>20</v>
      </c>
      <c r="AE22" s="19">
        <f t="shared" si="9"/>
        <v>345</v>
      </c>
      <c r="AF22" s="23">
        <f t="shared" si="10"/>
        <v>17</v>
      </c>
      <c r="AG22" s="26">
        <f t="shared" si="11"/>
        <v>5</v>
      </c>
      <c r="AH22" s="26">
        <f t="shared" si="12"/>
        <v>87</v>
      </c>
      <c r="AI22" t="str">
        <f t="shared" si="13"/>
        <v>염해논</v>
      </c>
      <c r="AJ22" s="89">
        <f t="shared" si="14"/>
        <v>0.19375000000000001</v>
      </c>
      <c r="AK22">
        <v>18</v>
      </c>
      <c r="AL22" s="88">
        <f t="shared" si="15"/>
        <v>179.42319259563334</v>
      </c>
      <c r="AM22" s="68">
        <f t="shared" si="16"/>
        <v>10.3064</v>
      </c>
      <c r="AN22" s="92">
        <f t="shared" si="17"/>
        <v>11</v>
      </c>
      <c r="AO22" s="71">
        <f t="shared" si="18"/>
        <v>109.64750658622036</v>
      </c>
      <c r="AP22" s="19">
        <v>30</v>
      </c>
      <c r="AQ22" s="19">
        <v>20</v>
      </c>
      <c r="AR22" s="71">
        <f t="shared" si="19"/>
        <v>365</v>
      </c>
      <c r="AS22" s="73">
        <f t="shared" si="20"/>
        <v>18</v>
      </c>
      <c r="AT22" s="93">
        <f t="shared" si="21"/>
        <v>4</v>
      </c>
    </row>
    <row r="23" spans="1:46" ht="18.75" thickTop="1" thickBot="1" x14ac:dyDescent="0.35">
      <c r="A23" s="5" t="s">
        <v>12</v>
      </c>
      <c r="B23" s="5" t="s">
        <v>13</v>
      </c>
      <c r="C23" s="5" t="s">
        <v>50</v>
      </c>
      <c r="D23" s="6" t="s">
        <v>51</v>
      </c>
      <c r="E23" s="5" t="s">
        <v>31</v>
      </c>
      <c r="F23" s="5" t="s">
        <v>93</v>
      </c>
      <c r="G23" s="11">
        <v>3787</v>
      </c>
      <c r="H23" s="8">
        <f t="shared" si="0"/>
        <v>1145.5623449694476</v>
      </c>
      <c r="I23" s="7">
        <v>7.5</v>
      </c>
      <c r="J23" s="7">
        <v>3.87</v>
      </c>
      <c r="K23" s="7">
        <v>14.3</v>
      </c>
      <c r="L23" s="7">
        <v>57</v>
      </c>
      <c r="M23" s="16">
        <v>535</v>
      </c>
      <c r="N23" s="28">
        <f t="shared" si="1"/>
        <v>180</v>
      </c>
      <c r="O23" s="18">
        <v>0.88</v>
      </c>
      <c r="P23" s="7">
        <v>3.77</v>
      </c>
      <c r="Q23" s="7">
        <v>3.74</v>
      </c>
      <c r="R23" s="9">
        <v>480</v>
      </c>
      <c r="S23" s="60">
        <v>13</v>
      </c>
      <c r="T23" s="57">
        <f t="shared" si="2"/>
        <v>49.230778461496918</v>
      </c>
      <c r="U23" s="19">
        <f t="shared" si="3"/>
        <v>18.281300000000002</v>
      </c>
      <c r="V23" s="19">
        <f t="shared" si="4"/>
        <v>49.230778461496918</v>
      </c>
      <c r="W23" s="19">
        <v>30</v>
      </c>
      <c r="X23" s="19">
        <v>20</v>
      </c>
      <c r="Y23" s="19">
        <f t="shared" si="5"/>
        <v>164</v>
      </c>
      <c r="Z23" s="21">
        <f t="shared" si="6"/>
        <v>8</v>
      </c>
      <c r="AA23" s="52">
        <f t="shared" si="7"/>
        <v>11.1813</v>
      </c>
      <c r="AB23" s="19">
        <f t="shared" si="8"/>
        <v>42.343392554733505</v>
      </c>
      <c r="AC23" s="19">
        <v>30</v>
      </c>
      <c r="AD23" s="19">
        <v>20</v>
      </c>
      <c r="AE23" s="19">
        <f t="shared" si="9"/>
        <v>141</v>
      </c>
      <c r="AF23" s="23">
        <f t="shared" si="10"/>
        <v>7</v>
      </c>
      <c r="AG23" s="26">
        <f t="shared" si="11"/>
        <v>1</v>
      </c>
      <c r="AH23" s="26">
        <f t="shared" si="12"/>
        <v>23</v>
      </c>
      <c r="AI23" t="str">
        <f t="shared" si="13"/>
        <v>염해논</v>
      </c>
      <c r="AJ23" s="89">
        <f t="shared" si="14"/>
        <v>0.24187500000000001</v>
      </c>
      <c r="AK23">
        <v>18</v>
      </c>
      <c r="AL23" s="88">
        <f t="shared" si="15"/>
        <v>68.165693254380344</v>
      </c>
      <c r="AM23" s="68">
        <f t="shared" si="16"/>
        <v>11.105600000000001</v>
      </c>
      <c r="AN23" s="92">
        <f t="shared" si="17"/>
        <v>14.992560000000003</v>
      </c>
      <c r="AO23" s="71">
        <f t="shared" si="18"/>
        <v>56.776569225438493</v>
      </c>
      <c r="AP23" s="19">
        <v>30</v>
      </c>
      <c r="AQ23" s="19">
        <v>20</v>
      </c>
      <c r="AR23" s="71">
        <f t="shared" si="19"/>
        <v>189</v>
      </c>
      <c r="AS23" s="73">
        <f t="shared" si="20"/>
        <v>9</v>
      </c>
      <c r="AT23" s="93">
        <f t="shared" si="21"/>
        <v>-1</v>
      </c>
    </row>
    <row r="24" spans="1:46" ht="18.75" thickTop="1" thickBot="1" x14ac:dyDescent="0.35">
      <c r="A24" s="5" t="s">
        <v>12</v>
      </c>
      <c r="B24" s="5" t="s">
        <v>13</v>
      </c>
      <c r="C24" s="5" t="s">
        <v>52</v>
      </c>
      <c r="D24" s="6" t="s">
        <v>53</v>
      </c>
      <c r="E24" s="5" t="s">
        <v>31</v>
      </c>
      <c r="F24" s="5" t="s">
        <v>93</v>
      </c>
      <c r="G24" s="11">
        <v>3270</v>
      </c>
      <c r="H24" s="8">
        <f t="shared" si="0"/>
        <v>989.17054873253073</v>
      </c>
      <c r="I24" s="7">
        <v>7.4</v>
      </c>
      <c r="J24" s="7">
        <v>3.83</v>
      </c>
      <c r="K24" s="7">
        <v>17.100000000000001</v>
      </c>
      <c r="L24" s="7">
        <v>92</v>
      </c>
      <c r="M24" s="16">
        <v>575</v>
      </c>
      <c r="N24" s="28">
        <f t="shared" si="1"/>
        <v>180</v>
      </c>
      <c r="O24" s="18">
        <v>0.9</v>
      </c>
      <c r="P24" s="7">
        <v>4.0599999999999996</v>
      </c>
      <c r="Q24" s="7">
        <v>3.43</v>
      </c>
      <c r="R24" s="9">
        <v>480</v>
      </c>
      <c r="S24" s="60">
        <v>13</v>
      </c>
      <c r="T24" s="57">
        <f t="shared" si="2"/>
        <v>42.509808705860827</v>
      </c>
      <c r="U24" s="19">
        <f t="shared" si="3"/>
        <v>18.7761</v>
      </c>
      <c r="V24" s="19">
        <f t="shared" si="4"/>
        <v>42.509808705860827</v>
      </c>
      <c r="W24" s="19">
        <v>30</v>
      </c>
      <c r="X24" s="19">
        <v>20</v>
      </c>
      <c r="Y24" s="19">
        <f t="shared" si="5"/>
        <v>142</v>
      </c>
      <c r="Z24" s="21">
        <f t="shared" si="6"/>
        <v>7</v>
      </c>
      <c r="AA24" s="52">
        <f t="shared" si="7"/>
        <v>10.876100000000001</v>
      </c>
      <c r="AB24" s="19">
        <f t="shared" si="8"/>
        <v>35.564686958908688</v>
      </c>
      <c r="AC24" s="19">
        <v>30</v>
      </c>
      <c r="AD24" s="19">
        <v>20</v>
      </c>
      <c r="AE24" s="19">
        <f t="shared" si="9"/>
        <v>119</v>
      </c>
      <c r="AF24" s="23">
        <f t="shared" si="10"/>
        <v>6</v>
      </c>
      <c r="AG24" s="26">
        <f t="shared" si="11"/>
        <v>1</v>
      </c>
      <c r="AH24" s="26">
        <f t="shared" si="12"/>
        <v>23</v>
      </c>
      <c r="AI24" t="str">
        <f t="shared" si="13"/>
        <v>염해논</v>
      </c>
      <c r="AJ24" s="89">
        <f t="shared" si="14"/>
        <v>0.239375</v>
      </c>
      <c r="AK24">
        <v>18</v>
      </c>
      <c r="AL24" s="88">
        <f t="shared" si="15"/>
        <v>58.859735131191911</v>
      </c>
      <c r="AM24" s="68">
        <f t="shared" si="16"/>
        <v>10.8032</v>
      </c>
      <c r="AN24" s="92">
        <f t="shared" si="17"/>
        <v>14.584320000000002</v>
      </c>
      <c r="AO24" s="71">
        <f t="shared" si="18"/>
        <v>47.690511792696938</v>
      </c>
      <c r="AP24" s="19">
        <v>30</v>
      </c>
      <c r="AQ24" s="19">
        <v>20</v>
      </c>
      <c r="AR24" s="71">
        <f t="shared" si="19"/>
        <v>159</v>
      </c>
      <c r="AS24" s="73">
        <f t="shared" si="20"/>
        <v>8</v>
      </c>
      <c r="AT24" s="93">
        <f t="shared" si="21"/>
        <v>-1</v>
      </c>
    </row>
    <row r="25" spans="1:46" ht="18.75" thickTop="1" thickBot="1" x14ac:dyDescent="0.35">
      <c r="A25" s="5" t="s">
        <v>12</v>
      </c>
      <c r="B25" s="5" t="s">
        <v>13</v>
      </c>
      <c r="C25" s="5" t="s">
        <v>54</v>
      </c>
      <c r="D25" s="6" t="s">
        <v>55</v>
      </c>
      <c r="E25" s="5" t="s">
        <v>31</v>
      </c>
      <c r="F25" s="5" t="s">
        <v>93</v>
      </c>
      <c r="G25" s="11">
        <v>2902</v>
      </c>
      <c r="H25" s="8">
        <f t="shared" si="0"/>
        <v>877.85104967027644</v>
      </c>
      <c r="I25" s="7">
        <v>7.4</v>
      </c>
      <c r="J25" s="7">
        <v>4.08</v>
      </c>
      <c r="K25" s="7">
        <v>20.7</v>
      </c>
      <c r="L25" s="7">
        <v>90</v>
      </c>
      <c r="M25" s="16">
        <v>634</v>
      </c>
      <c r="N25" s="28">
        <f t="shared" si="1"/>
        <v>180</v>
      </c>
      <c r="O25" s="18">
        <v>0.97</v>
      </c>
      <c r="P25" s="7">
        <v>4.8499999999999996</v>
      </c>
      <c r="Q25" s="7">
        <v>3.54</v>
      </c>
      <c r="R25" s="9">
        <v>480</v>
      </c>
      <c r="S25" s="60">
        <v>13</v>
      </c>
      <c r="T25" s="57">
        <f t="shared" si="2"/>
        <v>37.725830233763944</v>
      </c>
      <c r="U25" s="19">
        <f t="shared" si="3"/>
        <v>19.563700000000001</v>
      </c>
      <c r="V25" s="19">
        <f t="shared" si="4"/>
        <v>37.725830233763944</v>
      </c>
      <c r="W25" s="19">
        <v>30</v>
      </c>
      <c r="X25" s="19">
        <v>20</v>
      </c>
      <c r="Y25" s="19">
        <f t="shared" si="5"/>
        <v>126</v>
      </c>
      <c r="Z25" s="21">
        <f t="shared" si="6"/>
        <v>6</v>
      </c>
      <c r="AA25" s="52">
        <f t="shared" si="7"/>
        <v>10.483700000000001</v>
      </c>
      <c r="AB25" s="19">
        <f t="shared" si="8"/>
        <v>30.423560493977778</v>
      </c>
      <c r="AC25" s="19">
        <v>30</v>
      </c>
      <c r="AD25" s="19">
        <v>20</v>
      </c>
      <c r="AE25" s="19">
        <f t="shared" si="9"/>
        <v>101</v>
      </c>
      <c r="AF25" s="23">
        <f t="shared" si="10"/>
        <v>5</v>
      </c>
      <c r="AG25" s="26">
        <f t="shared" si="11"/>
        <v>1</v>
      </c>
      <c r="AH25" s="26">
        <f t="shared" si="12"/>
        <v>25</v>
      </c>
      <c r="AI25" t="str">
        <f t="shared" si="13"/>
        <v>염해논</v>
      </c>
      <c r="AJ25" s="89">
        <f t="shared" si="14"/>
        <v>0.255</v>
      </c>
      <c r="AK25">
        <v>18</v>
      </c>
      <c r="AL25" s="88">
        <f t="shared" si="15"/>
        <v>52.235764939057773</v>
      </c>
      <c r="AM25" s="68">
        <f t="shared" si="16"/>
        <v>10.414400000000001</v>
      </c>
      <c r="AN25" s="92">
        <f t="shared" si="17"/>
        <v>14.059440000000002</v>
      </c>
      <c r="AO25" s="71">
        <f t="shared" si="18"/>
        <v>40.800311278599246</v>
      </c>
      <c r="AP25" s="19">
        <v>30</v>
      </c>
      <c r="AQ25" s="19">
        <v>20</v>
      </c>
      <c r="AR25" s="71">
        <f t="shared" si="19"/>
        <v>136</v>
      </c>
      <c r="AS25" s="73">
        <f t="shared" si="20"/>
        <v>7</v>
      </c>
      <c r="AT25" s="93">
        <f t="shared" si="21"/>
        <v>-1</v>
      </c>
    </row>
    <row r="26" spans="1:46" ht="18.75" thickTop="1" thickBot="1" x14ac:dyDescent="0.35">
      <c r="A26" s="5" t="s">
        <v>12</v>
      </c>
      <c r="B26" s="5" t="s">
        <v>13</v>
      </c>
      <c r="C26" s="5" t="s">
        <v>56</v>
      </c>
      <c r="D26" s="6" t="s">
        <v>57</v>
      </c>
      <c r="E26" s="5" t="s">
        <v>31</v>
      </c>
      <c r="F26" s="5" t="s">
        <v>93</v>
      </c>
      <c r="G26" s="11">
        <v>3318</v>
      </c>
      <c r="H26" s="8">
        <f t="shared" si="0"/>
        <v>1003.6904833928247</v>
      </c>
      <c r="I26" s="7">
        <v>7.2</v>
      </c>
      <c r="J26" s="7">
        <v>2.88</v>
      </c>
      <c r="K26" s="7">
        <v>18.600000000000001</v>
      </c>
      <c r="L26" s="7">
        <v>93</v>
      </c>
      <c r="M26" s="16">
        <v>632</v>
      </c>
      <c r="N26" s="28">
        <f t="shared" si="1"/>
        <v>180</v>
      </c>
      <c r="O26" s="18">
        <v>0.82</v>
      </c>
      <c r="P26" s="7">
        <v>4.74</v>
      </c>
      <c r="Q26" s="7">
        <v>2.74</v>
      </c>
      <c r="R26" s="9">
        <v>480</v>
      </c>
      <c r="S26" s="60">
        <v>13</v>
      </c>
      <c r="T26" s="57">
        <f t="shared" si="2"/>
        <v>43.133805897873458</v>
      </c>
      <c r="U26" s="19">
        <f t="shared" si="3"/>
        <v>19.752600000000001</v>
      </c>
      <c r="V26" s="19">
        <f t="shared" si="4"/>
        <v>43.133805897873458</v>
      </c>
      <c r="W26" s="19">
        <v>30</v>
      </c>
      <c r="X26" s="19">
        <v>20</v>
      </c>
      <c r="Y26" s="19">
        <f t="shared" si="5"/>
        <v>144</v>
      </c>
      <c r="Z26" s="21">
        <f t="shared" si="6"/>
        <v>7</v>
      </c>
      <c r="AA26" s="52">
        <f t="shared" si="7"/>
        <v>10.7126</v>
      </c>
      <c r="AB26" s="19">
        <f t="shared" si="8"/>
        <v>35.544246850889174</v>
      </c>
      <c r="AC26" s="19">
        <v>30</v>
      </c>
      <c r="AD26" s="19">
        <v>20</v>
      </c>
      <c r="AE26" s="19">
        <f t="shared" si="9"/>
        <v>118</v>
      </c>
      <c r="AF26" s="23">
        <f t="shared" si="10"/>
        <v>6</v>
      </c>
      <c r="AG26" s="26">
        <f t="shared" si="11"/>
        <v>1</v>
      </c>
      <c r="AH26" s="26">
        <f t="shared" si="12"/>
        <v>26</v>
      </c>
      <c r="AI26" t="str">
        <f t="shared" si="13"/>
        <v>염해논</v>
      </c>
      <c r="AJ26" s="89">
        <f t="shared" si="14"/>
        <v>0.18</v>
      </c>
      <c r="AK26">
        <v>18</v>
      </c>
      <c r="AL26" s="88">
        <f t="shared" si="15"/>
        <v>59.7237312432094</v>
      </c>
      <c r="AM26" s="68">
        <f t="shared" si="16"/>
        <v>10.641200000000001</v>
      </c>
      <c r="AN26" s="92">
        <f t="shared" si="17"/>
        <v>11</v>
      </c>
      <c r="AO26" s="71">
        <f t="shared" si="18"/>
        <v>36.497835759739083</v>
      </c>
      <c r="AP26" s="19">
        <v>30</v>
      </c>
      <c r="AQ26" s="19">
        <v>20</v>
      </c>
      <c r="AR26" s="71">
        <f t="shared" si="19"/>
        <v>122</v>
      </c>
      <c r="AS26" s="73">
        <f t="shared" si="20"/>
        <v>6</v>
      </c>
      <c r="AT26" s="93">
        <f t="shared" si="21"/>
        <v>1</v>
      </c>
    </row>
    <row r="27" spans="1:46" ht="18.75" thickTop="1" thickBot="1" x14ac:dyDescent="0.35">
      <c r="A27" s="5" t="s">
        <v>12</v>
      </c>
      <c r="B27" s="5" t="s">
        <v>13</v>
      </c>
      <c r="C27" s="5" t="s">
        <v>58</v>
      </c>
      <c r="D27" s="6" t="s">
        <v>59</v>
      </c>
      <c r="E27" s="5" t="s">
        <v>31</v>
      </c>
      <c r="F27" s="5" t="s">
        <v>93</v>
      </c>
      <c r="G27" s="11">
        <v>3665</v>
      </c>
      <c r="H27" s="8">
        <f t="shared" si="0"/>
        <v>1108.6575110412002</v>
      </c>
      <c r="I27" s="7">
        <v>7.4</v>
      </c>
      <c r="J27" s="7">
        <v>2.25</v>
      </c>
      <c r="K27" s="7">
        <v>19.2</v>
      </c>
      <c r="L27" s="7">
        <v>74</v>
      </c>
      <c r="M27" s="16">
        <v>544</v>
      </c>
      <c r="N27" s="28">
        <f t="shared" si="1"/>
        <v>180</v>
      </c>
      <c r="O27" s="18">
        <v>0.82</v>
      </c>
      <c r="P27" s="7">
        <v>4.87</v>
      </c>
      <c r="Q27" s="7">
        <v>2.94</v>
      </c>
      <c r="R27" s="9">
        <v>480</v>
      </c>
      <c r="S27" s="60">
        <v>13</v>
      </c>
      <c r="T27" s="57">
        <f t="shared" si="2"/>
        <v>47.644785598464807</v>
      </c>
      <c r="U27" s="19">
        <f t="shared" si="3"/>
        <v>17.927199999999999</v>
      </c>
      <c r="V27" s="19">
        <f t="shared" si="4"/>
        <v>47.644785598464807</v>
      </c>
      <c r="W27" s="19">
        <v>30</v>
      </c>
      <c r="X27" s="19">
        <v>20</v>
      </c>
      <c r="Y27" s="19">
        <f t="shared" si="5"/>
        <v>159</v>
      </c>
      <c r="Z27" s="21">
        <f t="shared" si="6"/>
        <v>8</v>
      </c>
      <c r="AA27" s="52">
        <f t="shared" si="7"/>
        <v>10.6472</v>
      </c>
      <c r="AB27" s="19">
        <f t="shared" si="8"/>
        <v>39.021812401844187</v>
      </c>
      <c r="AC27" s="19">
        <v>30</v>
      </c>
      <c r="AD27" s="19">
        <v>20</v>
      </c>
      <c r="AE27" s="19">
        <f t="shared" si="9"/>
        <v>130</v>
      </c>
      <c r="AF27" s="23">
        <f t="shared" si="10"/>
        <v>7</v>
      </c>
      <c r="AG27" s="26">
        <f t="shared" si="11"/>
        <v>1</v>
      </c>
      <c r="AH27" s="26">
        <f t="shared" si="12"/>
        <v>29</v>
      </c>
      <c r="AI27" t="str">
        <f t="shared" si="13"/>
        <v>염해논</v>
      </c>
      <c r="AJ27" s="89">
        <f t="shared" si="14"/>
        <v>0.140625</v>
      </c>
      <c r="AK27">
        <v>18</v>
      </c>
      <c r="AL27" s="88">
        <f t="shared" si="15"/>
        <v>65.96970313633588</v>
      </c>
      <c r="AM27" s="68">
        <f t="shared" si="16"/>
        <v>10.576400000000001</v>
      </c>
      <c r="AN27" s="92">
        <f t="shared" si="17"/>
        <v>11</v>
      </c>
      <c r="AO27" s="71">
        <f t="shared" si="18"/>
        <v>40.314818583316374</v>
      </c>
      <c r="AP27" s="19">
        <v>30</v>
      </c>
      <c r="AQ27" s="19">
        <v>20</v>
      </c>
      <c r="AR27" s="71">
        <f t="shared" si="19"/>
        <v>134</v>
      </c>
      <c r="AS27" s="73">
        <f t="shared" si="20"/>
        <v>7</v>
      </c>
      <c r="AT27" s="93">
        <f t="shared" si="21"/>
        <v>1</v>
      </c>
    </row>
    <row r="28" spans="1:46" ht="18.75" thickTop="1" thickBot="1" x14ac:dyDescent="0.35">
      <c r="A28" s="5" t="s">
        <v>12</v>
      </c>
      <c r="B28" s="5" t="s">
        <v>13</v>
      </c>
      <c r="C28" s="5" t="s">
        <v>60</v>
      </c>
      <c r="D28" s="6" t="s">
        <v>61</v>
      </c>
      <c r="E28" s="5" t="s">
        <v>31</v>
      </c>
      <c r="F28" s="5" t="s">
        <v>93</v>
      </c>
      <c r="G28" s="11">
        <v>1618</v>
      </c>
      <c r="H28" s="8">
        <f t="shared" si="0"/>
        <v>489.44279750741123</v>
      </c>
      <c r="I28" s="7">
        <v>7.6</v>
      </c>
      <c r="J28" s="7">
        <v>2.13</v>
      </c>
      <c r="K28" s="7">
        <v>15.2</v>
      </c>
      <c r="L28" s="7">
        <v>73</v>
      </c>
      <c r="M28" s="16">
        <v>636</v>
      </c>
      <c r="N28" s="28">
        <f t="shared" si="1"/>
        <v>180</v>
      </c>
      <c r="O28" s="18">
        <v>0.73</v>
      </c>
      <c r="P28" s="7">
        <v>4.75</v>
      </c>
      <c r="Q28" s="7">
        <v>2.75</v>
      </c>
      <c r="R28" s="9">
        <v>480</v>
      </c>
      <c r="S28" s="60">
        <v>13</v>
      </c>
      <c r="T28" s="57">
        <f t="shared" si="2"/>
        <v>21.033905347425936</v>
      </c>
      <c r="U28" s="19">
        <f t="shared" si="3"/>
        <v>20.203200000000002</v>
      </c>
      <c r="V28" s="19">
        <f t="shared" si="4"/>
        <v>21.033905347425936</v>
      </c>
      <c r="W28" s="19">
        <v>30</v>
      </c>
      <c r="X28" s="19">
        <v>20</v>
      </c>
      <c r="Y28" s="19">
        <f t="shared" si="5"/>
        <v>70</v>
      </c>
      <c r="Z28" s="21">
        <f t="shared" si="6"/>
        <v>4</v>
      </c>
      <c r="AA28" s="52">
        <f t="shared" si="7"/>
        <v>11.083200000000001</v>
      </c>
      <c r="AB28" s="19">
        <f t="shared" si="8"/>
        <v>17.932536903583934</v>
      </c>
      <c r="AC28" s="19">
        <v>30</v>
      </c>
      <c r="AD28" s="19">
        <v>20</v>
      </c>
      <c r="AE28" s="19">
        <f t="shared" si="9"/>
        <v>60</v>
      </c>
      <c r="AF28" s="23">
        <f t="shared" si="10"/>
        <v>3</v>
      </c>
      <c r="AG28" s="26">
        <f t="shared" si="11"/>
        <v>1</v>
      </c>
      <c r="AH28" s="26">
        <f t="shared" si="12"/>
        <v>10</v>
      </c>
      <c r="AI28" t="str">
        <f t="shared" si="13"/>
        <v>염해논</v>
      </c>
      <c r="AJ28" s="89">
        <f t="shared" si="14"/>
        <v>0.13312499999999999</v>
      </c>
      <c r="AK28">
        <v>18</v>
      </c>
      <c r="AL28" s="88">
        <f t="shared" si="15"/>
        <v>29.123868942589759</v>
      </c>
      <c r="AM28" s="68">
        <f t="shared" si="16"/>
        <v>11.0084</v>
      </c>
      <c r="AN28" s="92">
        <f t="shared" si="17"/>
        <v>11.0084</v>
      </c>
      <c r="AO28" s="71">
        <f t="shared" si="18"/>
        <v>17.811511048200284</v>
      </c>
      <c r="AP28" s="19">
        <v>30</v>
      </c>
      <c r="AQ28" s="19">
        <v>20</v>
      </c>
      <c r="AR28" s="71">
        <f t="shared" si="19"/>
        <v>59</v>
      </c>
      <c r="AS28" s="73">
        <f t="shared" si="20"/>
        <v>3</v>
      </c>
      <c r="AT28" s="93">
        <f t="shared" si="21"/>
        <v>1</v>
      </c>
    </row>
    <row r="29" spans="1:46" ht="18.75" thickTop="1" thickBot="1" x14ac:dyDescent="0.35">
      <c r="A29" s="5" t="s">
        <v>12</v>
      </c>
      <c r="B29" s="5" t="s">
        <v>13</v>
      </c>
      <c r="C29" s="5" t="s">
        <v>62</v>
      </c>
      <c r="D29" s="6" t="s">
        <v>63</v>
      </c>
      <c r="E29" s="5" t="s">
        <v>31</v>
      </c>
      <c r="F29" s="5" t="s">
        <v>94</v>
      </c>
      <c r="G29" s="11">
        <v>8869</v>
      </c>
      <c r="H29" s="8">
        <f t="shared" si="0"/>
        <v>2682.8604271280778</v>
      </c>
      <c r="I29" s="7">
        <v>7.8</v>
      </c>
      <c r="J29" s="7">
        <v>2.88</v>
      </c>
      <c r="K29" s="7">
        <v>9.8000000000000007</v>
      </c>
      <c r="L29" s="7">
        <v>29</v>
      </c>
      <c r="M29" s="16">
        <v>330</v>
      </c>
      <c r="N29" s="28">
        <f t="shared" si="1"/>
        <v>180</v>
      </c>
      <c r="O29" s="18">
        <v>0.64</v>
      </c>
      <c r="P29" s="7">
        <v>3.48</v>
      </c>
      <c r="Q29" s="7">
        <v>3.24</v>
      </c>
      <c r="R29" s="9">
        <v>480</v>
      </c>
      <c r="S29" s="60">
        <v>13</v>
      </c>
      <c r="T29" s="57">
        <f t="shared" si="2"/>
        <v>115.29648116583475</v>
      </c>
      <c r="U29" s="19">
        <f t="shared" si="3"/>
        <v>14.671800000000001</v>
      </c>
      <c r="V29" s="19">
        <f t="shared" si="4"/>
        <v>115.29648116583475</v>
      </c>
      <c r="W29" s="19">
        <v>26</v>
      </c>
      <c r="X29" s="19">
        <v>20</v>
      </c>
      <c r="Y29" s="19">
        <f t="shared" si="5"/>
        <v>443</v>
      </c>
      <c r="Z29" s="21">
        <f t="shared" si="6"/>
        <v>22</v>
      </c>
      <c r="AA29" s="52">
        <f t="shared" si="7"/>
        <v>11.671799999999999</v>
      </c>
      <c r="AB29" s="19">
        <f t="shared" si="8"/>
        <v>103.51672837472231</v>
      </c>
      <c r="AC29" s="19">
        <v>26</v>
      </c>
      <c r="AD29" s="19">
        <v>20</v>
      </c>
      <c r="AE29" s="19">
        <f t="shared" si="9"/>
        <v>398</v>
      </c>
      <c r="AF29" s="23">
        <f t="shared" si="10"/>
        <v>20</v>
      </c>
      <c r="AG29" s="26">
        <f t="shared" si="11"/>
        <v>2</v>
      </c>
      <c r="AH29" s="26">
        <f t="shared" si="12"/>
        <v>45</v>
      </c>
      <c r="AI29" t="str">
        <f t="shared" si="13"/>
        <v>염해논</v>
      </c>
      <c r="AJ29" s="89">
        <f t="shared" si="14"/>
        <v>0.18</v>
      </c>
      <c r="AK29">
        <v>18</v>
      </c>
      <c r="AL29" s="88">
        <f t="shared" si="15"/>
        <v>159.64128161423272</v>
      </c>
      <c r="AM29" s="68">
        <f t="shared" si="16"/>
        <v>11.591600000000001</v>
      </c>
      <c r="AN29" s="92">
        <f t="shared" si="17"/>
        <v>11.591600000000001</v>
      </c>
      <c r="AO29" s="71">
        <f t="shared" si="18"/>
        <v>102.80543777553002</v>
      </c>
      <c r="AP29" s="19">
        <v>26</v>
      </c>
      <c r="AQ29" s="19">
        <v>20</v>
      </c>
      <c r="AR29" s="71">
        <f t="shared" si="19"/>
        <v>395</v>
      </c>
      <c r="AS29" s="73">
        <f t="shared" si="20"/>
        <v>20</v>
      </c>
      <c r="AT29" s="93">
        <f t="shared" si="21"/>
        <v>2</v>
      </c>
    </row>
    <row r="30" spans="1:46" ht="18.75" thickTop="1" thickBot="1" x14ac:dyDescent="0.35">
      <c r="A30" s="5" t="s">
        <v>12</v>
      </c>
      <c r="B30" s="5" t="s">
        <v>13</v>
      </c>
      <c r="C30" s="5" t="s">
        <v>64</v>
      </c>
      <c r="D30" s="6" t="s">
        <v>65</v>
      </c>
      <c r="E30" s="5" t="s">
        <v>31</v>
      </c>
      <c r="F30" s="5" t="s">
        <v>94</v>
      </c>
      <c r="G30" s="11">
        <v>1371</v>
      </c>
      <c r="H30" s="8">
        <f t="shared" si="0"/>
        <v>414.72563373464817</v>
      </c>
      <c r="I30" s="7">
        <v>7.2</v>
      </c>
      <c r="J30" s="7">
        <v>2.2400000000000002</v>
      </c>
      <c r="K30" s="7">
        <v>14.4</v>
      </c>
      <c r="L30" s="7">
        <v>31</v>
      </c>
      <c r="M30" s="16">
        <v>395</v>
      </c>
      <c r="N30" s="28">
        <f t="shared" si="1"/>
        <v>180</v>
      </c>
      <c r="O30" s="18">
        <v>0.71</v>
      </c>
      <c r="P30" s="7">
        <v>3.88</v>
      </c>
      <c r="Q30" s="7">
        <v>3.34</v>
      </c>
      <c r="R30" s="9">
        <v>480</v>
      </c>
      <c r="S30" s="60">
        <v>13</v>
      </c>
      <c r="T30" s="57">
        <f t="shared" si="2"/>
        <v>17.822919796860912</v>
      </c>
      <c r="U30" s="19">
        <f t="shared" si="3"/>
        <v>15.470400000000001</v>
      </c>
      <c r="V30" s="19">
        <f t="shared" si="4"/>
        <v>17.822919796860912</v>
      </c>
      <c r="W30" s="19">
        <v>26</v>
      </c>
      <c r="X30" s="19">
        <v>20</v>
      </c>
      <c r="Y30" s="19">
        <f t="shared" si="5"/>
        <v>69</v>
      </c>
      <c r="Z30" s="21">
        <f t="shared" si="6"/>
        <v>3</v>
      </c>
      <c r="AA30" s="52">
        <f t="shared" si="7"/>
        <v>11.170400000000001</v>
      </c>
      <c r="AB30" s="19">
        <f t="shared" si="8"/>
        <v>15.314549484527319</v>
      </c>
      <c r="AC30" s="19">
        <v>26</v>
      </c>
      <c r="AD30" s="19">
        <v>20</v>
      </c>
      <c r="AE30" s="19">
        <f t="shared" si="9"/>
        <v>59</v>
      </c>
      <c r="AF30" s="23">
        <f t="shared" si="10"/>
        <v>3</v>
      </c>
      <c r="AG30" s="26">
        <f t="shared" si="11"/>
        <v>0</v>
      </c>
      <c r="AH30" s="26">
        <f t="shared" si="12"/>
        <v>10</v>
      </c>
      <c r="AI30" t="str">
        <f t="shared" si="13"/>
        <v>염해논</v>
      </c>
      <c r="AJ30" s="89">
        <f t="shared" si="14"/>
        <v>0.14000000000000001</v>
      </c>
      <c r="AK30">
        <v>18</v>
      </c>
      <c r="AL30" s="88">
        <f t="shared" si="15"/>
        <v>24.677888949499724</v>
      </c>
      <c r="AM30" s="68">
        <f t="shared" si="16"/>
        <v>11.094800000000001</v>
      </c>
      <c r="AN30" s="92">
        <f t="shared" si="17"/>
        <v>11.094800000000001</v>
      </c>
      <c r="AO30" s="71">
        <f t="shared" si="18"/>
        <v>15.210902350939422</v>
      </c>
      <c r="AP30" s="19">
        <v>26</v>
      </c>
      <c r="AQ30" s="19">
        <v>20</v>
      </c>
      <c r="AR30" s="71">
        <f t="shared" si="19"/>
        <v>59</v>
      </c>
      <c r="AS30" s="73">
        <f t="shared" si="20"/>
        <v>3</v>
      </c>
      <c r="AT30" s="93">
        <f t="shared" si="21"/>
        <v>0</v>
      </c>
    </row>
    <row r="31" spans="1:46" ht="18.75" thickTop="1" thickBot="1" x14ac:dyDescent="0.35">
      <c r="A31" s="5" t="s">
        <v>12</v>
      </c>
      <c r="B31" s="5" t="s">
        <v>13</v>
      </c>
      <c r="C31" s="5" t="s">
        <v>66</v>
      </c>
      <c r="D31" s="6" t="s">
        <v>67</v>
      </c>
      <c r="E31" s="5" t="s">
        <v>31</v>
      </c>
      <c r="F31" s="12" t="s">
        <v>95</v>
      </c>
      <c r="G31" s="13">
        <v>4472</v>
      </c>
      <c r="H31" s="14">
        <f t="shared" si="0"/>
        <v>1352.7739125173937</v>
      </c>
      <c r="I31" s="7">
        <v>6.6</v>
      </c>
      <c r="J31" s="7">
        <v>3.84</v>
      </c>
      <c r="K31" s="7">
        <v>22.2</v>
      </c>
      <c r="L31" s="7">
        <v>65</v>
      </c>
      <c r="M31" s="16">
        <v>427</v>
      </c>
      <c r="N31" s="28">
        <f t="shared" si="1"/>
        <v>180</v>
      </c>
      <c r="O31" s="18">
        <v>0.77</v>
      </c>
      <c r="P31" s="7">
        <v>4.71</v>
      </c>
      <c r="Q31" s="7">
        <v>3.19</v>
      </c>
      <c r="R31" s="9">
        <v>480</v>
      </c>
      <c r="S31" s="60">
        <v>13</v>
      </c>
      <c r="T31" s="57">
        <f t="shared" si="2"/>
        <v>58.135738389177249</v>
      </c>
      <c r="U31" s="19">
        <f t="shared" si="3"/>
        <v>15.260200000000001</v>
      </c>
      <c r="V31" s="19">
        <f t="shared" si="4"/>
        <v>58.135738389177249</v>
      </c>
      <c r="W31" s="19">
        <v>28</v>
      </c>
      <c r="X31" s="19">
        <v>20</v>
      </c>
      <c r="Y31" s="19">
        <f t="shared" si="5"/>
        <v>208</v>
      </c>
      <c r="Z31" s="21">
        <f t="shared" si="6"/>
        <v>10</v>
      </c>
      <c r="AA31" s="52">
        <f t="shared" si="7"/>
        <v>10.3202</v>
      </c>
      <c r="AB31" s="19">
        <f t="shared" si="8"/>
        <v>46.151726717229771</v>
      </c>
      <c r="AC31" s="19">
        <v>28</v>
      </c>
      <c r="AD31" s="19">
        <v>20</v>
      </c>
      <c r="AE31" s="19">
        <f t="shared" si="9"/>
        <v>165</v>
      </c>
      <c r="AF31" s="23">
        <f t="shared" si="10"/>
        <v>8</v>
      </c>
      <c r="AG31" s="26">
        <f t="shared" si="11"/>
        <v>2</v>
      </c>
      <c r="AH31" s="26">
        <f t="shared" si="12"/>
        <v>43</v>
      </c>
      <c r="AI31" t="str">
        <f t="shared" si="13"/>
        <v>염해논</v>
      </c>
      <c r="AJ31" s="89">
        <f t="shared" si="14"/>
        <v>0.24</v>
      </c>
      <c r="AK31">
        <v>18</v>
      </c>
      <c r="AL31" s="88">
        <f t="shared" si="15"/>
        <v>80.495637769630036</v>
      </c>
      <c r="AM31" s="68">
        <f t="shared" si="16"/>
        <v>10.252400000000002</v>
      </c>
      <c r="AN31" s="92">
        <f t="shared" si="17"/>
        <v>13.840740000000004</v>
      </c>
      <c r="AO31" s="71">
        <f t="shared" si="18"/>
        <v>61.895510750201645</v>
      </c>
      <c r="AP31" s="19">
        <v>28</v>
      </c>
      <c r="AQ31" s="19">
        <v>20</v>
      </c>
      <c r="AR31" s="71">
        <f t="shared" si="19"/>
        <v>221</v>
      </c>
      <c r="AS31" s="73">
        <f t="shared" si="20"/>
        <v>11</v>
      </c>
      <c r="AT31" s="93">
        <f t="shared" si="21"/>
        <v>-1</v>
      </c>
    </row>
    <row r="32" spans="1:46" ht="18.75" thickTop="1" thickBot="1" x14ac:dyDescent="0.35">
      <c r="A32" s="5" t="s">
        <v>12</v>
      </c>
      <c r="B32" s="5" t="s">
        <v>13</v>
      </c>
      <c r="C32" s="5" t="s">
        <v>68</v>
      </c>
      <c r="D32" s="6" t="s">
        <v>69</v>
      </c>
      <c r="E32" s="5" t="s">
        <v>31</v>
      </c>
      <c r="F32" s="12" t="s">
        <v>95</v>
      </c>
      <c r="G32" s="13">
        <v>5570</v>
      </c>
      <c r="H32" s="14">
        <f t="shared" si="0"/>
        <v>1684.9174178716196</v>
      </c>
      <c r="I32" s="7">
        <v>6.7</v>
      </c>
      <c r="J32" s="7">
        <v>3.41</v>
      </c>
      <c r="K32" s="7">
        <v>19</v>
      </c>
      <c r="L32" s="7">
        <v>45</v>
      </c>
      <c r="M32" s="16">
        <v>411</v>
      </c>
      <c r="N32" s="28">
        <f t="shared" si="1"/>
        <v>180</v>
      </c>
      <c r="O32" s="18">
        <v>0.57999999999999996</v>
      </c>
      <c r="P32" s="7">
        <v>4.54</v>
      </c>
      <c r="Q32" s="7">
        <v>2.79</v>
      </c>
      <c r="R32" s="9">
        <v>480</v>
      </c>
      <c r="S32" s="60">
        <v>13</v>
      </c>
      <c r="T32" s="57">
        <f t="shared" si="2"/>
        <v>72.409674156466295</v>
      </c>
      <c r="U32" s="19">
        <f t="shared" si="3"/>
        <v>15.289000000000001</v>
      </c>
      <c r="V32" s="19">
        <f t="shared" si="4"/>
        <v>72.409674156466295</v>
      </c>
      <c r="W32" s="19">
        <v>28</v>
      </c>
      <c r="X32" s="19">
        <v>20</v>
      </c>
      <c r="Y32" s="19">
        <f t="shared" si="5"/>
        <v>259</v>
      </c>
      <c r="Z32" s="21">
        <f t="shared" si="6"/>
        <v>13</v>
      </c>
      <c r="AA32" s="52">
        <f t="shared" si="7"/>
        <v>10.669</v>
      </c>
      <c r="AB32" s="19">
        <f t="shared" si="8"/>
        <v>59.42606258271838</v>
      </c>
      <c r="AC32" s="19">
        <v>28</v>
      </c>
      <c r="AD32" s="19">
        <v>20</v>
      </c>
      <c r="AE32" s="19">
        <f t="shared" si="9"/>
        <v>212</v>
      </c>
      <c r="AF32" s="23">
        <f t="shared" si="10"/>
        <v>11</v>
      </c>
      <c r="AG32" s="26">
        <f t="shared" si="11"/>
        <v>2</v>
      </c>
      <c r="AH32" s="26">
        <f t="shared" si="12"/>
        <v>47</v>
      </c>
      <c r="AI32" t="str">
        <f t="shared" si="13"/>
        <v>염해논</v>
      </c>
      <c r="AJ32" s="89">
        <f t="shared" si="14"/>
        <v>0.21312500000000001</v>
      </c>
      <c r="AK32">
        <v>18</v>
      </c>
      <c r="AL32" s="88">
        <f t="shared" si="15"/>
        <v>100.25954883203026</v>
      </c>
      <c r="AM32" s="68">
        <f t="shared" si="16"/>
        <v>10.598000000000001</v>
      </c>
      <c r="AN32" s="92">
        <f t="shared" si="17"/>
        <v>14.307300000000001</v>
      </c>
      <c r="AO32" s="71">
        <f t="shared" si="18"/>
        <v>79.691302389139267</v>
      </c>
      <c r="AP32" s="19">
        <v>28</v>
      </c>
      <c r="AQ32" s="19">
        <v>20</v>
      </c>
      <c r="AR32" s="71">
        <f t="shared" si="19"/>
        <v>285</v>
      </c>
      <c r="AS32" s="73">
        <f t="shared" si="20"/>
        <v>14</v>
      </c>
      <c r="AT32" s="93">
        <f t="shared" si="21"/>
        <v>-1</v>
      </c>
    </row>
    <row r="33" spans="1:46" ht="18.75" thickTop="1" thickBot="1" x14ac:dyDescent="0.35">
      <c r="A33" s="5" t="s">
        <v>12</v>
      </c>
      <c r="B33" s="5" t="s">
        <v>13</v>
      </c>
      <c r="C33" s="5" t="s">
        <v>70</v>
      </c>
      <c r="D33" s="6" t="s">
        <v>71</v>
      </c>
      <c r="E33" s="5" t="s">
        <v>31</v>
      </c>
      <c r="F33" s="5" t="s">
        <v>95</v>
      </c>
      <c r="G33" s="11">
        <v>10460</v>
      </c>
      <c r="H33" s="8">
        <f t="shared" si="0"/>
        <v>3164.1357613890737</v>
      </c>
      <c r="I33" s="7">
        <v>7.5</v>
      </c>
      <c r="J33" s="7">
        <v>4.08</v>
      </c>
      <c r="K33" s="7">
        <v>13.2</v>
      </c>
      <c r="L33" s="7">
        <v>56</v>
      </c>
      <c r="M33" s="16">
        <v>341</v>
      </c>
      <c r="N33" s="28">
        <f t="shared" si="1"/>
        <v>180</v>
      </c>
      <c r="O33" s="18">
        <v>0.77</v>
      </c>
      <c r="P33" s="7">
        <v>3.01</v>
      </c>
      <c r="Q33" s="7">
        <v>3.69</v>
      </c>
      <c r="R33" s="9">
        <v>480</v>
      </c>
      <c r="S33" s="60">
        <v>13</v>
      </c>
      <c r="T33" s="57">
        <f t="shared" si="2"/>
        <v>135.97938809275357</v>
      </c>
      <c r="U33" s="19">
        <f t="shared" si="3"/>
        <v>14.5212</v>
      </c>
      <c r="V33" s="19">
        <f t="shared" si="4"/>
        <v>135.97938809275357</v>
      </c>
      <c r="W33" s="19">
        <v>28</v>
      </c>
      <c r="X33" s="19">
        <v>20</v>
      </c>
      <c r="Y33" s="19">
        <f t="shared" si="5"/>
        <v>486</v>
      </c>
      <c r="Z33" s="21">
        <f t="shared" si="6"/>
        <v>24</v>
      </c>
      <c r="AA33" s="52">
        <f t="shared" si="7"/>
        <v>11.301200000000001</v>
      </c>
      <c r="AB33" s="19">
        <f t="shared" si="8"/>
        <v>118.21002005490976</v>
      </c>
      <c r="AC33" s="19">
        <v>28</v>
      </c>
      <c r="AD33" s="19">
        <v>20</v>
      </c>
      <c r="AE33" s="19">
        <f t="shared" si="9"/>
        <v>422</v>
      </c>
      <c r="AF33" s="23">
        <f t="shared" si="10"/>
        <v>21</v>
      </c>
      <c r="AG33" s="26">
        <f t="shared" si="11"/>
        <v>3</v>
      </c>
      <c r="AH33" s="26">
        <f t="shared" si="12"/>
        <v>64</v>
      </c>
      <c r="AI33" t="str">
        <f t="shared" si="13"/>
        <v>염해논</v>
      </c>
      <c r="AJ33" s="89">
        <f t="shared" si="14"/>
        <v>0.255</v>
      </c>
      <c r="AK33">
        <v>18</v>
      </c>
      <c r="AL33" s="88">
        <f t="shared" si="15"/>
        <v>188.27915274381263</v>
      </c>
      <c r="AM33" s="68">
        <f t="shared" si="16"/>
        <v>11.224400000000001</v>
      </c>
      <c r="AN33" s="92">
        <f t="shared" si="17"/>
        <v>15.152940000000003</v>
      </c>
      <c r="AO33" s="71">
        <f t="shared" si="18"/>
        <v>158.49903915432381</v>
      </c>
      <c r="AP33" s="19">
        <v>28</v>
      </c>
      <c r="AQ33" s="19">
        <v>20</v>
      </c>
      <c r="AR33" s="71">
        <f t="shared" si="19"/>
        <v>566</v>
      </c>
      <c r="AS33" s="73">
        <f t="shared" si="20"/>
        <v>28</v>
      </c>
      <c r="AT33" s="93">
        <f t="shared" si="21"/>
        <v>-4</v>
      </c>
    </row>
    <row r="34" spans="1:46" ht="18.75" thickTop="1" thickBot="1" x14ac:dyDescent="0.35">
      <c r="A34" s="5" t="s">
        <v>12</v>
      </c>
      <c r="B34" s="5" t="s">
        <v>13</v>
      </c>
      <c r="C34" s="5" t="s">
        <v>72</v>
      </c>
      <c r="D34" s="6" t="s">
        <v>73</v>
      </c>
      <c r="E34" s="5" t="s">
        <v>31</v>
      </c>
      <c r="F34" s="5" t="s">
        <v>95</v>
      </c>
      <c r="G34" s="11">
        <v>4999</v>
      </c>
      <c r="H34" s="8">
        <f t="shared" si="0"/>
        <v>1512.1906951418719</v>
      </c>
      <c r="I34" s="7">
        <v>6.6</v>
      </c>
      <c r="J34" s="7">
        <v>4.38</v>
      </c>
      <c r="K34" s="7">
        <v>19.600000000000001</v>
      </c>
      <c r="L34" s="7">
        <v>35</v>
      </c>
      <c r="M34" s="16">
        <v>338</v>
      </c>
      <c r="N34" s="28">
        <f t="shared" si="1"/>
        <v>180</v>
      </c>
      <c r="O34" s="18">
        <v>0.52</v>
      </c>
      <c r="P34" s="7">
        <v>4.33</v>
      </c>
      <c r="Q34" s="7">
        <v>2.83</v>
      </c>
      <c r="R34" s="9">
        <v>480</v>
      </c>
      <c r="S34" s="60">
        <v>13</v>
      </c>
      <c r="T34" s="57">
        <f t="shared" si="2"/>
        <v>64.986707559815983</v>
      </c>
      <c r="U34" s="19">
        <f t="shared" si="3"/>
        <v>13.7636</v>
      </c>
      <c r="V34" s="19">
        <f t="shared" si="4"/>
        <v>64.986707559815983</v>
      </c>
      <c r="W34" s="19">
        <v>28</v>
      </c>
      <c r="X34" s="19">
        <v>20</v>
      </c>
      <c r="Y34" s="19">
        <f t="shared" si="5"/>
        <v>232</v>
      </c>
      <c r="Z34" s="21">
        <f t="shared" si="6"/>
        <v>12</v>
      </c>
      <c r="AA34" s="52">
        <f t="shared" si="7"/>
        <v>10.6036</v>
      </c>
      <c r="AB34" s="19">
        <f t="shared" si="8"/>
        <v>53.007157867789594</v>
      </c>
      <c r="AC34" s="19">
        <v>28</v>
      </c>
      <c r="AD34" s="19">
        <v>20</v>
      </c>
      <c r="AE34" s="19">
        <f t="shared" si="9"/>
        <v>189</v>
      </c>
      <c r="AF34" s="23">
        <f t="shared" si="10"/>
        <v>9</v>
      </c>
      <c r="AG34" s="26">
        <f t="shared" si="11"/>
        <v>3</v>
      </c>
      <c r="AH34" s="26">
        <f t="shared" si="12"/>
        <v>43</v>
      </c>
      <c r="AI34" t="str">
        <f t="shared" si="13"/>
        <v>염해논</v>
      </c>
      <c r="AJ34" s="89">
        <f t="shared" si="14"/>
        <v>0.27374999999999999</v>
      </c>
      <c r="AK34">
        <v>18</v>
      </c>
      <c r="AL34" s="88">
        <f t="shared" si="15"/>
        <v>89.981595082822125</v>
      </c>
      <c r="AM34" s="68">
        <f t="shared" si="16"/>
        <v>10.533200000000001</v>
      </c>
      <c r="AN34" s="92">
        <f t="shared" si="17"/>
        <v>14.219820000000002</v>
      </c>
      <c r="AO34" s="71">
        <f t="shared" si="18"/>
        <v>71.084560299478667</v>
      </c>
      <c r="AP34" s="19">
        <v>28</v>
      </c>
      <c r="AQ34" s="19">
        <v>20</v>
      </c>
      <c r="AR34" s="71">
        <f t="shared" si="19"/>
        <v>254</v>
      </c>
      <c r="AS34" s="73">
        <f t="shared" si="20"/>
        <v>13</v>
      </c>
      <c r="AT34" s="93">
        <f t="shared" si="21"/>
        <v>-1</v>
      </c>
    </row>
    <row r="35" spans="1:46" ht="18.75" thickTop="1" thickBot="1" x14ac:dyDescent="0.35">
      <c r="A35" s="5" t="s">
        <v>12</v>
      </c>
      <c r="B35" s="5" t="s">
        <v>13</v>
      </c>
      <c r="C35" s="5" t="s">
        <v>74</v>
      </c>
      <c r="D35" s="6" t="s">
        <v>75</v>
      </c>
      <c r="E35" s="5" t="s">
        <v>31</v>
      </c>
      <c r="F35" s="5" t="s">
        <v>95</v>
      </c>
      <c r="G35" s="11">
        <v>4918</v>
      </c>
      <c r="H35" s="8">
        <f t="shared" si="0"/>
        <v>1487.6883054026257</v>
      </c>
      <c r="I35" s="7">
        <v>6.8</v>
      </c>
      <c r="J35" s="7">
        <v>3.17</v>
      </c>
      <c r="K35" s="7">
        <v>18.399999999999999</v>
      </c>
      <c r="L35" s="7">
        <v>26</v>
      </c>
      <c r="M35" s="16">
        <v>393</v>
      </c>
      <c r="N35" s="28">
        <f t="shared" si="1"/>
        <v>180</v>
      </c>
      <c r="O35" s="18">
        <v>0.53</v>
      </c>
      <c r="P35" s="7">
        <v>4.25</v>
      </c>
      <c r="Q35" s="7">
        <v>2.79</v>
      </c>
      <c r="R35" s="9">
        <v>480</v>
      </c>
      <c r="S35" s="60">
        <v>13</v>
      </c>
      <c r="T35" s="57">
        <f t="shared" si="2"/>
        <v>63.933712298294658</v>
      </c>
      <c r="U35" s="19">
        <f t="shared" si="3"/>
        <v>14.994400000000002</v>
      </c>
      <c r="V35" s="19">
        <f t="shared" si="4"/>
        <v>63.933712298294658</v>
      </c>
      <c r="W35" s="19">
        <v>28</v>
      </c>
      <c r="X35" s="19">
        <v>20</v>
      </c>
      <c r="Y35" s="19">
        <f t="shared" si="5"/>
        <v>228</v>
      </c>
      <c r="Z35" s="21">
        <f t="shared" si="6"/>
        <v>11</v>
      </c>
      <c r="AA35" s="52">
        <f t="shared" si="7"/>
        <v>10.734400000000001</v>
      </c>
      <c r="AB35" s="19">
        <f t="shared" si="8"/>
        <v>52.79154163806264</v>
      </c>
      <c r="AC35" s="19">
        <v>28</v>
      </c>
      <c r="AD35" s="19">
        <v>20</v>
      </c>
      <c r="AE35" s="19">
        <f t="shared" si="9"/>
        <v>189</v>
      </c>
      <c r="AF35" s="23">
        <f t="shared" si="10"/>
        <v>9</v>
      </c>
      <c r="AG35" s="26">
        <f t="shared" si="11"/>
        <v>2</v>
      </c>
      <c r="AH35" s="26">
        <f t="shared" si="12"/>
        <v>39</v>
      </c>
      <c r="AI35" s="87" t="str">
        <f t="shared" si="13"/>
        <v>염해논</v>
      </c>
      <c r="AJ35" s="89">
        <f t="shared" si="14"/>
        <v>0.198125</v>
      </c>
      <c r="AK35">
        <v>18</v>
      </c>
      <c r="AL35" s="88">
        <f t="shared" si="15"/>
        <v>88.523601643792603</v>
      </c>
      <c r="AM35" s="68">
        <f t="shared" si="16"/>
        <v>10.662800000000001</v>
      </c>
      <c r="AN35" s="92">
        <f t="shared" si="17"/>
        <v>11</v>
      </c>
      <c r="AO35" s="71">
        <f t="shared" si="18"/>
        <v>54.097756560095483</v>
      </c>
      <c r="AP35" s="19">
        <v>28</v>
      </c>
      <c r="AQ35" s="19">
        <v>20</v>
      </c>
      <c r="AR35" s="71">
        <f t="shared" si="19"/>
        <v>193</v>
      </c>
      <c r="AS35" s="73">
        <f t="shared" si="20"/>
        <v>10</v>
      </c>
      <c r="AT35" s="93">
        <f t="shared" si="21"/>
        <v>1</v>
      </c>
    </row>
    <row r="36" spans="1:46" ht="18.75" thickTop="1" thickBot="1" x14ac:dyDescent="0.35">
      <c r="A36" s="5" t="s">
        <v>12</v>
      </c>
      <c r="B36" s="5" t="s">
        <v>13</v>
      </c>
      <c r="C36" s="5" t="s">
        <v>76</v>
      </c>
      <c r="D36" s="6" t="s">
        <v>77</v>
      </c>
      <c r="E36" s="5" t="s">
        <v>31</v>
      </c>
      <c r="F36" s="5" t="s">
        <v>95</v>
      </c>
      <c r="G36" s="11">
        <v>3116</v>
      </c>
      <c r="H36" s="8">
        <f t="shared" si="0"/>
        <v>942.58575836408738</v>
      </c>
      <c r="I36" s="7">
        <v>6.6</v>
      </c>
      <c r="J36" s="7">
        <v>5.32</v>
      </c>
      <c r="K36" s="7">
        <v>15.4</v>
      </c>
      <c r="L36" s="7">
        <v>20</v>
      </c>
      <c r="M36" s="16">
        <v>294</v>
      </c>
      <c r="N36" s="28">
        <f t="shared" si="1"/>
        <v>180</v>
      </c>
      <c r="O36" s="18">
        <v>0.53</v>
      </c>
      <c r="P36" s="7">
        <v>4.5</v>
      </c>
      <c r="Q36" s="7">
        <v>3.44</v>
      </c>
      <c r="R36" s="9">
        <v>480</v>
      </c>
      <c r="S36" s="60">
        <v>13</v>
      </c>
      <c r="T36" s="57">
        <f t="shared" si="2"/>
        <v>40.507817714820284</v>
      </c>
      <c r="U36" s="19">
        <f t="shared" si="3"/>
        <v>13.3414</v>
      </c>
      <c r="V36" s="19">
        <f t="shared" si="4"/>
        <v>40.507817714820284</v>
      </c>
      <c r="W36" s="19">
        <v>28</v>
      </c>
      <c r="X36" s="19">
        <v>20</v>
      </c>
      <c r="Y36" s="19">
        <f t="shared" si="5"/>
        <v>145</v>
      </c>
      <c r="Z36" s="21">
        <f t="shared" si="6"/>
        <v>7</v>
      </c>
      <c r="AA36" s="52">
        <f t="shared" si="7"/>
        <v>11.061400000000001</v>
      </c>
      <c r="AB36" s="19">
        <f t="shared" si="8"/>
        <v>34.46716729774716</v>
      </c>
      <c r="AC36" s="19">
        <v>28</v>
      </c>
      <c r="AD36" s="19">
        <v>20</v>
      </c>
      <c r="AE36" s="19">
        <f t="shared" si="9"/>
        <v>123</v>
      </c>
      <c r="AF36" s="23">
        <f t="shared" si="10"/>
        <v>6</v>
      </c>
      <c r="AG36" s="26">
        <f t="shared" si="11"/>
        <v>1</v>
      </c>
      <c r="AH36" s="26">
        <f t="shared" si="12"/>
        <v>22</v>
      </c>
      <c r="AI36" s="86" t="str">
        <f t="shared" si="13"/>
        <v>염해논</v>
      </c>
      <c r="AJ36" s="89">
        <f t="shared" si="14"/>
        <v>0.33250000000000002</v>
      </c>
      <c r="AK36">
        <v>18</v>
      </c>
      <c r="AL36" s="88">
        <f t="shared" si="15"/>
        <v>56.087747605135775</v>
      </c>
      <c r="AM36" s="68">
        <f t="shared" si="16"/>
        <v>10.986800000000001</v>
      </c>
      <c r="AN36" s="92">
        <f t="shared" si="17"/>
        <v>14.832180000000001</v>
      </c>
      <c r="AO36" s="71">
        <f t="shared" si="18"/>
        <v>46.216864904107936</v>
      </c>
      <c r="AP36" s="19">
        <v>28</v>
      </c>
      <c r="AQ36" s="19">
        <v>20</v>
      </c>
      <c r="AR36" s="71">
        <f t="shared" si="19"/>
        <v>165</v>
      </c>
      <c r="AS36" s="73">
        <f t="shared" si="20"/>
        <v>8</v>
      </c>
      <c r="AT36" s="93">
        <f t="shared" si="21"/>
        <v>-1</v>
      </c>
    </row>
    <row r="37" spans="1:46" ht="17.25" x14ac:dyDescent="0.3">
      <c r="A37" s="5" t="s">
        <v>109</v>
      </c>
      <c r="B37" s="5" t="s">
        <v>13</v>
      </c>
      <c r="C37" s="5" t="s">
        <v>124</v>
      </c>
      <c r="D37" s="6" t="s">
        <v>110</v>
      </c>
      <c r="E37" s="5" t="s">
        <v>15</v>
      </c>
      <c r="F37" s="31" t="s">
        <v>130</v>
      </c>
      <c r="G37" s="8">
        <v>4000</v>
      </c>
      <c r="H37" s="8">
        <f t="shared" si="0"/>
        <v>1209.9945550245025</v>
      </c>
      <c r="I37" s="7">
        <v>6.72</v>
      </c>
      <c r="J37" s="7">
        <v>0.27</v>
      </c>
      <c r="K37" s="7">
        <v>25.1</v>
      </c>
      <c r="L37" s="7">
        <v>25</v>
      </c>
      <c r="M37" s="7">
        <v>403</v>
      </c>
      <c r="N37" s="28">
        <f t="shared" si="1"/>
        <v>180</v>
      </c>
      <c r="O37" s="7">
        <v>0.11</v>
      </c>
      <c r="P37" s="7">
        <v>7.18</v>
      </c>
      <c r="Q37" s="7">
        <v>1.63</v>
      </c>
      <c r="R37" s="9">
        <v>480</v>
      </c>
      <c r="S37" s="60">
        <v>13</v>
      </c>
      <c r="T37" s="57">
        <f t="shared" ref="T37:T68" si="22">S37*H37/302.5</f>
        <v>51.999766001052997</v>
      </c>
      <c r="U37" s="19">
        <f t="shared" ref="U37:U68" si="23">9.14-(0.109*K37)+(0.02*M37)</f>
        <v>14.464100000000002</v>
      </c>
      <c r="V37" s="19">
        <f t="shared" ref="V37:V68" si="24">IF(U37*H37/302.5&gt;T37,T37,U37*H37/302.5)</f>
        <v>51.999766001052997</v>
      </c>
      <c r="W37" s="19">
        <v>33</v>
      </c>
      <c r="X37" s="19">
        <v>15</v>
      </c>
      <c r="Y37" s="19">
        <f t="shared" ref="Y37:Y56" si="25">ROUND(V37*100/W37,0)</f>
        <v>158</v>
      </c>
      <c r="Z37" s="21">
        <f t="shared" ref="Z37:Z56" si="26">ROUND(Y37/X37,0)</f>
        <v>11</v>
      </c>
      <c r="AA37" s="52">
        <f t="shared" ref="AA37:AA68" si="27">9.14-(0.109*K37)+(0.02*N37)</f>
        <v>10.004100000000001</v>
      </c>
      <c r="AB37" s="19">
        <f t="shared" ref="AB37:AB68" si="28">IF(AA37*H37/302.5 &gt; T37, T37, AA37*H37/302.5)</f>
        <v>40.016219927010333</v>
      </c>
      <c r="AC37" s="19">
        <v>33</v>
      </c>
      <c r="AD37" s="19">
        <v>15</v>
      </c>
      <c r="AE37" s="19">
        <f t="shared" ref="AE37:AE56" si="29">ROUND(AB37*100/AC37,0)</f>
        <v>121</v>
      </c>
      <c r="AF37" s="23">
        <f t="shared" ref="AF37:AF56" si="30">ROUND(AE37/AD37,0)</f>
        <v>8</v>
      </c>
      <c r="AG37" s="26">
        <f t="shared" ref="AG37:AG46" si="31">Z37-AF37</f>
        <v>3</v>
      </c>
      <c r="AH37" s="26">
        <f t="shared" ref="AH37:AH46" si="32">Y37-AE37</f>
        <v>37</v>
      </c>
      <c r="AI37" t="str">
        <f t="shared" si="13"/>
        <v>일반논</v>
      </c>
    </row>
    <row r="38" spans="1:46" ht="17.25" x14ac:dyDescent="0.3">
      <c r="A38" s="5" t="s">
        <v>109</v>
      </c>
      <c r="B38" s="5" t="s">
        <v>13</v>
      </c>
      <c r="C38" s="5" t="s">
        <v>125</v>
      </c>
      <c r="D38" s="6" t="s">
        <v>111</v>
      </c>
      <c r="E38" s="5" t="s">
        <v>15</v>
      </c>
      <c r="F38" s="31" t="s">
        <v>130</v>
      </c>
      <c r="G38" s="8">
        <v>4000</v>
      </c>
      <c r="H38" s="8">
        <f t="shared" si="0"/>
        <v>1209.9945550245025</v>
      </c>
      <c r="I38" s="7">
        <v>6.92</v>
      </c>
      <c r="J38" s="7">
        <v>0.3</v>
      </c>
      <c r="K38" s="7">
        <v>21.5</v>
      </c>
      <c r="L38" s="7">
        <v>18.399999999999999</v>
      </c>
      <c r="M38" s="7">
        <v>361.5</v>
      </c>
      <c r="N38" s="28">
        <f t="shared" si="1"/>
        <v>180</v>
      </c>
      <c r="O38" s="7">
        <v>0.15</v>
      </c>
      <c r="P38" s="7">
        <v>7.38</v>
      </c>
      <c r="Q38" s="7">
        <v>1.65</v>
      </c>
      <c r="R38" s="9">
        <v>480</v>
      </c>
      <c r="S38" s="60">
        <v>13</v>
      </c>
      <c r="T38" s="57">
        <f t="shared" si="22"/>
        <v>51.999766001052997</v>
      </c>
      <c r="U38" s="19">
        <f t="shared" si="23"/>
        <v>14.0265</v>
      </c>
      <c r="V38" s="19">
        <f t="shared" si="24"/>
        <v>51.999766001052997</v>
      </c>
      <c r="W38" s="19">
        <v>33</v>
      </c>
      <c r="X38" s="19">
        <v>15</v>
      </c>
      <c r="Y38" s="19">
        <f t="shared" si="25"/>
        <v>158</v>
      </c>
      <c r="Z38" s="21">
        <f t="shared" si="26"/>
        <v>11</v>
      </c>
      <c r="AA38" s="52">
        <f t="shared" si="27"/>
        <v>10.3965</v>
      </c>
      <c r="AB38" s="19">
        <f t="shared" si="28"/>
        <v>41.585812863842115</v>
      </c>
      <c r="AC38" s="19">
        <v>33</v>
      </c>
      <c r="AD38" s="19">
        <v>15</v>
      </c>
      <c r="AE38" s="19">
        <f t="shared" si="29"/>
        <v>126</v>
      </c>
      <c r="AF38" s="23">
        <f t="shared" si="30"/>
        <v>8</v>
      </c>
      <c r="AG38" s="26">
        <f t="shared" si="31"/>
        <v>3</v>
      </c>
      <c r="AH38" s="26">
        <f t="shared" si="32"/>
        <v>32</v>
      </c>
      <c r="AI38" t="str">
        <f t="shared" si="13"/>
        <v>일반논</v>
      </c>
    </row>
    <row r="39" spans="1:46" ht="17.25" x14ac:dyDescent="0.3">
      <c r="A39" s="5" t="s">
        <v>109</v>
      </c>
      <c r="B39" s="5" t="s">
        <v>13</v>
      </c>
      <c r="C39" s="5" t="s">
        <v>126</v>
      </c>
      <c r="D39" s="6" t="s">
        <v>112</v>
      </c>
      <c r="E39" s="5" t="s">
        <v>15</v>
      </c>
      <c r="F39" s="31" t="s">
        <v>130</v>
      </c>
      <c r="G39" s="8">
        <v>4000</v>
      </c>
      <c r="H39" s="8">
        <f t="shared" si="0"/>
        <v>1209.9945550245025</v>
      </c>
      <c r="I39" s="7">
        <v>7.08</v>
      </c>
      <c r="J39" s="7">
        <v>0.3</v>
      </c>
      <c r="K39" s="7">
        <v>23.2</v>
      </c>
      <c r="L39" s="7">
        <v>26.4</v>
      </c>
      <c r="M39" s="7">
        <v>388.4</v>
      </c>
      <c r="N39" s="28">
        <f t="shared" si="1"/>
        <v>180</v>
      </c>
      <c r="O39" s="7">
        <v>0.14000000000000001</v>
      </c>
      <c r="P39" s="7">
        <v>7.71</v>
      </c>
      <c r="Q39" s="7">
        <v>1.94</v>
      </c>
      <c r="R39" s="9">
        <v>480</v>
      </c>
      <c r="S39" s="60">
        <v>13</v>
      </c>
      <c r="T39" s="57">
        <f t="shared" si="22"/>
        <v>51.999766001052997</v>
      </c>
      <c r="U39" s="19">
        <f t="shared" si="23"/>
        <v>14.379200000000001</v>
      </c>
      <c r="V39" s="19">
        <f t="shared" si="24"/>
        <v>51.999766001052997</v>
      </c>
      <c r="W39" s="19">
        <v>33</v>
      </c>
      <c r="X39" s="19">
        <v>15</v>
      </c>
      <c r="Y39" s="19">
        <f t="shared" si="25"/>
        <v>158</v>
      </c>
      <c r="Z39" s="21">
        <f t="shared" si="26"/>
        <v>11</v>
      </c>
      <c r="AA39" s="52">
        <f t="shared" si="27"/>
        <v>10.2112</v>
      </c>
      <c r="AB39" s="19">
        <f t="shared" si="28"/>
        <v>40.844616199227104</v>
      </c>
      <c r="AC39" s="19">
        <v>33</v>
      </c>
      <c r="AD39" s="19">
        <v>15</v>
      </c>
      <c r="AE39" s="19">
        <f t="shared" si="29"/>
        <v>124</v>
      </c>
      <c r="AF39" s="23">
        <f t="shared" si="30"/>
        <v>8</v>
      </c>
      <c r="AG39" s="26">
        <f t="shared" si="31"/>
        <v>3</v>
      </c>
      <c r="AH39" s="26">
        <f t="shared" si="32"/>
        <v>34</v>
      </c>
      <c r="AI39" t="str">
        <f t="shared" si="13"/>
        <v>일반논</v>
      </c>
    </row>
    <row r="40" spans="1:46" ht="17.25" x14ac:dyDescent="0.3">
      <c r="A40" s="5" t="s">
        <v>109</v>
      </c>
      <c r="B40" s="5" t="s">
        <v>13</v>
      </c>
      <c r="C40" s="5" t="s">
        <v>127</v>
      </c>
      <c r="D40" s="6" t="s">
        <v>113</v>
      </c>
      <c r="E40" s="5" t="s">
        <v>15</v>
      </c>
      <c r="F40" s="31" t="s">
        <v>130</v>
      </c>
      <c r="G40" s="8">
        <v>3980</v>
      </c>
      <c r="H40" s="8">
        <f t="shared" si="0"/>
        <v>1203.9445822493799</v>
      </c>
      <c r="I40" s="7">
        <v>7.14</v>
      </c>
      <c r="J40" s="7">
        <v>0.34</v>
      </c>
      <c r="K40" s="7">
        <v>25</v>
      </c>
      <c r="L40" s="7">
        <v>37.200000000000003</v>
      </c>
      <c r="M40" s="7">
        <v>470.6</v>
      </c>
      <c r="N40" s="28">
        <f t="shared" si="1"/>
        <v>180</v>
      </c>
      <c r="O40" s="7">
        <v>0.16</v>
      </c>
      <c r="P40" s="7">
        <v>8.58</v>
      </c>
      <c r="Q40" s="7">
        <v>2.19</v>
      </c>
      <c r="R40" s="9">
        <v>480</v>
      </c>
      <c r="S40" s="60">
        <v>13</v>
      </c>
      <c r="T40" s="57">
        <f t="shared" si="22"/>
        <v>51.739767171047731</v>
      </c>
      <c r="U40" s="19">
        <f t="shared" si="23"/>
        <v>15.827000000000002</v>
      </c>
      <c r="V40" s="19">
        <f t="shared" si="24"/>
        <v>51.739767171047731</v>
      </c>
      <c r="W40" s="19">
        <v>33</v>
      </c>
      <c r="X40" s="19">
        <v>15</v>
      </c>
      <c r="Y40" s="19">
        <f t="shared" si="25"/>
        <v>157</v>
      </c>
      <c r="Z40" s="21">
        <f t="shared" si="26"/>
        <v>10</v>
      </c>
      <c r="AA40" s="52">
        <f t="shared" si="27"/>
        <v>10.015000000000001</v>
      </c>
      <c r="AB40" s="19">
        <f t="shared" si="28"/>
        <v>39.859520632157157</v>
      </c>
      <c r="AC40" s="19">
        <v>33</v>
      </c>
      <c r="AD40" s="19">
        <v>15</v>
      </c>
      <c r="AE40" s="19">
        <f t="shared" si="29"/>
        <v>121</v>
      </c>
      <c r="AF40" s="23">
        <f t="shared" si="30"/>
        <v>8</v>
      </c>
      <c r="AG40" s="26">
        <f t="shared" si="31"/>
        <v>2</v>
      </c>
      <c r="AH40" s="26">
        <f t="shared" si="32"/>
        <v>36</v>
      </c>
      <c r="AI40" t="str">
        <f t="shared" si="13"/>
        <v>일반논</v>
      </c>
    </row>
    <row r="41" spans="1:46" ht="17.25" x14ac:dyDescent="0.3">
      <c r="A41" s="5" t="s">
        <v>109</v>
      </c>
      <c r="B41" s="5" t="s">
        <v>13</v>
      </c>
      <c r="C41" s="5" t="s">
        <v>128</v>
      </c>
      <c r="D41" s="6" t="s">
        <v>114</v>
      </c>
      <c r="E41" s="5" t="s">
        <v>15</v>
      </c>
      <c r="F41" s="31" t="s">
        <v>130</v>
      </c>
      <c r="G41" s="8">
        <v>4000</v>
      </c>
      <c r="H41" s="8">
        <f t="shared" si="0"/>
        <v>1209.9945550245025</v>
      </c>
      <c r="I41" s="7">
        <v>6.66</v>
      </c>
      <c r="J41" s="7">
        <v>0.32</v>
      </c>
      <c r="K41" s="7">
        <v>22</v>
      </c>
      <c r="L41" s="7">
        <v>40</v>
      </c>
      <c r="M41" s="7">
        <v>406.8</v>
      </c>
      <c r="N41" s="28">
        <f t="shared" ref="N41:N68" si="33">IF(M41&gt;180, 180, M41)</f>
        <v>180</v>
      </c>
      <c r="O41" s="7">
        <v>0.13</v>
      </c>
      <c r="P41" s="7">
        <v>7.66</v>
      </c>
      <c r="Q41" s="7">
        <v>1.93</v>
      </c>
      <c r="R41" s="9">
        <v>480</v>
      </c>
      <c r="S41" s="60">
        <v>13</v>
      </c>
      <c r="T41" s="57">
        <f t="shared" si="22"/>
        <v>51.999766001052997</v>
      </c>
      <c r="U41" s="19">
        <f t="shared" si="23"/>
        <v>14.878000000000002</v>
      </c>
      <c r="V41" s="19">
        <f t="shared" si="24"/>
        <v>51.999766001052997</v>
      </c>
      <c r="W41" s="19">
        <v>33</v>
      </c>
      <c r="X41" s="19">
        <v>15</v>
      </c>
      <c r="Y41" s="19">
        <f t="shared" si="25"/>
        <v>158</v>
      </c>
      <c r="Z41" s="21">
        <f t="shared" si="26"/>
        <v>11</v>
      </c>
      <c r="AA41" s="52">
        <f t="shared" si="27"/>
        <v>10.342000000000001</v>
      </c>
      <c r="AB41" s="19">
        <f t="shared" si="28"/>
        <v>41.367813844837706</v>
      </c>
      <c r="AC41" s="19">
        <v>33</v>
      </c>
      <c r="AD41" s="19">
        <v>15</v>
      </c>
      <c r="AE41" s="19">
        <f t="shared" si="29"/>
        <v>125</v>
      </c>
      <c r="AF41" s="23">
        <f t="shared" si="30"/>
        <v>8</v>
      </c>
      <c r="AG41" s="26">
        <f t="shared" si="31"/>
        <v>3</v>
      </c>
      <c r="AH41" s="26">
        <f t="shared" si="32"/>
        <v>33</v>
      </c>
      <c r="AI41" t="str">
        <f t="shared" si="13"/>
        <v>일반논</v>
      </c>
    </row>
    <row r="42" spans="1:46" ht="17.25" x14ac:dyDescent="0.3">
      <c r="A42" s="5" t="s">
        <v>109</v>
      </c>
      <c r="B42" s="5" t="s">
        <v>13</v>
      </c>
      <c r="C42" s="5" t="s">
        <v>129</v>
      </c>
      <c r="D42" s="6" t="s">
        <v>115</v>
      </c>
      <c r="E42" s="5" t="s">
        <v>15</v>
      </c>
      <c r="F42" s="31" t="s">
        <v>130</v>
      </c>
      <c r="G42" s="8">
        <v>4000</v>
      </c>
      <c r="H42" s="8">
        <f t="shared" si="0"/>
        <v>1209.9945550245025</v>
      </c>
      <c r="I42" s="7">
        <v>6.72</v>
      </c>
      <c r="J42" s="7">
        <v>0.28000000000000003</v>
      </c>
      <c r="K42" s="7">
        <v>25.4</v>
      </c>
      <c r="L42" s="7">
        <v>21.6</v>
      </c>
      <c r="M42" s="7">
        <v>391.6</v>
      </c>
      <c r="N42" s="28">
        <f t="shared" si="33"/>
        <v>180</v>
      </c>
      <c r="O42" s="7">
        <v>0.17</v>
      </c>
      <c r="P42" s="7">
        <v>7.7</v>
      </c>
      <c r="Q42" s="7">
        <v>1.92</v>
      </c>
      <c r="R42" s="9">
        <v>480</v>
      </c>
      <c r="S42" s="60">
        <v>13</v>
      </c>
      <c r="T42" s="57">
        <f t="shared" si="22"/>
        <v>51.999766001052997</v>
      </c>
      <c r="U42" s="19">
        <f t="shared" si="23"/>
        <v>14.203400000000002</v>
      </c>
      <c r="V42" s="19">
        <f t="shared" si="24"/>
        <v>51.999766001052997</v>
      </c>
      <c r="W42" s="19">
        <v>33</v>
      </c>
      <c r="X42" s="19">
        <v>15</v>
      </c>
      <c r="Y42" s="19">
        <f t="shared" si="25"/>
        <v>158</v>
      </c>
      <c r="Z42" s="21">
        <f t="shared" si="26"/>
        <v>11</v>
      </c>
      <c r="AA42" s="52">
        <f t="shared" si="27"/>
        <v>9.9714000000000009</v>
      </c>
      <c r="AB42" s="19">
        <f t="shared" si="28"/>
        <v>39.885420515607684</v>
      </c>
      <c r="AC42" s="19">
        <v>33</v>
      </c>
      <c r="AD42" s="19">
        <v>15</v>
      </c>
      <c r="AE42" s="19">
        <f t="shared" si="29"/>
        <v>121</v>
      </c>
      <c r="AF42" s="23">
        <f t="shared" si="30"/>
        <v>8</v>
      </c>
      <c r="AG42" s="26">
        <f t="shared" si="31"/>
        <v>3</v>
      </c>
      <c r="AH42" s="26">
        <f t="shared" si="32"/>
        <v>37</v>
      </c>
      <c r="AI42" t="str">
        <f t="shared" si="13"/>
        <v>일반논</v>
      </c>
    </row>
    <row r="43" spans="1:46" ht="17.25" x14ac:dyDescent="0.3">
      <c r="A43" s="5" t="s">
        <v>109</v>
      </c>
      <c r="B43" s="5" t="s">
        <v>13</v>
      </c>
      <c r="C43" s="5" t="s">
        <v>116</v>
      </c>
      <c r="D43" s="6" t="s">
        <v>117</v>
      </c>
      <c r="E43" s="5" t="s">
        <v>15</v>
      </c>
      <c r="F43" s="31" t="s">
        <v>131</v>
      </c>
      <c r="G43" s="8">
        <v>4000</v>
      </c>
      <c r="H43" s="8">
        <f t="shared" si="0"/>
        <v>1209.9945550245025</v>
      </c>
      <c r="I43" s="7">
        <v>6.3</v>
      </c>
      <c r="J43" s="7">
        <v>0.2</v>
      </c>
      <c r="K43" s="7">
        <v>16</v>
      </c>
      <c r="L43" s="7">
        <v>12</v>
      </c>
      <c r="M43" s="7">
        <v>180</v>
      </c>
      <c r="N43" s="28">
        <f t="shared" si="33"/>
        <v>180</v>
      </c>
      <c r="O43" s="7">
        <v>0.13515000000000002</v>
      </c>
      <c r="P43" s="7">
        <v>5.9031700000000003</v>
      </c>
      <c r="Q43" s="7">
        <v>2.1634379999999998</v>
      </c>
      <c r="R43" s="9">
        <v>480</v>
      </c>
      <c r="S43" s="60">
        <v>13</v>
      </c>
      <c r="T43" s="57">
        <f t="shared" si="22"/>
        <v>51.999766001052997</v>
      </c>
      <c r="U43" s="19">
        <f t="shared" si="23"/>
        <v>10.996</v>
      </c>
      <c r="V43" s="19">
        <f t="shared" si="24"/>
        <v>43.983802072890676</v>
      </c>
      <c r="W43" s="19">
        <v>22</v>
      </c>
      <c r="X43" s="19">
        <v>20</v>
      </c>
      <c r="Y43" s="19">
        <f t="shared" si="25"/>
        <v>200</v>
      </c>
      <c r="Z43" s="21">
        <f t="shared" si="26"/>
        <v>10</v>
      </c>
      <c r="AA43" s="52">
        <f t="shared" si="27"/>
        <v>10.996</v>
      </c>
      <c r="AB43" s="19">
        <f t="shared" si="28"/>
        <v>43.983802072890676</v>
      </c>
      <c r="AC43" s="19">
        <v>22</v>
      </c>
      <c r="AD43" s="19">
        <v>20</v>
      </c>
      <c r="AE43" s="19">
        <f t="shared" si="29"/>
        <v>200</v>
      </c>
      <c r="AF43" s="23">
        <f t="shared" si="30"/>
        <v>10</v>
      </c>
      <c r="AG43" s="26">
        <f t="shared" si="31"/>
        <v>0</v>
      </c>
      <c r="AH43" s="26">
        <f t="shared" si="32"/>
        <v>0</v>
      </c>
      <c r="AI43" t="str">
        <f t="shared" si="13"/>
        <v>일반논</v>
      </c>
    </row>
    <row r="44" spans="1:46" ht="17.25" x14ac:dyDescent="0.3">
      <c r="A44" s="5" t="s">
        <v>109</v>
      </c>
      <c r="B44" s="5" t="s">
        <v>13</v>
      </c>
      <c r="C44" s="5" t="s">
        <v>118</v>
      </c>
      <c r="D44" s="6" t="s">
        <v>119</v>
      </c>
      <c r="E44" s="5" t="s">
        <v>15</v>
      </c>
      <c r="F44" s="31" t="s">
        <v>131</v>
      </c>
      <c r="G44" s="8">
        <v>4000</v>
      </c>
      <c r="H44" s="8">
        <f t="shared" si="0"/>
        <v>1209.9945550245025</v>
      </c>
      <c r="I44" s="7">
        <v>6.1</v>
      </c>
      <c r="J44" s="7">
        <v>0.3</v>
      </c>
      <c r="K44" s="7">
        <v>33</v>
      </c>
      <c r="L44" s="7">
        <v>30</v>
      </c>
      <c r="M44" s="7">
        <v>173</v>
      </c>
      <c r="N44" s="28">
        <f t="shared" si="33"/>
        <v>173</v>
      </c>
      <c r="O44" s="7">
        <v>0.10965</v>
      </c>
      <c r="P44" s="7">
        <v>6.1626500000000002</v>
      </c>
      <c r="Q44" s="7">
        <v>2.2127940000000001</v>
      </c>
      <c r="R44" s="9">
        <v>480</v>
      </c>
      <c r="S44" s="60">
        <v>13</v>
      </c>
      <c r="T44" s="57">
        <f t="shared" si="22"/>
        <v>51.999766001052997</v>
      </c>
      <c r="U44" s="19">
        <f t="shared" si="23"/>
        <v>9.0030000000000001</v>
      </c>
      <c r="V44" s="19">
        <f t="shared" si="24"/>
        <v>36.011837946729237</v>
      </c>
      <c r="W44" s="19">
        <v>22</v>
      </c>
      <c r="X44" s="19">
        <v>20</v>
      </c>
      <c r="Y44" s="19">
        <f t="shared" si="25"/>
        <v>164</v>
      </c>
      <c r="Z44" s="21">
        <f t="shared" si="26"/>
        <v>8</v>
      </c>
      <c r="AA44" s="52">
        <f t="shared" si="27"/>
        <v>9.0030000000000001</v>
      </c>
      <c r="AB44" s="19">
        <f t="shared" si="28"/>
        <v>36.011837946729237</v>
      </c>
      <c r="AC44" s="19">
        <v>22</v>
      </c>
      <c r="AD44" s="19">
        <v>20</v>
      </c>
      <c r="AE44" s="19">
        <f t="shared" si="29"/>
        <v>164</v>
      </c>
      <c r="AF44" s="23">
        <f t="shared" si="30"/>
        <v>8</v>
      </c>
      <c r="AG44" s="26">
        <f t="shared" si="31"/>
        <v>0</v>
      </c>
      <c r="AH44" s="26">
        <f t="shared" si="32"/>
        <v>0</v>
      </c>
      <c r="AI44" t="str">
        <f t="shared" si="13"/>
        <v>일반논</v>
      </c>
    </row>
    <row r="45" spans="1:46" ht="17.25" x14ac:dyDescent="0.3">
      <c r="A45" s="5" t="s">
        <v>109</v>
      </c>
      <c r="B45" s="5" t="s">
        <v>13</v>
      </c>
      <c r="C45" s="5" t="s">
        <v>120</v>
      </c>
      <c r="D45" s="6" t="s">
        <v>121</v>
      </c>
      <c r="E45" s="5" t="s">
        <v>15</v>
      </c>
      <c r="F45" s="31" t="s">
        <v>132</v>
      </c>
      <c r="G45" s="8">
        <v>2520</v>
      </c>
      <c r="H45" s="8">
        <f t="shared" si="0"/>
        <v>762.29656966543644</v>
      </c>
      <c r="I45" s="7">
        <v>6.4</v>
      </c>
      <c r="J45" s="7">
        <v>0.4</v>
      </c>
      <c r="K45" s="7">
        <v>18</v>
      </c>
      <c r="L45" s="7">
        <v>46</v>
      </c>
      <c r="M45" s="7">
        <v>196</v>
      </c>
      <c r="N45" s="28">
        <f t="shared" si="33"/>
        <v>180</v>
      </c>
      <c r="O45" s="7">
        <v>0.13005</v>
      </c>
      <c r="P45" s="7">
        <v>7.1406900000000002</v>
      </c>
      <c r="Q45" s="7">
        <v>2.0482740000000002</v>
      </c>
      <c r="R45" s="9">
        <v>480</v>
      </c>
      <c r="S45" s="60">
        <v>13</v>
      </c>
      <c r="T45" s="57">
        <f t="shared" si="22"/>
        <v>32.759852580663384</v>
      </c>
      <c r="U45" s="19">
        <f t="shared" si="23"/>
        <v>11.098000000000001</v>
      </c>
      <c r="V45" s="19">
        <f t="shared" si="24"/>
        <v>27.966834149246328</v>
      </c>
      <c r="W45" s="19">
        <v>30</v>
      </c>
      <c r="X45" s="19">
        <v>20</v>
      </c>
      <c r="Y45" s="19">
        <f t="shared" si="25"/>
        <v>93</v>
      </c>
      <c r="Z45" s="21">
        <f t="shared" si="26"/>
        <v>5</v>
      </c>
      <c r="AA45" s="52">
        <f t="shared" si="27"/>
        <v>10.778</v>
      </c>
      <c r="AB45" s="19">
        <f t="shared" si="28"/>
        <v>27.160437778029998</v>
      </c>
      <c r="AC45" s="19">
        <v>30</v>
      </c>
      <c r="AD45" s="19">
        <v>20</v>
      </c>
      <c r="AE45" s="19">
        <f t="shared" si="29"/>
        <v>91</v>
      </c>
      <c r="AF45" s="23">
        <f t="shared" si="30"/>
        <v>5</v>
      </c>
      <c r="AG45" s="26">
        <f t="shared" si="31"/>
        <v>0</v>
      </c>
      <c r="AH45" s="26">
        <f t="shared" si="32"/>
        <v>2</v>
      </c>
      <c r="AI45" t="str">
        <f t="shared" si="13"/>
        <v>일반논</v>
      </c>
    </row>
    <row r="46" spans="1:46" ht="17.25" x14ac:dyDescent="0.3">
      <c r="A46" s="36" t="s">
        <v>109</v>
      </c>
      <c r="B46" s="36" t="s">
        <v>13</v>
      </c>
      <c r="C46" s="36" t="s">
        <v>122</v>
      </c>
      <c r="D46" s="33" t="s">
        <v>123</v>
      </c>
      <c r="E46" s="36" t="s">
        <v>15</v>
      </c>
      <c r="F46" s="37" t="s">
        <v>132</v>
      </c>
      <c r="G46" s="38">
        <v>4000</v>
      </c>
      <c r="H46" s="38">
        <f t="shared" si="0"/>
        <v>1209.9945550245025</v>
      </c>
      <c r="I46" s="39">
        <v>7.1</v>
      </c>
      <c r="J46" s="39">
        <v>0.6</v>
      </c>
      <c r="K46" s="39">
        <v>35</v>
      </c>
      <c r="L46" s="39">
        <v>80</v>
      </c>
      <c r="M46" s="39">
        <v>628</v>
      </c>
      <c r="N46" s="34">
        <f t="shared" si="33"/>
        <v>180</v>
      </c>
      <c r="O46" s="39">
        <v>0.81090000000000007</v>
      </c>
      <c r="P46" s="39">
        <v>9.1616400000000002</v>
      </c>
      <c r="Q46" s="39">
        <v>2.3855399999999998</v>
      </c>
      <c r="R46" s="44">
        <v>480</v>
      </c>
      <c r="S46" s="62">
        <v>13</v>
      </c>
      <c r="T46" s="61">
        <f t="shared" si="22"/>
        <v>51.999766001052997</v>
      </c>
      <c r="U46" s="45">
        <f t="shared" si="23"/>
        <v>17.885000000000002</v>
      </c>
      <c r="V46" s="45">
        <f t="shared" si="24"/>
        <v>51.999766001052997</v>
      </c>
      <c r="W46" s="45">
        <v>30</v>
      </c>
      <c r="X46" s="45">
        <v>20</v>
      </c>
      <c r="Y46" s="45">
        <f t="shared" si="25"/>
        <v>173</v>
      </c>
      <c r="Z46" s="51">
        <f t="shared" si="26"/>
        <v>9</v>
      </c>
      <c r="AA46" s="53">
        <f t="shared" si="27"/>
        <v>8.9250000000000007</v>
      </c>
      <c r="AB46" s="45">
        <f t="shared" si="28"/>
        <v>35.699839350722925</v>
      </c>
      <c r="AC46" s="45">
        <v>30</v>
      </c>
      <c r="AD46" s="45">
        <v>20</v>
      </c>
      <c r="AE46" s="45">
        <f t="shared" si="29"/>
        <v>119</v>
      </c>
      <c r="AF46" s="54">
        <f t="shared" si="30"/>
        <v>6</v>
      </c>
      <c r="AG46" s="26">
        <f t="shared" si="31"/>
        <v>3</v>
      </c>
      <c r="AH46" s="26">
        <f t="shared" si="32"/>
        <v>54</v>
      </c>
      <c r="AI46" t="str">
        <f t="shared" si="13"/>
        <v>일반논</v>
      </c>
    </row>
    <row r="47" spans="1:46" ht="17.25" x14ac:dyDescent="0.3">
      <c r="A47" s="40" t="s">
        <v>133</v>
      </c>
      <c r="B47" s="40" t="s">
        <v>13</v>
      </c>
      <c r="C47" s="40" t="s">
        <v>134</v>
      </c>
      <c r="D47" s="41" t="s">
        <v>135</v>
      </c>
      <c r="E47" s="40" t="s">
        <v>31</v>
      </c>
      <c r="F47" s="40" t="s">
        <v>152</v>
      </c>
      <c r="G47" s="42">
        <v>3044</v>
      </c>
      <c r="H47" s="42">
        <f t="shared" si="0"/>
        <v>920.80585637364629</v>
      </c>
      <c r="I47" s="20"/>
      <c r="J47" s="20"/>
      <c r="K47" s="43">
        <v>31.14</v>
      </c>
      <c r="L47" s="20"/>
      <c r="M47" s="43">
        <v>936.5</v>
      </c>
      <c r="N47" s="35">
        <f t="shared" si="33"/>
        <v>180</v>
      </c>
      <c r="O47" s="20"/>
      <c r="P47" s="20"/>
      <c r="Q47" s="20"/>
      <c r="R47" s="46">
        <v>480</v>
      </c>
      <c r="S47" s="63">
        <v>13</v>
      </c>
      <c r="T47" s="57">
        <f t="shared" si="22"/>
        <v>39.571821926801327</v>
      </c>
      <c r="U47" s="19">
        <f t="shared" si="23"/>
        <v>24.475740000000002</v>
      </c>
      <c r="V47" s="19">
        <f t="shared" si="24"/>
        <v>39.571821926801327</v>
      </c>
      <c r="W47" s="19">
        <v>28</v>
      </c>
      <c r="X47" s="19">
        <v>20</v>
      </c>
      <c r="Y47" s="19">
        <f t="shared" si="25"/>
        <v>141</v>
      </c>
      <c r="Z47" s="21">
        <f t="shared" si="26"/>
        <v>7</v>
      </c>
      <c r="AA47" s="52">
        <f t="shared" si="27"/>
        <v>9.345740000000001</v>
      </c>
      <c r="AB47" s="19">
        <f t="shared" si="28"/>
        <v>28.448304542629561</v>
      </c>
      <c r="AC47" s="19">
        <v>28</v>
      </c>
      <c r="AD47" s="19">
        <v>20</v>
      </c>
      <c r="AE47" s="19">
        <f t="shared" si="29"/>
        <v>102</v>
      </c>
      <c r="AF47" s="23">
        <f t="shared" si="30"/>
        <v>5</v>
      </c>
      <c r="AG47" s="26">
        <f t="shared" ref="AG47:AG56" si="34">Z47-AF47</f>
        <v>2</v>
      </c>
      <c r="AH47" s="26">
        <f t="shared" ref="AH47:AH56" si="35">Y47-AE47</f>
        <v>39</v>
      </c>
      <c r="AI47" t="str">
        <f t="shared" si="13"/>
        <v>일반논</v>
      </c>
    </row>
    <row r="48" spans="1:46" ht="17.25" x14ac:dyDescent="0.3">
      <c r="A48" s="40" t="s">
        <v>133</v>
      </c>
      <c r="B48" s="40" t="s">
        <v>13</v>
      </c>
      <c r="C48" s="40" t="s">
        <v>136</v>
      </c>
      <c r="D48" s="41" t="s">
        <v>137</v>
      </c>
      <c r="E48" s="40" t="s">
        <v>31</v>
      </c>
      <c r="F48" s="40" t="s">
        <v>152</v>
      </c>
      <c r="G48" s="42">
        <v>3008</v>
      </c>
      <c r="H48" s="42">
        <f t="shared" si="0"/>
        <v>909.9159053784258</v>
      </c>
      <c r="I48" s="20"/>
      <c r="J48" s="20"/>
      <c r="K48" s="43">
        <v>34.79</v>
      </c>
      <c r="L48" s="20"/>
      <c r="M48" s="43">
        <v>1081.0999999999999</v>
      </c>
      <c r="N48" s="35">
        <f t="shared" si="33"/>
        <v>180</v>
      </c>
      <c r="O48" s="20"/>
      <c r="P48" s="20"/>
      <c r="Q48" s="20"/>
      <c r="R48" s="46">
        <v>480</v>
      </c>
      <c r="S48" s="63">
        <v>13</v>
      </c>
      <c r="T48" s="57">
        <f t="shared" si="22"/>
        <v>39.103824032791849</v>
      </c>
      <c r="U48" s="19">
        <f t="shared" si="23"/>
        <v>26.969889999999999</v>
      </c>
      <c r="V48" s="19">
        <f t="shared" si="24"/>
        <v>39.103824032791849</v>
      </c>
      <c r="W48" s="19">
        <v>28</v>
      </c>
      <c r="X48" s="19">
        <v>20</v>
      </c>
      <c r="Y48" s="19">
        <f t="shared" si="25"/>
        <v>140</v>
      </c>
      <c r="Z48" s="21">
        <f t="shared" si="26"/>
        <v>7</v>
      </c>
      <c r="AA48" s="52">
        <f t="shared" si="27"/>
        <v>8.947890000000001</v>
      </c>
      <c r="AB48" s="19">
        <f t="shared" si="28"/>
        <v>26.915132001905995</v>
      </c>
      <c r="AC48" s="19">
        <v>28</v>
      </c>
      <c r="AD48" s="19">
        <v>20</v>
      </c>
      <c r="AE48" s="19">
        <f t="shared" si="29"/>
        <v>96</v>
      </c>
      <c r="AF48" s="23">
        <f t="shared" si="30"/>
        <v>5</v>
      </c>
      <c r="AG48" s="26">
        <f t="shared" si="34"/>
        <v>2</v>
      </c>
      <c r="AH48" s="26">
        <f t="shared" si="35"/>
        <v>44</v>
      </c>
      <c r="AI48" t="str">
        <f t="shared" si="13"/>
        <v>일반논</v>
      </c>
    </row>
    <row r="49" spans="1:35" ht="17.25" x14ac:dyDescent="0.3">
      <c r="A49" s="40" t="s">
        <v>133</v>
      </c>
      <c r="B49" s="40" t="s">
        <v>13</v>
      </c>
      <c r="C49" s="40" t="s">
        <v>138</v>
      </c>
      <c r="D49" s="41" t="s">
        <v>139</v>
      </c>
      <c r="E49" s="40" t="s">
        <v>31</v>
      </c>
      <c r="F49" s="40" t="s">
        <v>152</v>
      </c>
      <c r="G49" s="42">
        <v>2924</v>
      </c>
      <c r="H49" s="42">
        <f t="shared" si="0"/>
        <v>884.50601972291122</v>
      </c>
      <c r="I49" s="20"/>
      <c r="J49" s="20"/>
      <c r="K49" s="43">
        <v>35.74</v>
      </c>
      <c r="L49" s="20"/>
      <c r="M49" s="43">
        <v>737.7</v>
      </c>
      <c r="N49" s="35">
        <f t="shared" si="33"/>
        <v>180</v>
      </c>
      <c r="O49" s="20"/>
      <c r="P49" s="20"/>
      <c r="Q49" s="20"/>
      <c r="R49" s="46">
        <v>480</v>
      </c>
      <c r="S49" s="63">
        <v>13</v>
      </c>
      <c r="T49" s="57">
        <f t="shared" si="22"/>
        <v>38.011828946769739</v>
      </c>
      <c r="U49" s="19">
        <f t="shared" si="23"/>
        <v>19.998340000000002</v>
      </c>
      <c r="V49" s="19">
        <f t="shared" si="24"/>
        <v>38.011828946769739</v>
      </c>
      <c r="W49" s="19">
        <v>28</v>
      </c>
      <c r="X49" s="19">
        <v>20</v>
      </c>
      <c r="Y49" s="19">
        <f t="shared" si="25"/>
        <v>136</v>
      </c>
      <c r="Z49" s="21">
        <f t="shared" si="26"/>
        <v>7</v>
      </c>
      <c r="AA49" s="52">
        <f t="shared" si="27"/>
        <v>8.8443400000000008</v>
      </c>
      <c r="AB49" s="19">
        <f t="shared" si="28"/>
        <v>25.86073378669796</v>
      </c>
      <c r="AC49" s="19">
        <v>28</v>
      </c>
      <c r="AD49" s="19">
        <v>20</v>
      </c>
      <c r="AE49" s="19">
        <f t="shared" si="29"/>
        <v>92</v>
      </c>
      <c r="AF49" s="23">
        <f t="shared" si="30"/>
        <v>5</v>
      </c>
      <c r="AG49" s="26">
        <f t="shared" si="34"/>
        <v>2</v>
      </c>
      <c r="AH49" s="26">
        <f t="shared" si="35"/>
        <v>44</v>
      </c>
      <c r="AI49" t="str">
        <f t="shared" si="13"/>
        <v>일반논</v>
      </c>
    </row>
    <row r="50" spans="1:35" ht="17.25" x14ac:dyDescent="0.3">
      <c r="A50" s="40" t="s">
        <v>133</v>
      </c>
      <c r="B50" s="40" t="s">
        <v>13</v>
      </c>
      <c r="C50" s="40" t="s">
        <v>140</v>
      </c>
      <c r="D50" s="41" t="s">
        <v>141</v>
      </c>
      <c r="E50" s="40" t="s">
        <v>31</v>
      </c>
      <c r="F50" s="40" t="s">
        <v>152</v>
      </c>
      <c r="G50" s="42">
        <v>2389</v>
      </c>
      <c r="H50" s="42">
        <f t="shared" si="0"/>
        <v>722.66924798838409</v>
      </c>
      <c r="I50" s="20"/>
      <c r="J50" s="20"/>
      <c r="K50" s="43">
        <v>54.13</v>
      </c>
      <c r="L50" s="20"/>
      <c r="M50" s="43">
        <v>812.6</v>
      </c>
      <c r="N50" s="35">
        <f t="shared" si="33"/>
        <v>180</v>
      </c>
      <c r="O50" s="20"/>
      <c r="P50" s="20"/>
      <c r="Q50" s="20"/>
      <c r="R50" s="46">
        <v>480</v>
      </c>
      <c r="S50" s="63">
        <v>13</v>
      </c>
      <c r="T50" s="57">
        <f t="shared" si="22"/>
        <v>31.056860244128902</v>
      </c>
      <c r="U50" s="19">
        <f t="shared" si="23"/>
        <v>19.491830000000004</v>
      </c>
      <c r="V50" s="19">
        <f t="shared" si="24"/>
        <v>31.056860244128902</v>
      </c>
      <c r="W50" s="19">
        <v>28</v>
      </c>
      <c r="X50" s="19">
        <v>20</v>
      </c>
      <c r="Y50" s="19">
        <f t="shared" si="25"/>
        <v>111</v>
      </c>
      <c r="Z50" s="21">
        <f t="shared" si="26"/>
        <v>6</v>
      </c>
      <c r="AA50" s="52">
        <f t="shared" si="27"/>
        <v>6.839830000000001</v>
      </c>
      <c r="AB50" s="19">
        <f t="shared" si="28"/>
        <v>16.340280338738477</v>
      </c>
      <c r="AC50" s="19">
        <v>28</v>
      </c>
      <c r="AD50" s="19">
        <v>20</v>
      </c>
      <c r="AE50" s="19">
        <f t="shared" si="29"/>
        <v>58</v>
      </c>
      <c r="AF50" s="23">
        <f t="shared" si="30"/>
        <v>3</v>
      </c>
      <c r="AG50" s="26">
        <f t="shared" si="34"/>
        <v>3</v>
      </c>
      <c r="AH50" s="26">
        <f t="shared" si="35"/>
        <v>53</v>
      </c>
      <c r="AI50" t="str">
        <f t="shared" si="13"/>
        <v>일반논</v>
      </c>
    </row>
    <row r="51" spans="1:35" ht="17.25" x14ac:dyDescent="0.3">
      <c r="A51" s="40" t="s">
        <v>133</v>
      </c>
      <c r="B51" s="40" t="s">
        <v>13</v>
      </c>
      <c r="C51" s="40" t="s">
        <v>142</v>
      </c>
      <c r="D51" s="41" t="s">
        <v>143</v>
      </c>
      <c r="E51" s="40" t="s">
        <v>31</v>
      </c>
      <c r="F51" s="40" t="s">
        <v>152</v>
      </c>
      <c r="G51" s="42">
        <v>2424</v>
      </c>
      <c r="H51" s="42">
        <f t="shared" si="0"/>
        <v>733.25670034484847</v>
      </c>
      <c r="I51" s="20"/>
      <c r="J51" s="20"/>
      <c r="K51" s="43">
        <v>56.87</v>
      </c>
      <c r="L51" s="20"/>
      <c r="M51" s="43">
        <v>1003.6</v>
      </c>
      <c r="N51" s="35">
        <f t="shared" si="33"/>
        <v>180</v>
      </c>
      <c r="O51" s="20"/>
      <c r="P51" s="20"/>
      <c r="Q51" s="20"/>
      <c r="R51" s="46">
        <v>480</v>
      </c>
      <c r="S51" s="63">
        <v>13</v>
      </c>
      <c r="T51" s="57">
        <f t="shared" si="22"/>
        <v>31.511858196638119</v>
      </c>
      <c r="U51" s="19">
        <f t="shared" si="23"/>
        <v>23.013169999999999</v>
      </c>
      <c r="V51" s="19">
        <f t="shared" si="24"/>
        <v>31.511858196638119</v>
      </c>
      <c r="W51" s="19">
        <v>28</v>
      </c>
      <c r="X51" s="19">
        <v>20</v>
      </c>
      <c r="Y51" s="19">
        <f t="shared" si="25"/>
        <v>113</v>
      </c>
      <c r="Z51" s="21">
        <f t="shared" si="26"/>
        <v>6</v>
      </c>
      <c r="AA51" s="52">
        <f t="shared" si="27"/>
        <v>6.541170000000001</v>
      </c>
      <c r="AB51" s="19">
        <f t="shared" si="28"/>
        <v>15.855724729238723</v>
      </c>
      <c r="AC51" s="19">
        <v>28</v>
      </c>
      <c r="AD51" s="19">
        <v>20</v>
      </c>
      <c r="AE51" s="19">
        <f t="shared" si="29"/>
        <v>57</v>
      </c>
      <c r="AF51" s="23">
        <f t="shared" si="30"/>
        <v>3</v>
      </c>
      <c r="AG51" s="26">
        <f t="shared" si="34"/>
        <v>3</v>
      </c>
      <c r="AH51" s="26">
        <f t="shared" si="35"/>
        <v>56</v>
      </c>
      <c r="AI51" t="str">
        <f t="shared" si="13"/>
        <v>일반논</v>
      </c>
    </row>
    <row r="52" spans="1:35" ht="17.25" x14ac:dyDescent="0.3">
      <c r="A52" s="40" t="s">
        <v>133</v>
      </c>
      <c r="B52" s="40" t="s">
        <v>13</v>
      </c>
      <c r="C52" s="40" t="s">
        <v>144</v>
      </c>
      <c r="D52" s="41" t="s">
        <v>145</v>
      </c>
      <c r="E52" s="40" t="s">
        <v>31</v>
      </c>
      <c r="F52" s="40" t="s">
        <v>152</v>
      </c>
      <c r="G52" s="42">
        <v>2412</v>
      </c>
      <c r="H52" s="42">
        <f t="shared" si="0"/>
        <v>729.62671667977497</v>
      </c>
      <c r="I52" s="20"/>
      <c r="J52" s="20"/>
      <c r="K52" s="43">
        <v>56</v>
      </c>
      <c r="L52" s="20"/>
      <c r="M52" s="43">
        <v>917.1</v>
      </c>
      <c r="N52" s="35">
        <f t="shared" si="33"/>
        <v>180</v>
      </c>
      <c r="O52" s="20"/>
      <c r="P52" s="20"/>
      <c r="Q52" s="20"/>
      <c r="R52" s="46">
        <v>480</v>
      </c>
      <c r="S52" s="63">
        <v>13</v>
      </c>
      <c r="T52" s="57">
        <f t="shared" si="22"/>
        <v>31.355858898634956</v>
      </c>
      <c r="U52" s="19">
        <f t="shared" si="23"/>
        <v>21.378000000000004</v>
      </c>
      <c r="V52" s="19">
        <f t="shared" si="24"/>
        <v>31.355858898634956</v>
      </c>
      <c r="W52" s="19">
        <v>28</v>
      </c>
      <c r="X52" s="19">
        <v>20</v>
      </c>
      <c r="Y52" s="19">
        <f t="shared" si="25"/>
        <v>112</v>
      </c>
      <c r="Z52" s="21">
        <f t="shared" si="26"/>
        <v>6</v>
      </c>
      <c r="AA52" s="52">
        <f t="shared" si="27"/>
        <v>6.636000000000001</v>
      </c>
      <c r="AB52" s="19">
        <f t="shared" si="28"/>
        <v>16.005959973180126</v>
      </c>
      <c r="AC52" s="19">
        <v>28</v>
      </c>
      <c r="AD52" s="19">
        <v>20</v>
      </c>
      <c r="AE52" s="19">
        <f t="shared" si="29"/>
        <v>57</v>
      </c>
      <c r="AF52" s="23">
        <f t="shared" si="30"/>
        <v>3</v>
      </c>
      <c r="AG52" s="26">
        <f t="shared" si="34"/>
        <v>3</v>
      </c>
      <c r="AH52" s="26">
        <f t="shared" si="35"/>
        <v>55</v>
      </c>
      <c r="AI52" t="str">
        <f t="shared" si="13"/>
        <v>일반논</v>
      </c>
    </row>
    <row r="53" spans="1:35" ht="17.25" x14ac:dyDescent="0.3">
      <c r="A53" s="40" t="s">
        <v>133</v>
      </c>
      <c r="B53" s="40" t="s">
        <v>13</v>
      </c>
      <c r="C53" s="40" t="s">
        <v>146</v>
      </c>
      <c r="D53" s="41" t="s">
        <v>147</v>
      </c>
      <c r="E53" s="40" t="s">
        <v>31</v>
      </c>
      <c r="F53" s="40" t="s">
        <v>152</v>
      </c>
      <c r="G53" s="42">
        <v>2509</v>
      </c>
      <c r="H53" s="42">
        <f t="shared" si="0"/>
        <v>758.96908463911916</v>
      </c>
      <c r="I53" s="20"/>
      <c r="J53" s="20"/>
      <c r="K53" s="43">
        <v>58.41</v>
      </c>
      <c r="L53" s="20"/>
      <c r="M53" s="43">
        <v>560.29999999999995</v>
      </c>
      <c r="N53" s="35">
        <f t="shared" si="33"/>
        <v>180</v>
      </c>
      <c r="O53" s="20"/>
      <c r="P53" s="20"/>
      <c r="Q53" s="20"/>
      <c r="R53" s="46">
        <v>480</v>
      </c>
      <c r="S53" s="63">
        <v>13</v>
      </c>
      <c r="T53" s="57">
        <f t="shared" si="22"/>
        <v>32.616853224160494</v>
      </c>
      <c r="U53" s="19">
        <f t="shared" si="23"/>
        <v>13.979310000000002</v>
      </c>
      <c r="V53" s="19">
        <f t="shared" si="24"/>
        <v>32.616853224160494</v>
      </c>
      <c r="W53" s="19">
        <v>28</v>
      </c>
      <c r="X53" s="19">
        <v>20</v>
      </c>
      <c r="Y53" s="19">
        <f t="shared" si="25"/>
        <v>116</v>
      </c>
      <c r="Z53" s="21">
        <f t="shared" si="26"/>
        <v>6</v>
      </c>
      <c r="AA53" s="52">
        <f t="shared" si="27"/>
        <v>6.3733100000000018</v>
      </c>
      <c r="AB53" s="19">
        <f t="shared" si="28"/>
        <v>15.99056283246726</v>
      </c>
      <c r="AC53" s="19">
        <v>28</v>
      </c>
      <c r="AD53" s="19">
        <v>20</v>
      </c>
      <c r="AE53" s="19">
        <f t="shared" si="29"/>
        <v>57</v>
      </c>
      <c r="AF53" s="23">
        <f t="shared" si="30"/>
        <v>3</v>
      </c>
      <c r="AG53" s="26">
        <f t="shared" si="34"/>
        <v>3</v>
      </c>
      <c r="AH53" s="26">
        <f t="shared" si="35"/>
        <v>59</v>
      </c>
      <c r="AI53" t="str">
        <f t="shared" si="13"/>
        <v>일반논</v>
      </c>
    </row>
    <row r="54" spans="1:35" ht="17.25" x14ac:dyDescent="0.3">
      <c r="A54" s="40" t="s">
        <v>133</v>
      </c>
      <c r="B54" s="40" t="s">
        <v>13</v>
      </c>
      <c r="C54" s="40" t="s">
        <v>148</v>
      </c>
      <c r="D54" s="41" t="s">
        <v>149</v>
      </c>
      <c r="E54" s="40" t="s">
        <v>31</v>
      </c>
      <c r="F54" s="40" t="s">
        <v>152</v>
      </c>
      <c r="G54" s="42">
        <v>2799</v>
      </c>
      <c r="H54" s="42">
        <f t="shared" si="0"/>
        <v>846.6936898783955</v>
      </c>
      <c r="I54" s="20"/>
      <c r="J54" s="20"/>
      <c r="K54" s="43">
        <v>66.91</v>
      </c>
      <c r="L54" s="20"/>
      <c r="M54" s="43">
        <v>748</v>
      </c>
      <c r="N54" s="35">
        <f t="shared" si="33"/>
        <v>180</v>
      </c>
      <c r="O54" s="20"/>
      <c r="P54" s="20"/>
      <c r="Q54" s="20"/>
      <c r="R54" s="46">
        <v>480</v>
      </c>
      <c r="S54" s="63">
        <v>13</v>
      </c>
      <c r="T54" s="57">
        <f t="shared" si="22"/>
        <v>36.38683625923683</v>
      </c>
      <c r="U54" s="19">
        <f t="shared" si="23"/>
        <v>16.806810000000002</v>
      </c>
      <c r="V54" s="19">
        <f t="shared" si="24"/>
        <v>36.38683625923683</v>
      </c>
      <c r="W54" s="19">
        <v>28</v>
      </c>
      <c r="X54" s="19">
        <v>20</v>
      </c>
      <c r="Y54" s="19">
        <f t="shared" si="25"/>
        <v>130</v>
      </c>
      <c r="Z54" s="21">
        <f t="shared" si="26"/>
        <v>7</v>
      </c>
      <c r="AA54" s="52">
        <f t="shared" si="27"/>
        <v>5.446810000000001</v>
      </c>
      <c r="AB54" s="19">
        <f t="shared" si="28"/>
        <v>15.245552585013369</v>
      </c>
      <c r="AC54" s="19">
        <v>28</v>
      </c>
      <c r="AD54" s="19">
        <v>20</v>
      </c>
      <c r="AE54" s="19">
        <f t="shared" si="29"/>
        <v>54</v>
      </c>
      <c r="AF54" s="23">
        <f t="shared" si="30"/>
        <v>3</v>
      </c>
      <c r="AG54" s="26">
        <f t="shared" si="34"/>
        <v>4</v>
      </c>
      <c r="AH54" s="26">
        <f t="shared" si="35"/>
        <v>76</v>
      </c>
      <c r="AI54" t="str">
        <f t="shared" si="13"/>
        <v>일반논</v>
      </c>
    </row>
    <row r="55" spans="1:35" ht="17.25" x14ac:dyDescent="0.3">
      <c r="A55" s="40" t="s">
        <v>133</v>
      </c>
      <c r="B55" s="40" t="s">
        <v>13</v>
      </c>
      <c r="C55" s="40" t="s">
        <v>150</v>
      </c>
      <c r="D55" s="41" t="s">
        <v>151</v>
      </c>
      <c r="E55" s="40" t="s">
        <v>31</v>
      </c>
      <c r="F55" s="40" t="s">
        <v>152</v>
      </c>
      <c r="G55" s="42">
        <v>2545</v>
      </c>
      <c r="H55" s="42">
        <f t="shared" si="0"/>
        <v>769.85903563433965</v>
      </c>
      <c r="I55" s="20"/>
      <c r="J55" s="20"/>
      <c r="K55" s="43">
        <v>58.5</v>
      </c>
      <c r="L55" s="20"/>
      <c r="M55" s="43">
        <v>1469.8</v>
      </c>
      <c r="N55" s="35">
        <f t="shared" si="33"/>
        <v>180</v>
      </c>
      <c r="O55" s="20"/>
      <c r="P55" s="20"/>
      <c r="Q55" s="20"/>
      <c r="R55" s="46">
        <v>480</v>
      </c>
      <c r="S55" s="63">
        <v>13</v>
      </c>
      <c r="T55" s="57">
        <f t="shared" si="22"/>
        <v>33.084851118169965</v>
      </c>
      <c r="U55" s="19">
        <f t="shared" si="23"/>
        <v>32.159500000000001</v>
      </c>
      <c r="V55" s="19">
        <f t="shared" si="24"/>
        <v>33.084851118169965</v>
      </c>
      <c r="W55" s="19">
        <v>28</v>
      </c>
      <c r="X55" s="19">
        <v>20</v>
      </c>
      <c r="Y55" s="19">
        <f t="shared" si="25"/>
        <v>118</v>
      </c>
      <c r="Z55" s="21">
        <f t="shared" si="26"/>
        <v>6</v>
      </c>
      <c r="AA55" s="52">
        <f t="shared" si="27"/>
        <v>6.3635000000000002</v>
      </c>
      <c r="AB55" s="19">
        <f t="shared" si="28"/>
        <v>16.195034622344199</v>
      </c>
      <c r="AC55" s="19">
        <v>28</v>
      </c>
      <c r="AD55" s="19">
        <v>20</v>
      </c>
      <c r="AE55" s="19">
        <f t="shared" si="29"/>
        <v>58</v>
      </c>
      <c r="AF55" s="23">
        <f t="shared" si="30"/>
        <v>3</v>
      </c>
      <c r="AG55" s="26">
        <f t="shared" si="34"/>
        <v>3</v>
      </c>
      <c r="AH55" s="26">
        <f t="shared" si="35"/>
        <v>60</v>
      </c>
      <c r="AI55" t="str">
        <f t="shared" si="13"/>
        <v>일반논</v>
      </c>
    </row>
    <row r="56" spans="1:35" ht="17.25" x14ac:dyDescent="0.3">
      <c r="A56" s="40" t="s">
        <v>133</v>
      </c>
      <c r="B56" s="40" t="s">
        <v>13</v>
      </c>
      <c r="C56" s="40" t="s">
        <v>153</v>
      </c>
      <c r="D56" s="41" t="s">
        <v>154</v>
      </c>
      <c r="E56" s="40" t="s">
        <v>31</v>
      </c>
      <c r="F56" s="40" t="s">
        <v>152</v>
      </c>
      <c r="G56" s="42">
        <v>5230</v>
      </c>
      <c r="H56" s="42">
        <f t="shared" si="0"/>
        <v>1582.0678806945368</v>
      </c>
      <c r="I56" s="20"/>
      <c r="J56" s="20"/>
      <c r="K56" s="43">
        <v>50.29</v>
      </c>
      <c r="L56" s="20"/>
      <c r="M56" s="43">
        <v>797</v>
      </c>
      <c r="N56" s="35">
        <f t="shared" si="33"/>
        <v>180</v>
      </c>
      <c r="O56" s="20"/>
      <c r="P56" s="20"/>
      <c r="Q56" s="20"/>
      <c r="R56" s="46">
        <v>480</v>
      </c>
      <c r="S56" s="63">
        <v>13</v>
      </c>
      <c r="T56" s="57">
        <f t="shared" si="22"/>
        <v>67.989694046376783</v>
      </c>
      <c r="U56" s="19">
        <f t="shared" si="23"/>
        <v>19.598390000000002</v>
      </c>
      <c r="V56" s="19">
        <f t="shared" si="24"/>
        <v>67.989694046376783</v>
      </c>
      <c r="W56" s="19">
        <v>28</v>
      </c>
      <c r="X56" s="19">
        <v>20</v>
      </c>
      <c r="Y56" s="19">
        <f t="shared" si="25"/>
        <v>243</v>
      </c>
      <c r="Z56" s="21">
        <f t="shared" si="26"/>
        <v>12</v>
      </c>
      <c r="AA56" s="52">
        <f t="shared" si="27"/>
        <v>7.2583900000000003</v>
      </c>
      <c r="AB56" s="19">
        <f t="shared" si="28"/>
        <v>37.961208874560064</v>
      </c>
      <c r="AC56" s="19">
        <v>28</v>
      </c>
      <c r="AD56" s="19">
        <v>20</v>
      </c>
      <c r="AE56" s="19">
        <f t="shared" si="29"/>
        <v>136</v>
      </c>
      <c r="AF56" s="23">
        <f t="shared" si="30"/>
        <v>7</v>
      </c>
      <c r="AG56" s="26">
        <f t="shared" si="34"/>
        <v>5</v>
      </c>
      <c r="AH56" s="26">
        <f t="shared" si="35"/>
        <v>107</v>
      </c>
      <c r="AI56" t="str">
        <f t="shared" si="13"/>
        <v>일반논</v>
      </c>
    </row>
    <row r="57" spans="1:35" ht="17.25" x14ac:dyDescent="0.3">
      <c r="A57" s="5" t="s">
        <v>155</v>
      </c>
      <c r="B57" s="5" t="s">
        <v>13</v>
      </c>
      <c r="C57" s="32" t="s">
        <v>156</v>
      </c>
      <c r="D57" s="6" t="s">
        <v>157</v>
      </c>
      <c r="E57" s="5" t="s">
        <v>31</v>
      </c>
      <c r="F57" s="31" t="s">
        <v>180</v>
      </c>
      <c r="G57" s="8">
        <v>2202</v>
      </c>
      <c r="H57" s="49">
        <f t="shared" si="0"/>
        <v>666.10200254098856</v>
      </c>
      <c r="I57" s="20"/>
      <c r="J57" s="20"/>
      <c r="K57" s="43">
        <v>41.52</v>
      </c>
      <c r="L57" s="20"/>
      <c r="M57" s="43">
        <v>118.4</v>
      </c>
      <c r="N57" s="35">
        <f t="shared" si="33"/>
        <v>118.4</v>
      </c>
      <c r="O57" s="20"/>
      <c r="P57" s="20"/>
      <c r="Q57" s="20"/>
      <c r="R57" s="46">
        <v>480</v>
      </c>
      <c r="S57" s="63">
        <v>13</v>
      </c>
      <c r="T57" s="57">
        <f t="shared" si="22"/>
        <v>28.625871183579676</v>
      </c>
      <c r="U57" s="19">
        <f t="shared" si="23"/>
        <v>6.9823200000000005</v>
      </c>
      <c r="V57" s="19">
        <f t="shared" si="24"/>
        <v>15.374999452502463</v>
      </c>
      <c r="W57" s="19">
        <v>21</v>
      </c>
      <c r="X57" s="19">
        <v>20</v>
      </c>
      <c r="Y57" s="19">
        <f t="shared" ref="Y57:Y68" si="36">ROUND(V57*100/W57,0)</f>
        <v>73</v>
      </c>
      <c r="Z57" s="21">
        <f t="shared" ref="Z57:Z68" si="37">ROUND(Y57/X57,0)</f>
        <v>4</v>
      </c>
      <c r="AA57" s="52">
        <f t="shared" si="27"/>
        <v>6.9823200000000005</v>
      </c>
      <c r="AB57" s="19">
        <f t="shared" si="28"/>
        <v>15.374999452502463</v>
      </c>
      <c r="AC57" s="19">
        <v>21</v>
      </c>
      <c r="AD57" s="19">
        <v>20</v>
      </c>
      <c r="AE57" s="19">
        <f t="shared" ref="AE57:AE67" si="38">ROUND(AB57*100/AC57,0)</f>
        <v>73</v>
      </c>
      <c r="AF57" s="23">
        <f t="shared" ref="AF57:AF67" si="39">ROUND(AE57/AD57,0)</f>
        <v>4</v>
      </c>
      <c r="AG57" s="26">
        <f t="shared" ref="AG57:AG68" si="40">Z57-AF57</f>
        <v>0</v>
      </c>
      <c r="AH57" s="26">
        <f t="shared" ref="AH57:AH68" si="41">Y57-AE57</f>
        <v>0</v>
      </c>
      <c r="AI57" t="str">
        <f t="shared" si="13"/>
        <v>일반논</v>
      </c>
    </row>
    <row r="58" spans="1:35" ht="17.25" x14ac:dyDescent="0.3">
      <c r="A58" s="5" t="s">
        <v>155</v>
      </c>
      <c r="B58" s="5" t="s">
        <v>13</v>
      </c>
      <c r="C58" s="32" t="s">
        <v>158</v>
      </c>
      <c r="D58" s="6" t="s">
        <v>159</v>
      </c>
      <c r="E58" s="5" t="s">
        <v>31</v>
      </c>
      <c r="F58" s="31" t="s">
        <v>180</v>
      </c>
      <c r="G58" s="8">
        <v>1431</v>
      </c>
      <c r="H58" s="49">
        <f t="shared" si="0"/>
        <v>432.87555206001571</v>
      </c>
      <c r="I58" s="20"/>
      <c r="J58" s="20"/>
      <c r="K58" s="43">
        <v>37.299999999999997</v>
      </c>
      <c r="L58" s="20"/>
      <c r="M58" s="43">
        <v>175.1</v>
      </c>
      <c r="N58" s="35">
        <f t="shared" si="33"/>
        <v>175.1</v>
      </c>
      <c r="O58" s="20"/>
      <c r="P58" s="20"/>
      <c r="Q58" s="20"/>
      <c r="R58" s="46">
        <v>480</v>
      </c>
      <c r="S58" s="63">
        <v>13</v>
      </c>
      <c r="T58" s="57">
        <f t="shared" si="22"/>
        <v>18.602916286876706</v>
      </c>
      <c r="U58" s="19">
        <f t="shared" si="23"/>
        <v>8.5762999999999998</v>
      </c>
      <c r="V58" s="19">
        <f t="shared" si="24"/>
        <v>12.27263007316467</v>
      </c>
      <c r="W58" s="19">
        <v>21</v>
      </c>
      <c r="X58" s="19">
        <v>20</v>
      </c>
      <c r="Y58" s="19">
        <f t="shared" si="36"/>
        <v>58</v>
      </c>
      <c r="Z58" s="21">
        <f t="shared" si="37"/>
        <v>3</v>
      </c>
      <c r="AA58" s="52">
        <f t="shared" si="27"/>
        <v>8.5762999999999998</v>
      </c>
      <c r="AB58" s="19">
        <f t="shared" si="28"/>
        <v>12.27263007316467</v>
      </c>
      <c r="AC58" s="19">
        <v>21</v>
      </c>
      <c r="AD58" s="19">
        <v>20</v>
      </c>
      <c r="AE58" s="19">
        <f t="shared" si="38"/>
        <v>58</v>
      </c>
      <c r="AF58" s="23">
        <f t="shared" si="39"/>
        <v>3</v>
      </c>
      <c r="AG58" s="26">
        <f t="shared" si="40"/>
        <v>0</v>
      </c>
      <c r="AH58" s="26">
        <f t="shared" si="41"/>
        <v>0</v>
      </c>
      <c r="AI58" t="str">
        <f t="shared" si="13"/>
        <v>일반논</v>
      </c>
    </row>
    <row r="59" spans="1:35" ht="17.25" x14ac:dyDescent="0.3">
      <c r="A59" s="5" t="s">
        <v>155</v>
      </c>
      <c r="B59" s="5" t="s">
        <v>13</v>
      </c>
      <c r="C59" s="32" t="s">
        <v>160</v>
      </c>
      <c r="D59" s="6" t="s">
        <v>161</v>
      </c>
      <c r="E59" s="5" t="s">
        <v>31</v>
      </c>
      <c r="F59" s="31" t="s">
        <v>180</v>
      </c>
      <c r="G59" s="8">
        <v>4625</v>
      </c>
      <c r="H59" s="49">
        <f t="shared" si="0"/>
        <v>1399.0562042470808</v>
      </c>
      <c r="I59" s="20"/>
      <c r="J59" s="20"/>
      <c r="K59" s="43">
        <v>41.12</v>
      </c>
      <c r="L59" s="20"/>
      <c r="M59" s="43">
        <v>170.8</v>
      </c>
      <c r="N59" s="35">
        <f t="shared" si="33"/>
        <v>170.8</v>
      </c>
      <c r="O59" s="20"/>
      <c r="P59" s="20"/>
      <c r="Q59" s="20"/>
      <c r="R59" s="46">
        <v>480</v>
      </c>
      <c r="S59" s="63">
        <v>13</v>
      </c>
      <c r="T59" s="57">
        <f t="shared" si="22"/>
        <v>60.124729438717523</v>
      </c>
      <c r="U59" s="19">
        <f t="shared" si="23"/>
        <v>8.0739200000000011</v>
      </c>
      <c r="V59" s="19">
        <f t="shared" si="24"/>
        <v>37.341711962296174</v>
      </c>
      <c r="W59" s="19">
        <v>21</v>
      </c>
      <c r="X59" s="19">
        <v>20</v>
      </c>
      <c r="Y59" s="19">
        <f t="shared" si="36"/>
        <v>178</v>
      </c>
      <c r="Z59" s="21">
        <f t="shared" si="37"/>
        <v>9</v>
      </c>
      <c r="AA59" s="52">
        <f t="shared" si="27"/>
        <v>8.0739200000000011</v>
      </c>
      <c r="AB59" s="19">
        <f t="shared" si="28"/>
        <v>37.341711962296174</v>
      </c>
      <c r="AC59" s="19">
        <v>21</v>
      </c>
      <c r="AD59" s="19">
        <v>20</v>
      </c>
      <c r="AE59" s="19">
        <f t="shared" si="38"/>
        <v>178</v>
      </c>
      <c r="AF59" s="23">
        <f t="shared" si="39"/>
        <v>9</v>
      </c>
      <c r="AG59" s="26">
        <f t="shared" si="40"/>
        <v>0</v>
      </c>
      <c r="AH59" s="26">
        <f t="shared" si="41"/>
        <v>0</v>
      </c>
      <c r="AI59" t="str">
        <f t="shared" si="13"/>
        <v>일반논</v>
      </c>
    </row>
    <row r="60" spans="1:35" ht="17.25" x14ac:dyDescent="0.3">
      <c r="A60" s="5" t="s">
        <v>155</v>
      </c>
      <c r="B60" s="5" t="s">
        <v>13</v>
      </c>
      <c r="C60" s="5" t="s">
        <v>162</v>
      </c>
      <c r="D60" s="47" t="s">
        <v>163</v>
      </c>
      <c r="E60" s="5" t="s">
        <v>31</v>
      </c>
      <c r="F60" s="31" t="s">
        <v>180</v>
      </c>
      <c r="G60" s="8">
        <v>3484</v>
      </c>
      <c r="H60" s="49">
        <f t="shared" si="0"/>
        <v>1053.9052574263414</v>
      </c>
      <c r="I60" s="20"/>
      <c r="J60" s="20"/>
      <c r="K60" s="43">
        <v>33.700000000000003</v>
      </c>
      <c r="L60" s="20"/>
      <c r="M60" s="43">
        <v>194.8</v>
      </c>
      <c r="N60" s="35">
        <f t="shared" si="33"/>
        <v>180</v>
      </c>
      <c r="O60" s="20"/>
      <c r="P60" s="20"/>
      <c r="Q60" s="20"/>
      <c r="R60" s="46">
        <v>480</v>
      </c>
      <c r="S60" s="63">
        <v>13</v>
      </c>
      <c r="T60" s="57">
        <f t="shared" si="22"/>
        <v>45.291796186917153</v>
      </c>
      <c r="U60" s="19">
        <f t="shared" si="23"/>
        <v>9.3627000000000002</v>
      </c>
      <c r="V60" s="19">
        <f t="shared" si="24"/>
        <v>32.619500012249944</v>
      </c>
      <c r="W60" s="19">
        <v>21</v>
      </c>
      <c r="X60" s="19">
        <v>20</v>
      </c>
      <c r="Y60" s="19">
        <f t="shared" si="36"/>
        <v>155</v>
      </c>
      <c r="Z60" s="21">
        <f t="shared" si="37"/>
        <v>8</v>
      </c>
      <c r="AA60" s="52">
        <f t="shared" si="27"/>
        <v>9.0667000000000009</v>
      </c>
      <c r="AB60" s="19">
        <f t="shared" si="28"/>
        <v>31.588240652917058</v>
      </c>
      <c r="AC60" s="19">
        <v>21</v>
      </c>
      <c r="AD60" s="19">
        <v>20</v>
      </c>
      <c r="AE60" s="19">
        <f t="shared" si="38"/>
        <v>150</v>
      </c>
      <c r="AF60" s="23">
        <f t="shared" si="39"/>
        <v>8</v>
      </c>
      <c r="AG60" s="26">
        <f t="shared" si="40"/>
        <v>0</v>
      </c>
      <c r="AH60" s="26">
        <f t="shared" si="41"/>
        <v>5</v>
      </c>
      <c r="AI60" t="str">
        <f t="shared" si="13"/>
        <v>일반논</v>
      </c>
    </row>
    <row r="61" spans="1:35" ht="17.25" x14ac:dyDescent="0.3">
      <c r="A61" s="5" t="s">
        <v>155</v>
      </c>
      <c r="B61" s="5" t="s">
        <v>13</v>
      </c>
      <c r="C61" s="5" t="s">
        <v>164</v>
      </c>
      <c r="D61" s="47" t="s">
        <v>165</v>
      </c>
      <c r="E61" s="5" t="s">
        <v>31</v>
      </c>
      <c r="F61" s="31" t="s">
        <v>180</v>
      </c>
      <c r="G61" s="8">
        <v>2520</v>
      </c>
      <c r="H61" s="49">
        <f t="shared" si="0"/>
        <v>762.29656966543644</v>
      </c>
      <c r="I61" s="20"/>
      <c r="J61" s="20"/>
      <c r="K61" s="43">
        <v>36.9</v>
      </c>
      <c r="L61" s="20"/>
      <c r="M61" s="43">
        <v>82.6</v>
      </c>
      <c r="N61" s="35">
        <f t="shared" si="33"/>
        <v>82.6</v>
      </c>
      <c r="O61" s="20"/>
      <c r="P61" s="20"/>
      <c r="Q61" s="20"/>
      <c r="R61" s="46">
        <v>480</v>
      </c>
      <c r="S61" s="63">
        <v>13</v>
      </c>
      <c r="T61" s="57">
        <f t="shared" si="22"/>
        <v>32.759852580663384</v>
      </c>
      <c r="U61" s="19">
        <f t="shared" si="23"/>
        <v>6.7699000000000007</v>
      </c>
      <c r="V61" s="19">
        <f t="shared" si="24"/>
        <v>17.060071229679465</v>
      </c>
      <c r="W61" s="19">
        <v>21</v>
      </c>
      <c r="X61" s="19">
        <v>20</v>
      </c>
      <c r="Y61" s="19">
        <f t="shared" si="36"/>
        <v>81</v>
      </c>
      <c r="Z61" s="21">
        <f t="shared" si="37"/>
        <v>4</v>
      </c>
      <c r="AA61" s="52">
        <f t="shared" si="27"/>
        <v>6.7699000000000007</v>
      </c>
      <c r="AB61" s="19">
        <f t="shared" si="28"/>
        <v>17.060071229679465</v>
      </c>
      <c r="AC61" s="19">
        <v>21</v>
      </c>
      <c r="AD61" s="19">
        <v>20</v>
      </c>
      <c r="AE61" s="19">
        <f t="shared" si="38"/>
        <v>81</v>
      </c>
      <c r="AF61" s="23">
        <f t="shared" si="39"/>
        <v>4</v>
      </c>
      <c r="AG61" s="26">
        <f t="shared" si="40"/>
        <v>0</v>
      </c>
      <c r="AH61" s="26">
        <f t="shared" si="41"/>
        <v>0</v>
      </c>
      <c r="AI61" t="str">
        <f t="shared" si="13"/>
        <v>일반논</v>
      </c>
    </row>
    <row r="62" spans="1:35" ht="17.25" x14ac:dyDescent="0.3">
      <c r="A62" s="5" t="s">
        <v>155</v>
      </c>
      <c r="B62" s="5" t="s">
        <v>13</v>
      </c>
      <c r="C62" s="5" t="s">
        <v>166</v>
      </c>
      <c r="D62" s="6" t="s">
        <v>167</v>
      </c>
      <c r="E62" s="5" t="s">
        <v>31</v>
      </c>
      <c r="F62" s="31" t="s">
        <v>180</v>
      </c>
      <c r="G62" s="8">
        <v>2694</v>
      </c>
      <c r="H62" s="49">
        <f t="shared" si="0"/>
        <v>814.93133280900236</v>
      </c>
      <c r="I62" s="20"/>
      <c r="J62" s="20"/>
      <c r="K62" s="43">
        <v>31.78</v>
      </c>
      <c r="L62" s="20"/>
      <c r="M62" s="43">
        <v>192.5</v>
      </c>
      <c r="N62" s="35">
        <f t="shared" si="33"/>
        <v>180</v>
      </c>
      <c r="O62" s="20"/>
      <c r="P62" s="20"/>
      <c r="Q62" s="20"/>
      <c r="R62" s="46">
        <v>480</v>
      </c>
      <c r="S62" s="63">
        <v>13</v>
      </c>
      <c r="T62" s="57">
        <f t="shared" si="22"/>
        <v>35.021842401709193</v>
      </c>
      <c r="U62" s="19">
        <f t="shared" si="23"/>
        <v>9.5259800000000006</v>
      </c>
      <c r="V62" s="19">
        <f t="shared" si="24"/>
        <v>25.662874637064135</v>
      </c>
      <c r="W62" s="19">
        <v>21</v>
      </c>
      <c r="X62" s="19">
        <v>20</v>
      </c>
      <c r="Y62" s="19">
        <f t="shared" si="36"/>
        <v>122</v>
      </c>
      <c r="Z62" s="21">
        <f t="shared" si="37"/>
        <v>6</v>
      </c>
      <c r="AA62" s="52">
        <f t="shared" si="27"/>
        <v>9.2759800000000006</v>
      </c>
      <c r="AB62" s="19">
        <f t="shared" si="28"/>
        <v>24.989377667800497</v>
      </c>
      <c r="AC62" s="19">
        <v>21</v>
      </c>
      <c r="AD62" s="19">
        <v>20</v>
      </c>
      <c r="AE62" s="19">
        <f t="shared" si="38"/>
        <v>119</v>
      </c>
      <c r="AF62" s="23">
        <f t="shared" si="39"/>
        <v>6</v>
      </c>
      <c r="AG62" s="26">
        <f t="shared" si="40"/>
        <v>0</v>
      </c>
      <c r="AH62" s="26">
        <f t="shared" si="41"/>
        <v>3</v>
      </c>
      <c r="AI62" t="str">
        <f t="shared" si="13"/>
        <v>일반논</v>
      </c>
    </row>
    <row r="63" spans="1:35" ht="17.25" x14ac:dyDescent="0.3">
      <c r="A63" s="5" t="s">
        <v>155</v>
      </c>
      <c r="B63" s="5" t="s">
        <v>13</v>
      </c>
      <c r="C63" s="5" t="s">
        <v>168</v>
      </c>
      <c r="D63" s="6" t="s">
        <v>169</v>
      </c>
      <c r="E63" s="5" t="s">
        <v>31</v>
      </c>
      <c r="F63" s="31" t="s">
        <v>180</v>
      </c>
      <c r="G63" s="8">
        <v>4301</v>
      </c>
      <c r="H63" s="49">
        <f t="shared" si="0"/>
        <v>1301.0466452900962</v>
      </c>
      <c r="I63" s="20"/>
      <c r="J63" s="20"/>
      <c r="K63" s="43">
        <v>27.64</v>
      </c>
      <c r="L63" s="20"/>
      <c r="M63" s="43">
        <v>112.8</v>
      </c>
      <c r="N63" s="35">
        <f t="shared" si="33"/>
        <v>112.8</v>
      </c>
      <c r="O63" s="20"/>
      <c r="P63" s="20"/>
      <c r="Q63" s="20"/>
      <c r="R63" s="46">
        <v>480</v>
      </c>
      <c r="S63" s="63">
        <v>13</v>
      </c>
      <c r="T63" s="57">
        <f t="shared" si="22"/>
        <v>55.912748392632238</v>
      </c>
      <c r="U63" s="19">
        <f t="shared" si="23"/>
        <v>8.3832400000000007</v>
      </c>
      <c r="V63" s="19">
        <f t="shared" si="24"/>
        <v>36.056152987311563</v>
      </c>
      <c r="W63" s="19">
        <v>21</v>
      </c>
      <c r="X63" s="19">
        <v>20</v>
      </c>
      <c r="Y63" s="19">
        <f t="shared" si="36"/>
        <v>172</v>
      </c>
      <c r="Z63" s="21">
        <f t="shared" si="37"/>
        <v>9</v>
      </c>
      <c r="AA63" s="52">
        <f t="shared" si="27"/>
        <v>8.3832400000000007</v>
      </c>
      <c r="AB63" s="19">
        <f t="shared" si="28"/>
        <v>36.056152987311563</v>
      </c>
      <c r="AC63" s="19">
        <v>21</v>
      </c>
      <c r="AD63" s="19">
        <v>20</v>
      </c>
      <c r="AE63" s="19">
        <f t="shared" si="38"/>
        <v>172</v>
      </c>
      <c r="AF63" s="23">
        <f t="shared" si="39"/>
        <v>9</v>
      </c>
      <c r="AG63" s="26">
        <f t="shared" si="40"/>
        <v>0</v>
      </c>
      <c r="AH63" s="26">
        <f t="shared" si="41"/>
        <v>0</v>
      </c>
      <c r="AI63" t="str">
        <f t="shared" si="13"/>
        <v>일반논</v>
      </c>
    </row>
    <row r="64" spans="1:35" ht="17.25" x14ac:dyDescent="0.3">
      <c r="A64" s="5" t="s">
        <v>155</v>
      </c>
      <c r="B64" s="5" t="s">
        <v>13</v>
      </c>
      <c r="C64" s="32" t="s">
        <v>170</v>
      </c>
      <c r="D64" s="6" t="s">
        <v>171</v>
      </c>
      <c r="E64" s="5" t="s">
        <v>31</v>
      </c>
      <c r="F64" s="31" t="s">
        <v>180</v>
      </c>
      <c r="G64" s="8">
        <v>4112</v>
      </c>
      <c r="H64" s="49">
        <f t="shared" si="0"/>
        <v>1243.8744025651883</v>
      </c>
      <c r="I64" s="20"/>
      <c r="J64" s="20"/>
      <c r="K64" s="43">
        <v>38.21</v>
      </c>
      <c r="L64" s="20"/>
      <c r="M64" s="43">
        <v>266.2</v>
      </c>
      <c r="N64" s="35">
        <f t="shared" si="33"/>
        <v>180</v>
      </c>
      <c r="O64" s="20"/>
      <c r="P64" s="20"/>
      <c r="Q64" s="20"/>
      <c r="R64" s="46">
        <v>480</v>
      </c>
      <c r="S64" s="63">
        <v>13</v>
      </c>
      <c r="T64" s="57">
        <f t="shared" si="22"/>
        <v>53.455759449082471</v>
      </c>
      <c r="U64" s="19">
        <f t="shared" si="23"/>
        <v>10.299110000000001</v>
      </c>
      <c r="V64" s="19">
        <f t="shared" si="24"/>
        <v>42.349749746126143</v>
      </c>
      <c r="W64" s="19">
        <v>21</v>
      </c>
      <c r="X64" s="19">
        <v>20</v>
      </c>
      <c r="Y64" s="19">
        <f t="shared" si="36"/>
        <v>202</v>
      </c>
      <c r="Z64" s="21">
        <f t="shared" si="37"/>
        <v>10</v>
      </c>
      <c r="AA64" s="52">
        <f t="shared" si="27"/>
        <v>8.5751100000000005</v>
      </c>
      <c r="AB64" s="19">
        <f t="shared" si="28"/>
        <v>35.260693646878593</v>
      </c>
      <c r="AC64" s="19">
        <v>21</v>
      </c>
      <c r="AD64" s="19">
        <v>20</v>
      </c>
      <c r="AE64" s="19">
        <f t="shared" si="38"/>
        <v>168</v>
      </c>
      <c r="AF64" s="23">
        <f t="shared" si="39"/>
        <v>8</v>
      </c>
      <c r="AG64" s="26">
        <f t="shared" si="40"/>
        <v>2</v>
      </c>
      <c r="AH64" s="26">
        <f t="shared" si="41"/>
        <v>34</v>
      </c>
      <c r="AI64" t="str">
        <f t="shared" si="13"/>
        <v>일반논</v>
      </c>
    </row>
    <row r="65" spans="1:38" ht="17.25" x14ac:dyDescent="0.3">
      <c r="A65" s="5" t="s">
        <v>155</v>
      </c>
      <c r="B65" s="5" t="s">
        <v>13</v>
      </c>
      <c r="C65" s="5" t="s">
        <v>172</v>
      </c>
      <c r="D65" s="6" t="s">
        <v>173</v>
      </c>
      <c r="E65" s="5" t="s">
        <v>31</v>
      </c>
      <c r="F65" s="31" t="s">
        <v>180</v>
      </c>
      <c r="G65" s="8">
        <v>3029</v>
      </c>
      <c r="H65" s="49">
        <f t="shared" si="0"/>
        <v>916.26837679230437</v>
      </c>
      <c r="I65" s="20"/>
      <c r="J65" s="20"/>
      <c r="K65" s="43">
        <v>37.86</v>
      </c>
      <c r="L65" s="20"/>
      <c r="M65" s="43">
        <v>157.9</v>
      </c>
      <c r="N65" s="35">
        <f t="shared" si="33"/>
        <v>157.9</v>
      </c>
      <c r="O65" s="20"/>
      <c r="P65" s="20"/>
      <c r="Q65" s="20"/>
      <c r="R65" s="46">
        <v>480</v>
      </c>
      <c r="S65" s="63">
        <v>13</v>
      </c>
      <c r="T65" s="57">
        <f t="shared" si="22"/>
        <v>39.376822804297376</v>
      </c>
      <c r="U65" s="19">
        <f t="shared" si="23"/>
        <v>8.1712600000000002</v>
      </c>
      <c r="V65" s="19">
        <f t="shared" si="24"/>
        <v>24.750635162141769</v>
      </c>
      <c r="W65" s="19">
        <v>21</v>
      </c>
      <c r="X65" s="19">
        <v>20</v>
      </c>
      <c r="Y65" s="19">
        <f t="shared" si="36"/>
        <v>118</v>
      </c>
      <c r="Z65" s="21">
        <f t="shared" si="37"/>
        <v>6</v>
      </c>
      <c r="AA65" s="52">
        <f t="shared" si="27"/>
        <v>8.1712600000000002</v>
      </c>
      <c r="AB65" s="19">
        <f t="shared" si="28"/>
        <v>24.750635162141769</v>
      </c>
      <c r="AC65" s="19">
        <v>21</v>
      </c>
      <c r="AD65" s="19">
        <v>20</v>
      </c>
      <c r="AE65" s="19">
        <f t="shared" si="38"/>
        <v>118</v>
      </c>
      <c r="AF65" s="23">
        <f t="shared" si="39"/>
        <v>6</v>
      </c>
      <c r="AG65" s="26">
        <f t="shared" si="40"/>
        <v>0</v>
      </c>
      <c r="AH65" s="26">
        <f t="shared" si="41"/>
        <v>0</v>
      </c>
      <c r="AI65" t="str">
        <f t="shared" si="13"/>
        <v>일반논</v>
      </c>
    </row>
    <row r="66" spans="1:38" ht="17.25" x14ac:dyDescent="0.3">
      <c r="A66" s="5" t="s">
        <v>155</v>
      </c>
      <c r="B66" s="5" t="s">
        <v>13</v>
      </c>
      <c r="C66" s="5" t="s">
        <v>174</v>
      </c>
      <c r="D66" s="48" t="s">
        <v>175</v>
      </c>
      <c r="E66" s="5" t="s">
        <v>31</v>
      </c>
      <c r="F66" s="31" t="s">
        <v>180</v>
      </c>
      <c r="G66" s="8">
        <v>2129</v>
      </c>
      <c r="H66" s="49">
        <f t="shared" si="0"/>
        <v>644.01960191179137</v>
      </c>
      <c r="I66" s="20"/>
      <c r="J66" s="20"/>
      <c r="K66" s="43">
        <v>31.35</v>
      </c>
      <c r="L66" s="20"/>
      <c r="M66" s="43">
        <v>250.7</v>
      </c>
      <c r="N66" s="35">
        <f t="shared" si="33"/>
        <v>180</v>
      </c>
      <c r="O66" s="20"/>
      <c r="P66" s="20"/>
      <c r="Q66" s="20"/>
      <c r="R66" s="46">
        <v>480</v>
      </c>
      <c r="S66" s="63">
        <v>13</v>
      </c>
      <c r="T66" s="57">
        <f t="shared" si="22"/>
        <v>27.676875454060454</v>
      </c>
      <c r="U66" s="19">
        <f t="shared" si="23"/>
        <v>10.73685</v>
      </c>
      <c r="V66" s="19">
        <f t="shared" si="24"/>
        <v>22.858650786071461</v>
      </c>
      <c r="W66" s="19">
        <v>21</v>
      </c>
      <c r="X66" s="19">
        <v>20</v>
      </c>
      <c r="Y66" s="19">
        <f t="shared" si="36"/>
        <v>109</v>
      </c>
      <c r="Z66" s="21">
        <f t="shared" si="37"/>
        <v>5</v>
      </c>
      <c r="AA66" s="52">
        <f t="shared" si="27"/>
        <v>9.3228500000000007</v>
      </c>
      <c r="AB66" s="19">
        <f t="shared" si="28"/>
        <v>19.848258332837503</v>
      </c>
      <c r="AC66" s="19">
        <v>21</v>
      </c>
      <c r="AD66" s="19">
        <v>20</v>
      </c>
      <c r="AE66" s="19">
        <f t="shared" si="38"/>
        <v>95</v>
      </c>
      <c r="AF66" s="23">
        <f t="shared" si="39"/>
        <v>5</v>
      </c>
      <c r="AG66" s="26">
        <f t="shared" si="40"/>
        <v>0</v>
      </c>
      <c r="AH66" s="26">
        <f t="shared" si="41"/>
        <v>14</v>
      </c>
      <c r="AI66" t="str">
        <f t="shared" si="13"/>
        <v>일반논</v>
      </c>
    </row>
    <row r="67" spans="1:38" ht="17.25" x14ac:dyDescent="0.3">
      <c r="A67" s="5" t="s">
        <v>155</v>
      </c>
      <c r="B67" s="5" t="s">
        <v>13</v>
      </c>
      <c r="C67" s="32" t="s">
        <v>176</v>
      </c>
      <c r="D67" s="6" t="s">
        <v>177</v>
      </c>
      <c r="E67" s="5" t="s">
        <v>31</v>
      </c>
      <c r="F67" s="31" t="s">
        <v>180</v>
      </c>
      <c r="G67" s="8">
        <v>3002</v>
      </c>
      <c r="H67" s="49">
        <f t="shared" ref="H67:H68" si="42">G67/3.3058</f>
        <v>908.10091354588906</v>
      </c>
      <c r="I67" s="20"/>
      <c r="J67" s="20"/>
      <c r="K67" s="43">
        <v>37.42</v>
      </c>
      <c r="L67" s="20"/>
      <c r="M67" s="43">
        <v>380.7</v>
      </c>
      <c r="N67" s="35">
        <f t="shared" si="33"/>
        <v>180</v>
      </c>
      <c r="O67" s="20"/>
      <c r="P67" s="20"/>
      <c r="Q67" s="20"/>
      <c r="R67" s="46">
        <v>480</v>
      </c>
      <c r="S67" s="63">
        <v>13</v>
      </c>
      <c r="T67" s="57">
        <f t="shared" si="22"/>
        <v>39.025824383790273</v>
      </c>
      <c r="U67" s="19">
        <f t="shared" si="23"/>
        <v>12.675219999999999</v>
      </c>
      <c r="V67" s="19">
        <f t="shared" si="24"/>
        <v>38.050839211223547</v>
      </c>
      <c r="W67" s="19">
        <v>21</v>
      </c>
      <c r="X67" s="19">
        <v>20</v>
      </c>
      <c r="Y67" s="19">
        <f t="shared" si="36"/>
        <v>181</v>
      </c>
      <c r="Z67" s="21">
        <f t="shared" si="37"/>
        <v>9</v>
      </c>
      <c r="AA67" s="52">
        <f t="shared" si="27"/>
        <v>8.6612200000000001</v>
      </c>
      <c r="AB67" s="19">
        <f t="shared" si="28"/>
        <v>26.000865436105538</v>
      </c>
      <c r="AC67" s="19">
        <v>21</v>
      </c>
      <c r="AD67" s="19">
        <v>20</v>
      </c>
      <c r="AE67" s="19">
        <f t="shared" si="38"/>
        <v>124</v>
      </c>
      <c r="AF67" s="23">
        <f t="shared" si="39"/>
        <v>6</v>
      </c>
      <c r="AG67" s="26">
        <f t="shared" si="40"/>
        <v>3</v>
      </c>
      <c r="AH67" s="26">
        <f t="shared" si="41"/>
        <v>57</v>
      </c>
      <c r="AI67" t="str">
        <f t="shared" si="13"/>
        <v>일반논</v>
      </c>
    </row>
    <row r="68" spans="1:38" ht="18" thickBot="1" x14ac:dyDescent="0.35">
      <c r="A68" s="5" t="s">
        <v>155</v>
      </c>
      <c r="B68" s="5" t="s">
        <v>13</v>
      </c>
      <c r="C68" s="32" t="s">
        <v>178</v>
      </c>
      <c r="D68" s="6" t="s">
        <v>179</v>
      </c>
      <c r="E68" s="5" t="s">
        <v>31</v>
      </c>
      <c r="F68" s="31" t="s">
        <v>180</v>
      </c>
      <c r="G68" s="8">
        <v>2380</v>
      </c>
      <c r="H68" s="49">
        <f t="shared" si="42"/>
        <v>719.94676023957891</v>
      </c>
      <c r="I68" s="20"/>
      <c r="J68" s="20"/>
      <c r="K68" s="43">
        <v>39.18</v>
      </c>
      <c r="L68" s="20"/>
      <c r="M68" s="43">
        <v>63.2</v>
      </c>
      <c r="N68" s="35">
        <f t="shared" si="33"/>
        <v>63.2</v>
      </c>
      <c r="O68" s="20"/>
      <c r="P68" s="20"/>
      <c r="Q68" s="20"/>
      <c r="R68" s="46">
        <v>480</v>
      </c>
      <c r="S68" s="63">
        <v>13</v>
      </c>
      <c r="T68" s="64">
        <f t="shared" si="22"/>
        <v>30.939860770626527</v>
      </c>
      <c r="U68" s="65">
        <f t="shared" si="23"/>
        <v>6.1333800000000007</v>
      </c>
      <c r="V68" s="65">
        <f t="shared" si="24"/>
        <v>14.597378711795798</v>
      </c>
      <c r="W68" s="65">
        <v>21</v>
      </c>
      <c r="X68" s="65">
        <v>20</v>
      </c>
      <c r="Y68" s="65">
        <f t="shared" si="36"/>
        <v>70</v>
      </c>
      <c r="Z68" s="66">
        <f t="shared" si="37"/>
        <v>4</v>
      </c>
      <c r="AA68" s="55">
        <f t="shared" si="27"/>
        <v>6.1333800000000007</v>
      </c>
      <c r="AB68" s="29">
        <f t="shared" si="28"/>
        <v>14.597378711795798</v>
      </c>
      <c r="AC68" s="29">
        <v>21</v>
      </c>
      <c r="AD68" s="29">
        <v>20</v>
      </c>
      <c r="AE68" s="29">
        <f t="shared" ref="AE68" si="43">ROUND(AB68*100/AC68,0)</f>
        <v>70</v>
      </c>
      <c r="AF68" s="56">
        <f t="shared" ref="AF68" si="44">ROUND(AE68/AD68,0)</f>
        <v>4</v>
      </c>
      <c r="AG68" s="26">
        <f t="shared" si="40"/>
        <v>0</v>
      </c>
      <c r="AH68" s="26">
        <f t="shared" si="41"/>
        <v>0</v>
      </c>
      <c r="AI68" s="50" t="s">
        <v>181</v>
      </c>
      <c r="AJ68" s="50"/>
      <c r="AK68" s="50"/>
      <c r="AL68" s="50"/>
    </row>
    <row r="69" spans="1:38" ht="17.25" thickTop="1" x14ac:dyDescent="0.3"/>
    <row r="1048564" spans="20:20" ht="17.25" thickBot="1" x14ac:dyDescent="0.35">
      <c r="T1048564" s="25"/>
    </row>
  </sheetData>
  <mergeCells count="3">
    <mergeCell ref="AA1:AF1"/>
    <mergeCell ref="U1:Z1"/>
    <mergeCell ref="AI1:AS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시비 처방 기준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이상호</dc:creator>
  <cp:lastModifiedBy>이상호</cp:lastModifiedBy>
  <dcterms:created xsi:type="dcterms:W3CDTF">2025-07-05T11:26:24Z</dcterms:created>
  <dcterms:modified xsi:type="dcterms:W3CDTF">2025-07-06T14:05:37Z</dcterms:modified>
</cp:coreProperties>
</file>