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date1904="1" showInkAnnotation="0" autoCompressPictures="0"/>
  <bookViews>
    <workbookView xWindow="400" yWindow="1120" windowWidth="25560" windowHeight="16560" activeTab="1"/>
  </bookViews>
  <sheets>
    <sheet name="Explanation" sheetId="3" r:id="rId1"/>
    <sheet name="Sample Data" sheetId="7" r:id="rId2"/>
    <sheet name="BoxPlot" sheetId="2" r:id="rId3"/>
    <sheet name="ANOVA" sheetId="1" r:id="rId4"/>
  </sheets>
  <externalReferences>
    <externalReference r:id="rId5"/>
  </externalReferences>
  <definedNames>
    <definedName name="_xlnm.Print_Area" localSheetId="1">'Sample Data'!$B$1:$G$19</definedName>
    <definedName name="df_1">#REF!</definedName>
    <definedName name="df_2">#REF!</definedName>
    <definedName name="Diff" localSheetId="1">Sample1-Sample2</definedName>
    <definedName name="Diff">Sample1-Sample2</definedName>
    <definedName name="Sample1">OFFSET(#REF!,0,0,COUNT(#REF!),1)</definedName>
    <definedName name="Sample2">OFFSET(#REF!,0,0,COUNT(#REF!),1)</definedName>
    <definedName name="shift">[1]Data_Shifted!$I$1</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2" l="1"/>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51" i="2"/>
  <c r="B45" i="2"/>
  <c r="C51" i="2"/>
  <c r="C45" i="2"/>
  <c r="D51" i="2"/>
  <c r="D45" i="2"/>
  <c r="E51" i="2"/>
  <c r="E45" i="2"/>
  <c r="F51" i="2"/>
  <c r="F45" i="2"/>
  <c r="G51" i="2"/>
  <c r="G45" i="2"/>
  <c r="B52" i="2"/>
  <c r="B46" i="2"/>
  <c r="C52" i="2"/>
  <c r="C46" i="2"/>
  <c r="D52" i="2"/>
  <c r="D46" i="2"/>
  <c r="E52" i="2"/>
  <c r="E46" i="2"/>
  <c r="F52" i="2"/>
  <c r="F46" i="2"/>
  <c r="G52" i="2"/>
  <c r="G46" i="2"/>
  <c r="B48" i="2"/>
  <c r="C48" i="2"/>
  <c r="D48" i="2"/>
  <c r="E48" i="2"/>
  <c r="F48" i="2"/>
  <c r="G48" i="2"/>
  <c r="B49" i="2"/>
  <c r="C49" i="2"/>
  <c r="D49" i="2"/>
  <c r="E49" i="2"/>
  <c r="F49" i="2"/>
  <c r="G49" i="2"/>
  <c r="B53" i="2"/>
  <c r="C53" i="2"/>
  <c r="D53" i="2"/>
  <c r="E53" i="2"/>
  <c r="F53" i="2"/>
  <c r="G53" i="2"/>
  <c r="B54" i="2"/>
  <c r="C54" i="2"/>
  <c r="D54" i="2"/>
  <c r="E54" i="2"/>
  <c r="F54" i="2"/>
  <c r="G54" i="2"/>
  <c r="B55" i="2"/>
  <c r="C55" i="2"/>
  <c r="D55" i="2"/>
  <c r="E55" i="2"/>
  <c r="F55" i="2"/>
  <c r="G55" i="2"/>
  <c r="B56" i="2"/>
  <c r="C56" i="2"/>
  <c r="D56" i="2"/>
  <c r="E56" i="2"/>
  <c r="F56" i="2"/>
  <c r="G56" i="2"/>
  <c r="B58" i="2"/>
  <c r="C58" i="2"/>
  <c r="D58" i="2"/>
  <c r="E58" i="2"/>
  <c r="F58" i="2"/>
  <c r="G58" i="2"/>
  <c r="B59" i="2"/>
  <c r="C59" i="2"/>
  <c r="D59" i="2"/>
  <c r="E59" i="2"/>
  <c r="F59" i="2"/>
  <c r="G59" i="2"/>
  <c r="B61" i="2"/>
  <c r="C61" i="2"/>
  <c r="D61" i="2"/>
  <c r="E61" i="2"/>
  <c r="F61" i="2"/>
  <c r="G61" i="2"/>
  <c r="B62" i="2"/>
  <c r="C62" i="2"/>
  <c r="D62" i="2"/>
  <c r="E62" i="2"/>
  <c r="B63" i="2"/>
  <c r="C63" i="2"/>
  <c r="D63" i="2"/>
  <c r="E63" i="2"/>
  <c r="B64" i="2"/>
  <c r="C64" i="2"/>
  <c r="D64" i="2"/>
  <c r="E64" i="2"/>
  <c r="B65" i="2"/>
  <c r="C65" i="2"/>
  <c r="D65" i="2"/>
  <c r="E65" i="2"/>
  <c r="B66" i="2"/>
  <c r="C66" i="2"/>
  <c r="D66" i="2"/>
  <c r="E66" i="2"/>
  <c r="B67" i="2"/>
  <c r="C67" i="2"/>
  <c r="D67" i="2"/>
  <c r="E67" i="2"/>
  <c r="B68" i="2"/>
  <c r="C68" i="2"/>
  <c r="D68" i="2"/>
  <c r="B69" i="2"/>
  <c r="C69" i="2"/>
  <c r="D69" i="2"/>
  <c r="B70" i="2"/>
  <c r="C70" i="2"/>
  <c r="B71" i="2"/>
  <c r="C5" i="1"/>
  <c r="D5" i="1"/>
  <c r="C6" i="1"/>
  <c r="D6" i="1"/>
  <c r="C7" i="1"/>
  <c r="D7" i="1"/>
  <c r="C8" i="1"/>
  <c r="D8" i="1"/>
  <c r="E5" i="1"/>
  <c r="F5" i="1"/>
  <c r="G5" i="1"/>
  <c r="H5" i="1"/>
  <c r="H6" i="1"/>
  <c r="H7" i="1"/>
  <c r="H8" i="1"/>
  <c r="I5" i="1"/>
  <c r="F6" i="1"/>
  <c r="G6" i="1"/>
  <c r="F7" i="1"/>
  <c r="G7" i="1"/>
  <c r="F8" i="1"/>
  <c r="G8" i="1"/>
  <c r="C15" i="1"/>
  <c r="C13" i="1"/>
  <c r="C12" i="1"/>
  <c r="D12" i="1"/>
  <c r="E12" i="1"/>
  <c r="F12" i="1"/>
  <c r="E13" i="1"/>
  <c r="F13" i="1"/>
  <c r="G12" i="1"/>
  <c r="H12" i="1"/>
  <c r="I12" i="1"/>
  <c r="D13" i="1"/>
  <c r="E15" i="1"/>
  <c r="C22" i="1"/>
  <c r="C21" i="1"/>
  <c r="C20" i="1"/>
  <c r="D20" i="1"/>
  <c r="D21" i="1"/>
  <c r="D22" i="1"/>
</calcChain>
</file>

<file path=xl/comments1.xml><?xml version="1.0" encoding="utf-8"?>
<comments xmlns="http://schemas.openxmlformats.org/spreadsheetml/2006/main">
  <authors>
    <author>Jayavel Sounderpandian</author>
  </authors>
  <commentList>
    <comment ref="B6" authorId="0">
      <text>
        <r>
          <rPr>
            <sz val="8"/>
            <color indexed="81"/>
            <rFont val="Tahoma"/>
          </rPr>
          <t>You can enter a name for the sample here.</t>
        </r>
      </text>
    </comment>
    <comment ref="C6" authorId="0">
      <text>
        <r>
          <rPr>
            <sz val="8"/>
            <color indexed="81"/>
            <rFont val="Tahoma"/>
          </rPr>
          <t>You can enter a name for the sample here.</t>
        </r>
      </text>
    </comment>
    <comment ref="D6" authorId="0">
      <text>
        <r>
          <rPr>
            <sz val="8"/>
            <color indexed="81"/>
            <rFont val="Tahoma"/>
          </rPr>
          <t>You can enter a name for the sample here.</t>
        </r>
      </text>
    </comment>
    <comment ref="E6" authorId="0">
      <text>
        <r>
          <rPr>
            <sz val="8"/>
            <color indexed="81"/>
            <rFont val="Tahoma"/>
          </rPr>
          <t>You can enter a name for the sample here.</t>
        </r>
      </text>
    </comment>
    <comment ref="I19" authorId="0">
      <text>
        <r>
          <rPr>
            <sz val="8"/>
            <color indexed="81"/>
            <rFont val="Tahoma"/>
          </rPr>
          <t>You can enter a name for the sample here.</t>
        </r>
      </text>
    </comment>
    <comment ref="J19" authorId="0">
      <text>
        <r>
          <rPr>
            <sz val="8"/>
            <color indexed="81"/>
            <rFont val="Tahoma"/>
          </rPr>
          <t>You can enter a name for the sample here.</t>
        </r>
      </text>
    </comment>
    <comment ref="K19" authorId="0">
      <text>
        <r>
          <rPr>
            <sz val="8"/>
            <color indexed="81"/>
            <rFont val="Tahoma"/>
          </rPr>
          <t>You can enter a name for the sample here.</t>
        </r>
      </text>
    </comment>
    <comment ref="L19" authorId="0">
      <text>
        <r>
          <rPr>
            <sz val="8"/>
            <color indexed="81"/>
            <rFont val="Tahoma"/>
          </rPr>
          <t>You can enter a name for the sample here.</t>
        </r>
      </text>
    </comment>
  </commentList>
</comments>
</file>

<file path=xl/sharedStrings.xml><?xml version="1.0" encoding="utf-8"?>
<sst xmlns="http://schemas.openxmlformats.org/spreadsheetml/2006/main" count="82" uniqueCount="66">
  <si>
    <t>H0: sW - sB &gt;= 0</t>
  </si>
  <si>
    <t>H0: sW - sB = 0</t>
  </si>
  <si>
    <t>Error</t>
  </si>
  <si>
    <t xml:space="preserve">% SS </t>
  </si>
  <si>
    <t>Between Groups (SSB)</t>
  </si>
  <si>
    <t>Within Groups (SSW)</t>
  </si>
  <si>
    <t>Total (SST)</t>
  </si>
  <si>
    <t>Box Plot Template</t>
  </si>
  <si>
    <t>Min</t>
  </si>
  <si>
    <t>Max</t>
  </si>
  <si>
    <t>IQR</t>
  </si>
  <si>
    <t>Median</t>
  </si>
  <si>
    <t>Q2-Q1</t>
  </si>
  <si>
    <t>Q3-Q2</t>
  </si>
  <si>
    <t>Upper Whisker</t>
  </si>
  <si>
    <t>Upper Outliers</t>
  </si>
  <si>
    <t>Lower Outliers</t>
  </si>
  <si>
    <t>For the Outliers</t>
  </si>
  <si>
    <t>Data Table</t>
  </si>
  <si>
    <t>Labels</t>
  </si>
  <si>
    <t>Lower Whisker</t>
  </si>
  <si>
    <t>For the Whiskers</t>
  </si>
  <si>
    <t>For the Box (IQR and Median)</t>
  </si>
  <si>
    <t>Data 5</t>
  </si>
  <si>
    <t>Data 6</t>
  </si>
  <si>
    <t>The computer method calculates the probability (p-value) of a value of F greater than or equal to the observed value. The null hypothesis is rejected if this probability is less than or equal to the significance level (α). The two methods produce the same result.
The ANOVA F-test is known to be nearly optimal in the sense of minimizing false negative errors for a fixed rate of false positive errors (maximizing power for a fixed significance level). To test the hypothesis that all treatments have exactly the same effect, the F-test's p-values closely approximate the permutation test's p-values: The approximation is particularly close when the design is balanced.[31][32] Such permutation tests characterize tests with maximum power against all alternative hypotheses, as observed by Rosenbaum.[nb 3] The ANOVA F–test (of the null-hypothesis that all treatments have exactly the same effect) is recommended as a practical test, because of its robustness against many alternative distributions.[33][nb 4]</t>
  </si>
  <si>
    <t>Analysis of Variance (ANOVA)</t>
  </si>
  <si>
    <t>Data 3</t>
  </si>
  <si>
    <t>Data 4</t>
  </si>
  <si>
    <t>Groups</t>
  </si>
  <si>
    <t>df</t>
  </si>
  <si>
    <t xml:space="preserve">df </t>
  </si>
  <si>
    <t>Sum</t>
  </si>
  <si>
    <t>Mean</t>
  </si>
  <si>
    <t>SUMMARY</t>
  </si>
  <si>
    <t>VARIANCE ANALYSIS</t>
  </si>
  <si>
    <t>Source</t>
  </si>
  <si>
    <t>SS</t>
  </si>
  <si>
    <t>VAR</t>
  </si>
  <si>
    <t>SSW</t>
  </si>
  <si>
    <t>P Value</t>
  </si>
  <si>
    <t>F Critical</t>
  </si>
  <si>
    <t>HYPOTHESIS TESTING</t>
  </si>
  <si>
    <t>p-value</t>
  </si>
  <si>
    <r>
      <t xml:space="preserve">In statistics, </t>
    </r>
    <r>
      <rPr>
        <b/>
        <sz val="12"/>
        <rFont val="Arial"/>
        <family val="2"/>
      </rPr>
      <t>analysis of variance</t>
    </r>
    <r>
      <rPr>
        <sz val="12"/>
        <rFont val="Arial"/>
      </rPr>
      <t xml:space="preserve"> (</t>
    </r>
    <r>
      <rPr>
        <b/>
        <sz val="12"/>
        <rFont val="Arial"/>
        <family val="2"/>
      </rPr>
      <t>ANOVA</t>
    </r>
    <r>
      <rPr>
        <sz val="12"/>
        <rFont val="Arial"/>
      </rPr>
      <t xml:space="preserve">) is a collection of statistical models, and their associated procedures, in which the observed variance in a particular variable is partitioned into components attributable to different sources of variation. In its simplest form, ANOVA provides a statistical test of whether or not the means of several groups are all equal, and therefore generalizes </t>
    </r>
    <r>
      <rPr>
        <i/>
        <sz val="12"/>
        <rFont val="Arial"/>
      </rPr>
      <t>t</t>
    </r>
    <r>
      <rPr>
        <sz val="12"/>
        <rFont val="Arial"/>
      </rPr>
      <t>-test to more than two groups. Doing multiple two-sample t-tests would result in an increased chance of committing a type I error. For this reason, ANOVAs are useful in comparing two, three, or more means.</t>
    </r>
  </si>
  <si>
    <t>Data</t>
  </si>
  <si>
    <t>Variance</t>
  </si>
  <si>
    <t>n</t>
  </si>
  <si>
    <t>F</t>
  </si>
  <si>
    <t>Null Hypothesis</t>
  </si>
  <si>
    <t>Data 1</t>
  </si>
  <si>
    <t>Data 2</t>
  </si>
  <si>
    <t>Slide data</t>
  </si>
  <si>
    <t>BVE Slide Data</t>
  </si>
  <si>
    <t>Q1-Wlower</t>
  </si>
  <si>
    <t>CALCULATIONS</t>
  </si>
  <si>
    <t>H0: sW - sB &lt;= 0</t>
  </si>
  <si>
    <t xml:space="preserve">ANOVA uses traditional standardized terminology. The definitional equation of sample variance is s^2=\textstyle\frac{1}{n-1}\sum(y_i-\bar{y})^2, where the divisor is called the degrees of freedom (DF), the summation is called the sum of squares (SS), the result is called the mean square (MS) and the squared terms are deviations from the sample mean. ANOVA estimates 3 sample variances: a total variance based on all the observation deviations from the grand mean, an error variance based on all the observation deviations from their appropriate treatment means and a treatment variance. The treatment variance is based on the deviations of treatment means from the grand mean, the result being multiplied by the number of observations in each treatment to account for the difference between the variance of observations and the variance of means. If the null hypothesis is true, all three variance estimates are equal (within sampling error).
The fundamental technique is a partitioning of the total sum of squares SS into components related to the effects used in the model. For example, the model for a simplified ANOVA with one type of treatment at different levels.
    SS_\text{Total} = SS_\text{Error} + SS_\text{Treatments}
The number of degrees of freedom DF can be partitioned in a similar way: one of these components (that for error) specifies a chi-squared distribution which describes the associated sum of squares, while the same is true for "treatments" if there is no treatment effect.
    DF_\text{Total} = DF_\text{Error} + DF_\text{Treatments}
</t>
  </si>
  <si>
    <t>The calculations of ANOVA can be characterized as computing a number of means and variances, dividing two variances and comparing the ratio to a handbook value to determine statistical significance. Calculating a treatment effect is then trivial, "the effect of any treatment is estimated by taking the difference between the mean of the observations which receive the treatment and the general mean."</t>
  </si>
  <si>
    <t>Q1</t>
  </si>
  <si>
    <t>Q3</t>
  </si>
  <si>
    <t>Q3+1.5*IQR</t>
  </si>
  <si>
    <t>Q1-1.5*IQR</t>
  </si>
  <si>
    <t>Wupper-Q3</t>
  </si>
  <si>
    <t xml:space="preserve">
The F-test is used for comparisons of the components of the total deviation. For example, in one-way, or single-factor ANOVA, statistical significance is tested for by comparing the F test statistic
    F = \frac{\text{variance between treatments}}{\text{variance within treatments}}
    F = \frac{MS_\text{Treatments}}{MS_\text{Error}} = {{SS_\text{Treatments} / (I-1)} \over {SS_\text{Error} / (n_T-I)}}
where MS is mean square, I = number of treatments and n_T = total number of cases
to the F-distribution with I - 1, n_T - I degrees of freedom. Using the F-distribution is a natural candidate because the test statistic is the ratio of two scaled sums of squares each of which follows a scaled chi-squared distribution.
The expected value of F is 1 + {n \sigma^2_\text{Treatment}} / {\sigma^2_\text{Error}} (where n is the treatment sample size) which is 1 for no treatment effect. As values of F increase above 1 the evidence is increasingly inconsistent with the null hypothesis. Two apparent experimental methods of increasing F are increasing the sample size and reducing the error variance by tight experimental controls.
The textbook method of concluding the hypothesis test is to compare the observed value of F with the critical value of F determined from tables. The critical value of F is a function of the numerator degrees of freedom, the denominator degrees of freedom and the significance level (α). If F ≥ FCritical (Numerator DF, Denominator DF, α) then reject the null hypothesis.
</t>
  </si>
  <si>
    <t>Source: http://en.wikipedia.org/wiki/Analysis_of_variance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</si>
</sst>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000"/>
    <numFmt numFmtId="173" formatCode="_(&quot;$&quot;* #,##0_);_(&quot;$&quot;* \(#,##0\);_(&quot;$&quot;* &quot;-&quot;_);_(@_)"/>
    <numFmt numFmtId="174" formatCode="_(&quot;$&quot;* #,##0.00_);_(&quot;$&quot;* \(#,##0.00\);_(&quot;$&quot;* &quot;-&quot;??_);_(@_)"/>
    <numFmt numFmtId="175" formatCode="0.0"/>
  </numFmts>
  <fonts count="31" x14ac:knownFonts="1">
    <font>
      <sz val="10"/>
      <name val="Arial"/>
    </font>
    <font>
      <sz val="8"/>
      <color indexed="81"/>
      <name val="Tahoma"/>
    </font>
    <font>
      <b/>
      <sz val="12"/>
      <name val="Arial"/>
      <family val="2"/>
    </font>
    <font>
      <sz val="12"/>
      <name val="Arial"/>
    </font>
    <font>
      <i/>
      <sz val="12"/>
      <name val="Arial"/>
    </font>
    <font>
      <sz val="8"/>
      <name val="Verdana"/>
    </font>
    <font>
      <sz val="10"/>
      <name val="Arial"/>
    </font>
    <font>
      <u/>
      <sz val="12.5"/>
      <color indexed="12"/>
      <name val="Arial"/>
    </font>
    <font>
      <i/>
      <sz val="10"/>
      <name val="Arial"/>
    </font>
    <font>
      <b/>
      <sz val="10"/>
      <name val="Arial"/>
    </font>
    <font>
      <sz val="11"/>
      <name val="Arial"/>
    </font>
    <font>
      <b/>
      <i/>
      <sz val="11"/>
      <name val="Arial"/>
      <family val="2"/>
    </font>
    <font>
      <b/>
      <sz val="11"/>
      <name val="Arial"/>
    </font>
    <font>
      <sz val="11"/>
      <color indexed="36"/>
      <name val="Calibri"/>
      <family val="2"/>
    </font>
    <font>
      <b/>
      <sz val="11"/>
      <color indexed="50"/>
      <name val="Calibri"/>
      <family val="2"/>
    </font>
    <font>
      <b/>
      <sz val="11"/>
      <color indexed="9"/>
      <name val="Calibri"/>
      <family val="2"/>
    </font>
    <font>
      <i/>
      <sz val="11"/>
      <color indexed="23"/>
      <name val="Calibri"/>
      <family val="2"/>
    </font>
    <font>
      <u/>
      <sz val="10"/>
      <color indexed="36"/>
      <name val="Arial"/>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22"/>
      <name val="Arial"/>
    </font>
  </fonts>
  <fills count="9">
    <fill>
      <patternFill patternType="none"/>
    </fill>
    <fill>
      <patternFill patternType="gray125"/>
    </fill>
    <fill>
      <patternFill patternType="solid">
        <fgColor indexed="26"/>
      </patternFill>
    </fill>
    <fill>
      <patternFill patternType="solid">
        <fgColor indexed="29"/>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
    <xf numFmtId="0" fontId="0" fillId="0" borderId="0"/>
    <xf numFmtId="0" fontId="13" fillId="4" borderId="0" applyNumberFormat="0" applyBorder="0" applyAlignment="0" applyProtection="0"/>
    <xf numFmtId="0" fontId="14" fillId="5" borderId="1" applyNumberFormat="0" applyAlignment="0" applyProtection="0"/>
    <xf numFmtId="0" fontId="15" fillId="6" borderId="2" applyNumberFormat="0" applyAlignment="0" applyProtection="0"/>
    <xf numFmtId="0" fontId="16" fillId="0" borderId="0" applyNumberFormat="0" applyFill="0" applyBorder="0" applyAlignment="0" applyProtection="0"/>
    <xf numFmtId="0" fontId="18" fillId="7"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7" fillId="0" borderId="0" applyNumberFormat="0" applyFill="0" applyBorder="0" applyAlignment="0" applyProtection="0">
      <alignment vertical="top"/>
      <protection locked="0"/>
    </xf>
    <xf numFmtId="0" fontId="23" fillId="3" borderId="1" applyNumberFormat="0" applyAlignment="0" applyProtection="0"/>
    <xf numFmtId="0" fontId="24" fillId="0" borderId="6" applyNumberFormat="0" applyFill="0" applyAlignment="0" applyProtection="0"/>
    <xf numFmtId="0" fontId="25" fillId="2" borderId="0" applyNumberFormat="0" applyBorder="0" applyAlignment="0" applyProtection="0"/>
    <xf numFmtId="0" fontId="6" fillId="0" borderId="0"/>
    <xf numFmtId="0" fontId="6" fillId="2" borderId="7" applyNumberFormat="0" applyFont="0" applyAlignment="0" applyProtection="0"/>
    <xf numFmtId="0" fontId="26" fillId="5"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53">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vertical="center"/>
    </xf>
    <xf numFmtId="0" fontId="10" fillId="0" borderId="0" xfId="0" applyFont="1"/>
    <xf numFmtId="0" fontId="10" fillId="0" borderId="0" xfId="0" applyFont="1" applyFill="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10" fillId="0" borderId="10" xfId="0" applyFont="1" applyBorder="1"/>
    <xf numFmtId="0" fontId="10" fillId="0" borderId="0" xfId="0" applyFont="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0" fillId="0" borderId="11" xfId="0" applyFont="1" applyFill="1" applyBorder="1" applyAlignment="1" applyProtection="1">
      <alignment horizontal="center"/>
      <protection locked="0"/>
    </xf>
    <xf numFmtId="0" fontId="10" fillId="0" borderId="0" xfId="0" applyFont="1" applyAlignment="1">
      <alignment horizontal="center"/>
    </xf>
    <xf numFmtId="0" fontId="10" fillId="0" borderId="12" xfId="0" applyFont="1" applyFill="1" applyBorder="1" applyAlignment="1" applyProtection="1">
      <alignment horizontal="center"/>
      <protection locked="0"/>
    </xf>
    <xf numFmtId="172" fontId="0" fillId="0" borderId="0" xfId="0" applyNumberFormat="1" applyAlignment="1">
      <alignment vertical="center"/>
    </xf>
    <xf numFmtId="0" fontId="10" fillId="0" borderId="12" xfId="0" applyFont="1" applyBorder="1" applyAlignment="1" applyProtection="1">
      <alignment horizontal="center"/>
      <protection locked="0"/>
    </xf>
    <xf numFmtId="0" fontId="6" fillId="8" borderId="0" xfId="0" applyFont="1" applyFill="1" applyAlignment="1" applyProtection="1">
      <alignment vertical="center"/>
    </xf>
    <xf numFmtId="0" fontId="2" fillId="8" borderId="0" xfId="0" applyFont="1" applyFill="1" applyAlignment="1" applyProtection="1">
      <alignment horizontal="left"/>
    </xf>
    <xf numFmtId="0" fontId="6" fillId="8" borderId="0" xfId="0" applyFont="1" applyFill="1" applyProtection="1"/>
    <xf numFmtId="0" fontId="6" fillId="8" borderId="0" xfId="0" applyFont="1" applyFill="1" applyAlignment="1" applyProtection="1"/>
    <xf numFmtId="0" fontId="22" fillId="8" borderId="0" xfId="10" applyFont="1" applyFill="1" applyAlignment="1" applyProtection="1"/>
    <xf numFmtId="0" fontId="6" fillId="8" borderId="0" xfId="0" applyFont="1" applyFill="1" applyAlignment="1" applyProtection="1">
      <alignment horizontal="right"/>
    </xf>
    <xf numFmtId="0" fontId="6" fillId="8" borderId="0" xfId="0" applyFont="1" applyFill="1" applyBorder="1" applyAlignment="1" applyProtection="1">
      <alignment horizontal="right"/>
    </xf>
    <xf numFmtId="0" fontId="8" fillId="8" borderId="0" xfId="0" applyFont="1" applyFill="1" applyAlignment="1" applyProtection="1">
      <alignment horizontal="left"/>
    </xf>
    <xf numFmtId="0" fontId="2" fillId="8" borderId="13" xfId="0" applyFont="1" applyFill="1" applyBorder="1" applyAlignment="1" applyProtection="1">
      <alignment horizontal="right"/>
    </xf>
    <xf numFmtId="0" fontId="6" fillId="8" borderId="13" xfId="0" applyFont="1" applyFill="1" applyBorder="1" applyAlignment="1" applyProtection="1">
      <alignment horizontal="right"/>
    </xf>
    <xf numFmtId="0" fontId="10" fillId="8" borderId="12" xfId="0" applyFont="1" applyFill="1" applyBorder="1" applyAlignment="1" applyProtection="1">
      <alignment horizontal="center"/>
      <protection locked="0"/>
    </xf>
    <xf numFmtId="0" fontId="0" fillId="8" borderId="0" xfId="0" applyFill="1"/>
    <xf numFmtId="1" fontId="0" fillId="8" borderId="0" xfId="0" applyNumberFormat="1" applyFill="1"/>
    <xf numFmtId="175" fontId="0" fillId="8" borderId="0" xfId="0" applyNumberFormat="1" applyFill="1"/>
    <xf numFmtId="0" fontId="9" fillId="8" borderId="0" xfId="0" applyFont="1" applyFill="1" applyProtection="1"/>
    <xf numFmtId="0" fontId="0" fillId="8" borderId="0" xfId="0" applyFill="1" applyAlignment="1">
      <alignment vertical="center"/>
    </xf>
    <xf numFmtId="0" fontId="9" fillId="8" borderId="0" xfId="0" applyFont="1" applyFill="1" applyAlignment="1">
      <alignment vertical="center"/>
    </xf>
    <xf numFmtId="0" fontId="8" fillId="8" borderId="14" xfId="0" applyFont="1" applyFill="1" applyBorder="1" applyAlignment="1">
      <alignment horizontal="center" vertical="center"/>
    </xf>
    <xf numFmtId="0" fontId="0" fillId="8" borderId="0" xfId="0" applyFill="1" applyBorder="1" applyAlignment="1">
      <alignment vertical="center"/>
    </xf>
    <xf numFmtId="2" fontId="0" fillId="8" borderId="0" xfId="0" applyNumberFormat="1" applyFill="1" applyBorder="1" applyAlignment="1">
      <alignment vertical="center"/>
    </xf>
    <xf numFmtId="0" fontId="0" fillId="8" borderId="15" xfId="0" applyFill="1" applyBorder="1" applyAlignment="1">
      <alignment vertical="center"/>
    </xf>
    <xf numFmtId="2" fontId="0" fillId="8" borderId="15" xfId="0" applyNumberFormat="1" applyFill="1" applyBorder="1" applyAlignment="1">
      <alignment vertical="center"/>
    </xf>
    <xf numFmtId="172" fontId="0" fillId="8" borderId="0" xfId="0" applyNumberFormat="1" applyFill="1" applyBorder="1" applyAlignment="1">
      <alignment vertical="center"/>
    </xf>
    <xf numFmtId="10" fontId="0" fillId="8" borderId="0" xfId="0" applyNumberFormat="1" applyFill="1" applyBorder="1" applyAlignment="1">
      <alignment vertical="center"/>
    </xf>
    <xf numFmtId="1" fontId="0" fillId="8" borderId="0" xfId="0" applyNumberFormat="1" applyFill="1" applyBorder="1" applyAlignment="1">
      <alignment vertical="center"/>
    </xf>
    <xf numFmtId="172" fontId="0" fillId="8" borderId="0" xfId="0" applyNumberFormat="1" applyFill="1" applyAlignment="1">
      <alignment vertical="center"/>
    </xf>
    <xf numFmtId="172" fontId="0" fillId="8" borderId="15" xfId="0" applyNumberFormat="1" applyFill="1" applyBorder="1" applyAlignment="1">
      <alignment vertical="center"/>
    </xf>
    <xf numFmtId="1" fontId="0" fillId="8" borderId="15" xfId="0" applyNumberFormat="1" applyFill="1" applyBorder="1" applyAlignment="1">
      <alignment vertical="center"/>
    </xf>
    <xf numFmtId="0" fontId="8" fillId="8" borderId="14" xfId="0" applyFont="1" applyFill="1" applyBorder="1" applyAlignment="1">
      <alignment horizontal="left" vertical="center"/>
    </xf>
    <xf numFmtId="172" fontId="0" fillId="8" borderId="0" xfId="0" applyNumberFormat="1" applyFill="1" applyBorder="1" applyAlignment="1">
      <alignment horizontal="left" vertical="center"/>
    </xf>
    <xf numFmtId="0" fontId="12" fillId="0" borderId="0" xfId="0" applyFont="1"/>
    <xf numFmtId="0" fontId="12" fillId="0" borderId="16" xfId="0" applyFont="1" applyFill="1" applyBorder="1" applyAlignment="1">
      <alignment horizontal="center"/>
    </xf>
    <xf numFmtId="0" fontId="12" fillId="0" borderId="17" xfId="0" applyFont="1" applyFill="1" applyBorder="1" applyAlignment="1">
      <alignment horizontal="center"/>
    </xf>
    <xf numFmtId="0" fontId="12" fillId="0" borderId="18" xfId="0" applyFont="1" applyFill="1" applyBorder="1" applyAlignment="1">
      <alignment horizontal="center"/>
    </xf>
    <xf numFmtId="0" fontId="30" fillId="8" borderId="0" xfId="0" applyFont="1" applyFill="1" applyAlignment="1" applyProtection="1">
      <alignment horizontal="center"/>
    </xf>
    <xf numFmtId="0" fontId="9" fillId="8" borderId="0" xfId="0" applyFont="1" applyFill="1" applyAlignment="1">
      <alignment horizontal="center"/>
    </xf>
  </cellXfs>
  <cellStyles count="20">
    <cellStyle name="Bad" xfId="1"/>
    <cellStyle name="Calculation" xfId="2"/>
    <cellStyle name="Check Cell" xfId="3"/>
    <cellStyle name="Explanatory Text" xfId="4"/>
    <cellStyle name="Good" xfId="5"/>
    <cellStyle name="Heading 1" xfId="6"/>
    <cellStyle name="Heading 2" xfId="7"/>
    <cellStyle name="Heading 3" xfId="8"/>
    <cellStyle name="Heading 4" xfId="9"/>
    <cellStyle name="Hyperlink" xfId="10" builtinId="8"/>
    <cellStyle name="Input" xfId="11"/>
    <cellStyle name="Linked Cell" xfId="12"/>
    <cellStyle name="Neutral" xfId="13"/>
    <cellStyle name="Normaal" xfId="0" builtinId="0"/>
    <cellStyle name="Normal 2" xfId="14"/>
    <cellStyle name="Note" xfId="15"/>
    <cellStyle name="Output" xfId="16"/>
    <cellStyle name="Title" xfId="17"/>
    <cellStyle name="Total" xfId="18"/>
    <cellStyle name="Warning Text" xfId="1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929564616399"/>
          <c:y val="0.0704225594267714"/>
          <c:w val="0.792531722476732"/>
          <c:h val="0.749296032300847"/>
        </c:manualLayout>
      </c:layout>
      <c:barChart>
        <c:barDir val="col"/>
        <c:grouping val="stacked"/>
        <c:varyColors val="0"/>
        <c:ser>
          <c:idx val="0"/>
          <c:order val="0"/>
          <c:tx>
            <c:strRef>
              <c:f>BoxPlot!$A$40</c:f>
              <c:strCache>
                <c:ptCount val="1"/>
                <c:pt idx="0">
                  <c:v>Q1</c:v>
                </c:pt>
              </c:strCache>
            </c:strRef>
          </c:tx>
          <c:spPr>
            <a:noFill/>
            <a:ln w="25400">
              <a:noFill/>
            </a:ln>
          </c:spPr>
          <c:invertIfNegative val="0"/>
          <c:errBars>
            <c:errBarType val="minus"/>
            <c:errValType val="cust"/>
            <c:noEndCap val="1"/>
            <c:minus>
              <c:numRef>
                <c:f>BoxPlot!$B$56:$E$56</c:f>
                <c:numCache>
                  <c:formatCode>General</c:formatCode>
                  <c:ptCount val="4"/>
                  <c:pt idx="0">
                    <c:v>4.0</c:v>
                  </c:pt>
                  <c:pt idx="1">
                    <c:v>1.0</c:v>
                  </c:pt>
                  <c:pt idx="2">
                    <c:v>0.75</c:v>
                  </c:pt>
                  <c:pt idx="3">
                    <c:v>1.0</c:v>
                  </c:pt>
                </c:numCache>
              </c:numRef>
            </c:minus>
            <c:spPr>
              <a:ln w="12700">
                <a:solidFill>
                  <a:srgbClr val="000000"/>
                </a:solidFill>
                <a:prstDash val="solid"/>
              </a:ln>
            </c:spPr>
          </c:errBars>
          <c:cat>
            <c:strRef>
              <c:f>BoxPlot!$B$38:$E$38</c:f>
              <c:strCache>
                <c:ptCount val="4"/>
                <c:pt idx="0">
                  <c:v>Data 1</c:v>
                </c:pt>
                <c:pt idx="1">
                  <c:v>Data 2</c:v>
                </c:pt>
                <c:pt idx="2">
                  <c:v>Data 3</c:v>
                </c:pt>
                <c:pt idx="3">
                  <c:v>Data 4</c:v>
                </c:pt>
              </c:strCache>
            </c:strRef>
          </c:cat>
          <c:val>
            <c:numRef>
              <c:f>BoxPlot!$B$40:$E$40</c:f>
              <c:numCache>
                <c:formatCode>General</c:formatCode>
                <c:ptCount val="4"/>
                <c:pt idx="0">
                  <c:v>6.0</c:v>
                </c:pt>
                <c:pt idx="1">
                  <c:v>3.0</c:v>
                </c:pt>
                <c:pt idx="2">
                  <c:v>1.75</c:v>
                </c:pt>
                <c:pt idx="3">
                  <c:v>3.0</c:v>
                </c:pt>
              </c:numCache>
            </c:numRef>
          </c:val>
        </c:ser>
        <c:ser>
          <c:idx val="1"/>
          <c:order val="1"/>
          <c:tx>
            <c:strRef>
              <c:f>BoxPlot!$A$48</c:f>
              <c:strCache>
                <c:ptCount val="1"/>
                <c:pt idx="0">
                  <c:v>Q2-Q1</c:v>
                </c:pt>
              </c:strCache>
            </c:strRef>
          </c:tx>
          <c:spPr>
            <a:noFill/>
            <a:ln w="12700">
              <a:solidFill>
                <a:srgbClr val="000000"/>
              </a:solidFill>
              <a:prstDash val="solid"/>
            </a:ln>
          </c:spPr>
          <c:invertIfNegative val="0"/>
          <c:cat>
            <c:strRef>
              <c:f>BoxPlot!$B$38:$E$38</c:f>
              <c:strCache>
                <c:ptCount val="4"/>
                <c:pt idx="0">
                  <c:v>Data 1</c:v>
                </c:pt>
                <c:pt idx="1">
                  <c:v>Data 2</c:v>
                </c:pt>
                <c:pt idx="2">
                  <c:v>Data 3</c:v>
                </c:pt>
                <c:pt idx="3">
                  <c:v>Data 4</c:v>
                </c:pt>
              </c:strCache>
            </c:strRef>
          </c:cat>
          <c:val>
            <c:numRef>
              <c:f>BoxPlot!$B$48:$E$48</c:f>
              <c:numCache>
                <c:formatCode>General</c:formatCode>
                <c:ptCount val="4"/>
                <c:pt idx="0">
                  <c:v>0.5</c:v>
                </c:pt>
                <c:pt idx="1">
                  <c:v>1.0</c:v>
                </c:pt>
                <c:pt idx="2">
                  <c:v>1.25</c:v>
                </c:pt>
                <c:pt idx="3">
                  <c:v>0.0</c:v>
                </c:pt>
              </c:numCache>
            </c:numRef>
          </c:val>
        </c:ser>
        <c:ser>
          <c:idx val="2"/>
          <c:order val="2"/>
          <c:tx>
            <c:strRef>
              <c:f>BoxPlot!$A$49</c:f>
              <c:strCache>
                <c:ptCount val="1"/>
                <c:pt idx="0">
                  <c:v>Q3-Q2</c:v>
                </c:pt>
              </c:strCache>
            </c:strRef>
          </c:tx>
          <c:spPr>
            <a:noFill/>
            <a:ln w="12700">
              <a:solidFill>
                <a:srgbClr val="000000"/>
              </a:solidFill>
              <a:prstDash val="solid"/>
            </a:ln>
          </c:spPr>
          <c:invertIfNegative val="0"/>
          <c:errBars>
            <c:errBarType val="plus"/>
            <c:errValType val="cust"/>
            <c:noEndCap val="1"/>
            <c:plus>
              <c:numRef>
                <c:f>BoxPlot!$B$55:$E$55</c:f>
                <c:numCache>
                  <c:formatCode>General</c:formatCode>
                  <c:ptCount val="4"/>
                  <c:pt idx="0">
                    <c:v>4.125</c:v>
                  </c:pt>
                  <c:pt idx="1">
                    <c:v>2.0</c:v>
                  </c:pt>
                  <c:pt idx="2">
                    <c:v>1.5</c:v>
                  </c:pt>
                  <c:pt idx="3">
                    <c:v>1.125</c:v>
                  </c:pt>
                </c:numCache>
              </c:numRef>
            </c:plus>
            <c:spPr>
              <a:ln w="12700">
                <a:solidFill>
                  <a:srgbClr val="000000"/>
                </a:solidFill>
                <a:prstDash val="solid"/>
              </a:ln>
            </c:spPr>
          </c:errBars>
          <c:cat>
            <c:strRef>
              <c:f>BoxPlot!$B$38:$E$38</c:f>
              <c:strCache>
                <c:ptCount val="4"/>
                <c:pt idx="0">
                  <c:v>Data 1</c:v>
                </c:pt>
                <c:pt idx="1">
                  <c:v>Data 2</c:v>
                </c:pt>
                <c:pt idx="2">
                  <c:v>Data 3</c:v>
                </c:pt>
                <c:pt idx="3">
                  <c:v>Data 4</c:v>
                </c:pt>
              </c:strCache>
            </c:strRef>
          </c:cat>
          <c:val>
            <c:numRef>
              <c:f>BoxPlot!$B$49:$E$49</c:f>
              <c:numCache>
                <c:formatCode>General</c:formatCode>
                <c:ptCount val="4"/>
                <c:pt idx="0">
                  <c:v>2.25</c:v>
                </c:pt>
                <c:pt idx="1">
                  <c:v>1.0</c:v>
                </c:pt>
                <c:pt idx="2">
                  <c:v>2.5</c:v>
                </c:pt>
                <c:pt idx="3">
                  <c:v>0.75</c:v>
                </c:pt>
              </c:numCache>
            </c:numRef>
          </c:val>
        </c:ser>
        <c:dLbls>
          <c:showLegendKey val="0"/>
          <c:showVal val="0"/>
          <c:showCatName val="0"/>
          <c:showSerName val="0"/>
          <c:showPercent val="0"/>
          <c:showBubbleSize val="0"/>
        </c:dLbls>
        <c:gapWidth val="150"/>
        <c:overlap val="100"/>
        <c:axId val="2079815176"/>
        <c:axId val="2048601752"/>
      </c:barChart>
      <c:lineChart>
        <c:grouping val="standard"/>
        <c:varyColors val="0"/>
        <c:ser>
          <c:idx val="4"/>
          <c:order val="3"/>
          <c:tx>
            <c:v>Min Outlier</c:v>
          </c:tx>
          <c:spPr>
            <a:ln w="28575">
              <a:noFill/>
            </a:ln>
          </c:spPr>
          <c:marker>
            <c:symbol val="square"/>
            <c:size val="5"/>
            <c:spPr>
              <a:solidFill>
                <a:srgbClr val="C0C0C0"/>
              </a:solidFill>
              <a:ln>
                <a:solidFill>
                  <a:srgbClr val="000000"/>
                </a:solidFill>
                <a:prstDash val="solid"/>
              </a:ln>
            </c:spPr>
          </c:marker>
          <c:cat>
            <c:strRef>
              <c:f>BoxPlot!$B$38:$E$38</c:f>
              <c:strCache>
                <c:ptCount val="4"/>
                <c:pt idx="0">
                  <c:v>Data 1</c:v>
                </c:pt>
                <c:pt idx="1">
                  <c:v>Data 2</c:v>
                </c:pt>
                <c:pt idx="2">
                  <c:v>Data 3</c:v>
                </c:pt>
                <c:pt idx="3">
                  <c:v>Data 4</c:v>
                </c:pt>
              </c:strCache>
            </c:strRef>
          </c:cat>
          <c:val>
            <c:numRef>
              <c:f>BoxPlot!$B$59:$E$59</c:f>
              <c:numCache>
                <c:formatCode>General</c:formatCode>
                <c:ptCount val="4"/>
                <c:pt idx="0">
                  <c:v>#N/A</c:v>
                </c:pt>
                <c:pt idx="1">
                  <c:v>#N/A</c:v>
                </c:pt>
                <c:pt idx="2">
                  <c:v>#N/A</c:v>
                </c:pt>
                <c:pt idx="3">
                  <c:v>#N/A</c:v>
                </c:pt>
              </c:numCache>
            </c:numRef>
          </c:val>
          <c:smooth val="0"/>
        </c:ser>
        <c:ser>
          <c:idx val="3"/>
          <c:order val="4"/>
          <c:tx>
            <c:v>Max Outlier</c:v>
          </c:tx>
          <c:spPr>
            <a:ln w="28575">
              <a:noFill/>
            </a:ln>
          </c:spPr>
          <c:marker>
            <c:symbol val="square"/>
            <c:size val="5"/>
            <c:spPr>
              <a:solidFill>
                <a:srgbClr val="000000"/>
              </a:solidFill>
              <a:ln>
                <a:solidFill>
                  <a:srgbClr val="000000"/>
                </a:solidFill>
                <a:prstDash val="solid"/>
              </a:ln>
            </c:spPr>
          </c:marker>
          <c:cat>
            <c:strRef>
              <c:f>BoxPlot!$B$38:$E$38</c:f>
              <c:strCache>
                <c:ptCount val="4"/>
                <c:pt idx="0">
                  <c:v>Data 1</c:v>
                </c:pt>
                <c:pt idx="1">
                  <c:v>Data 2</c:v>
                </c:pt>
                <c:pt idx="2">
                  <c:v>Data 3</c:v>
                </c:pt>
                <c:pt idx="3">
                  <c:v>Data 4</c:v>
                </c:pt>
              </c:strCache>
            </c:strRef>
          </c:cat>
          <c:val>
            <c:numRef>
              <c:f>BoxPlot!$B$58:$E$58</c:f>
              <c:numCache>
                <c:formatCode>General</c:formatCode>
                <c:ptCount val="4"/>
                <c:pt idx="0">
                  <c:v>13.0</c:v>
                </c:pt>
                <c:pt idx="1">
                  <c:v>#N/A</c:v>
                </c:pt>
                <c:pt idx="2">
                  <c:v>#N/A</c:v>
                </c:pt>
                <c:pt idx="3">
                  <c:v>5.0</c:v>
                </c:pt>
              </c:numCache>
            </c:numRef>
          </c:val>
          <c:smooth val="0"/>
        </c:ser>
        <c:dLbls>
          <c:showLegendKey val="0"/>
          <c:showVal val="0"/>
          <c:showCatName val="0"/>
          <c:showSerName val="0"/>
          <c:showPercent val="0"/>
          <c:showBubbleSize val="0"/>
        </c:dLbls>
        <c:marker val="1"/>
        <c:smooth val="0"/>
        <c:axId val="2079815176"/>
        <c:axId val="2048601752"/>
      </c:lineChart>
      <c:catAx>
        <c:axId val="2079815176"/>
        <c:scaling>
          <c:orientation val="minMax"/>
        </c:scaling>
        <c:delete val="0"/>
        <c:axPos val="b"/>
        <c:numFmt formatCode="General" sourceLinked="1"/>
        <c:majorTickMark val="in"/>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nl-NL"/>
          </a:p>
        </c:txPr>
        <c:crossAx val="2048601752"/>
        <c:crosses val="autoZero"/>
        <c:auto val="1"/>
        <c:lblAlgn val="ctr"/>
        <c:lblOffset val="100"/>
        <c:tickLblSkip val="1"/>
        <c:tickMarkSkip val="1"/>
        <c:noMultiLvlLbl val="0"/>
      </c:catAx>
      <c:valAx>
        <c:axId val="2048601752"/>
        <c:scaling>
          <c:orientation val="minMax"/>
        </c:scaling>
        <c:delete val="0"/>
        <c:axPos val="l"/>
        <c:numFmt formatCode="General" sourceLinked="1"/>
        <c:majorTickMark val="in"/>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nl-NL"/>
          </a:p>
        </c:txPr>
        <c:crossAx val="2079815176"/>
        <c:crosses val="autoZero"/>
        <c:crossBetween val="between"/>
      </c:valAx>
      <c:spPr>
        <a:noFill/>
        <a:ln w="12700">
          <a:solidFill>
            <a:srgbClr val="000000"/>
          </a:solidFill>
          <a:prstDash val="solid"/>
        </a:ln>
      </c:spPr>
    </c:plotArea>
    <c:legend>
      <c:legendPos val="r"/>
      <c:layout>
        <c:manualLayout>
          <c:xMode val="edge"/>
          <c:yMode val="edge"/>
          <c:x val="0.425370902423"/>
          <c:y val="0.146766155919699"/>
          <c:w val="0.387967099746463"/>
          <c:h val="0.169014142624251"/>
        </c:manualLayout>
      </c:layout>
      <c:overlay val="0"/>
      <c:spPr>
        <a:solidFill>
          <a:srgbClr val="FFFFFF"/>
        </a:solidFill>
        <a:ln w="25400">
          <a:noFill/>
        </a:ln>
      </c:spPr>
      <c:txPr>
        <a:bodyPr/>
        <a:lstStyle/>
        <a:p>
          <a:pPr>
            <a:defRPr sz="1010" b="0" i="0" u="none" strike="noStrike" baseline="0">
              <a:solidFill>
                <a:srgbClr val="000000"/>
              </a:solidFill>
              <a:latin typeface="Arial"/>
              <a:ea typeface="Arial"/>
              <a:cs typeface="Arial"/>
            </a:defRPr>
          </a:pPr>
          <a:endParaRPr lang="nl-NL"/>
        </a:p>
      </c:txPr>
    </c:legend>
    <c:plotVisOnly val="0"/>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nl-NL"/>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473075</xdr:colOff>
      <xdr:row>2</xdr:row>
      <xdr:rowOff>50165</xdr:rowOff>
    </xdr:from>
    <xdr:to>
      <xdr:col>11</xdr:col>
      <xdr:colOff>600088</xdr:colOff>
      <xdr:row>32</xdr:row>
      <xdr:rowOff>126860</xdr:rowOff>
    </xdr:to>
    <xdr:sp macro="" textlink="">
      <xdr:nvSpPr>
        <xdr:cNvPr id="4099" name="AutoShape 3"/>
        <xdr:cNvSpPr>
          <a:spLocks noChangeArrowheads="1"/>
        </xdr:cNvSpPr>
      </xdr:nvSpPr>
      <xdr:spPr bwMode="auto">
        <a:xfrm>
          <a:off x="6324600" y="952500"/>
          <a:ext cx="2228850" cy="5057775"/>
        </a:xfrm>
        <a:prstGeom prst="roundRect">
          <a:avLst>
            <a:gd name="adj" fmla="val 6995"/>
          </a:avLst>
        </a:prstGeom>
        <a:solidFill>
          <a:srgbClr val="FFFFFF"/>
        </a:solidFill>
        <a:ln w="9525">
          <a:solidFill>
            <a:srgbClr val="000000"/>
          </a:solidFill>
          <a:round/>
          <a:headEnd/>
          <a:tailEnd/>
        </a:ln>
      </xdr:spPr>
      <xdr:txBody>
        <a:bodyPr vertOverflow="clip" wrap="square" lIns="27432" tIns="22860" rIns="0" bIns="0" anchor="t" upright="1"/>
        <a:lstStyle/>
        <a:p>
          <a:pPr algn="l" rtl="0">
            <a:defRPr sz="1000"/>
          </a:pPr>
          <a:endParaRPr lang="nl-NL" sz="1100" b="0" i="0" u="none" strike="noStrike" baseline="0">
            <a:solidFill>
              <a:srgbClr val="000000"/>
            </a:solidFill>
            <a:latin typeface="Arial"/>
            <a:ea typeface="Arial"/>
            <a:cs typeface="Arial"/>
          </a:endParaRPr>
        </a:p>
        <a:p>
          <a:pPr algn="l" rtl="0">
            <a:defRPr sz="1000"/>
          </a:pPr>
          <a:r>
            <a:rPr lang="nl-NL" sz="1100" b="0" i="0" u="none" strike="noStrike" baseline="0">
              <a:solidFill>
                <a:srgbClr val="000000"/>
              </a:solidFill>
              <a:latin typeface="Arial"/>
              <a:ea typeface="Arial"/>
              <a:cs typeface="Arial"/>
            </a:rPr>
            <a:t>This template shows how to create a box and whisker chart in Excel. The ends of the whisker are set at 1.5*IQR above the third quartile (Q3) and 1.5*IQR below the first quartile (Q1). If the Minimum or Maximum values are outside this range, then they are shown as outliers. The normal convention for box plots is to show all the outliers, but to simplify this template, only the Min and Max outliers are shown. The number of outliers for each data set are included in the table below the chart.</a:t>
          </a:r>
        </a:p>
        <a:p>
          <a:pPr algn="l" rtl="0">
            <a:defRPr sz="1000"/>
          </a:pPr>
          <a:endParaRPr lang="nl-NL" sz="1100" b="0" i="0" u="none" strike="noStrike" baseline="0">
            <a:solidFill>
              <a:srgbClr val="000000"/>
            </a:solidFill>
            <a:latin typeface="Arial"/>
            <a:ea typeface="Arial"/>
            <a:cs typeface="Arial"/>
          </a:endParaRPr>
        </a:p>
        <a:p>
          <a:pPr algn="l" rtl="0">
            <a:defRPr sz="1000"/>
          </a:pPr>
          <a:r>
            <a:rPr lang="nl-NL" sz="1100" b="1" i="0" u="none" strike="noStrike" baseline="0">
              <a:solidFill>
                <a:srgbClr val="000000"/>
              </a:solidFill>
              <a:latin typeface="Arial"/>
              <a:ea typeface="Arial"/>
              <a:cs typeface="Arial"/>
            </a:rPr>
            <a:t>NOTE</a:t>
          </a:r>
          <a:r>
            <a:rPr lang="nl-NL" sz="1100" b="0" i="0" u="none" strike="noStrike" baseline="0">
              <a:solidFill>
                <a:srgbClr val="000000"/>
              </a:solidFill>
              <a:latin typeface="Arial"/>
              <a:ea typeface="Arial"/>
              <a:cs typeface="Arial"/>
            </a:rPr>
            <a:t>: The use of the bar charts to display the interquartile range requires that </a:t>
          </a:r>
          <a:r>
            <a:rPr lang="nl-NL" sz="1100" b="1" i="0" u="none" strike="noStrike" baseline="0">
              <a:solidFill>
                <a:srgbClr val="000000"/>
              </a:solidFill>
              <a:latin typeface="Arial"/>
              <a:ea typeface="Arial"/>
              <a:cs typeface="Arial"/>
            </a:rPr>
            <a:t>Q1 be positive</a:t>
          </a:r>
          <a:r>
            <a:rPr lang="nl-NL" sz="1100" b="0" i="0" u="none" strike="noStrike" baseline="0">
              <a:solidFill>
                <a:srgbClr val="000000"/>
              </a:solidFill>
              <a:latin typeface="Arial"/>
              <a:ea typeface="Arial"/>
              <a:cs typeface="Arial"/>
            </a:rPr>
            <a:t>. So, this technique is best used for displaying data that is only positive. See the other worksheets for methods for handling data with negative values.</a:t>
          </a:r>
        </a:p>
        <a:p>
          <a:pPr algn="l" rtl="0">
            <a:defRPr sz="1000"/>
          </a:pPr>
          <a:endParaRPr lang="nl-NL" sz="1100" b="0" i="0" u="none" strike="noStrike" baseline="0">
            <a:solidFill>
              <a:srgbClr val="000000"/>
            </a:solidFill>
            <a:latin typeface="Arial"/>
            <a:ea typeface="Arial"/>
            <a:cs typeface="Arial"/>
          </a:endParaRPr>
        </a:p>
        <a:p>
          <a:pPr algn="l" rtl="0">
            <a:defRPr sz="1000"/>
          </a:pPr>
          <a:r>
            <a:rPr lang="nl-NL" sz="1100" b="0" i="0" u="none" strike="noStrike" baseline="0">
              <a:solidFill>
                <a:srgbClr val="000000"/>
              </a:solidFill>
              <a:latin typeface="Arial"/>
              <a:ea typeface="Arial"/>
              <a:cs typeface="Arial"/>
            </a:rPr>
            <a:t>- </a:t>
          </a:r>
          <a:r>
            <a:rPr lang="nl-NL" sz="1100" b="1" i="0" u="none" strike="noStrike" baseline="0">
              <a:solidFill>
                <a:srgbClr val="000000"/>
              </a:solidFill>
              <a:latin typeface="Arial"/>
              <a:ea typeface="Arial"/>
              <a:cs typeface="Arial"/>
            </a:rPr>
            <a:t>Adding Columns:</a:t>
          </a:r>
          <a:r>
            <a:rPr lang="nl-NL" sz="1100" b="0" i="0" u="none" strike="noStrike" baseline="0">
              <a:solidFill>
                <a:srgbClr val="000000"/>
              </a:solidFill>
              <a:latin typeface="Arial"/>
              <a:ea typeface="Arial"/>
              <a:cs typeface="Arial"/>
            </a:rPr>
            <a:t> You can easily add additional data sets by copying an existing column and inserting it between Sample 5 and Sample 6. Doing so will ensure that the chart series expand to include the new data set.</a:t>
          </a:r>
        </a:p>
        <a:p>
          <a:pPr algn="l" rtl="0">
            <a:defRPr sz="1000"/>
          </a:pPr>
          <a:r>
            <a:rPr lang="nl-NL" sz="1100" b="0" i="0" u="none" strike="noStrike" baseline="0">
              <a:solidFill>
                <a:srgbClr val="000000"/>
              </a:solidFill>
              <a:latin typeface="Arial"/>
              <a:ea typeface="Arial"/>
              <a:cs typeface="Arial"/>
            </a:rPr>
            <a:t>- </a:t>
          </a:r>
          <a:r>
            <a:rPr lang="nl-NL" sz="1100" b="1" i="0" u="none" strike="noStrike" baseline="0">
              <a:solidFill>
                <a:srgbClr val="000000"/>
              </a:solidFill>
              <a:latin typeface="Arial"/>
              <a:ea typeface="Arial"/>
              <a:cs typeface="Arial"/>
            </a:rPr>
            <a:t>Adding Rows</a:t>
          </a:r>
          <a:r>
            <a:rPr lang="nl-NL" sz="1100" b="0" i="0" u="none" strike="noStrike" baseline="0">
              <a:solidFill>
                <a:srgbClr val="000000"/>
              </a:solidFill>
              <a:latin typeface="Arial"/>
              <a:ea typeface="Arial"/>
              <a:cs typeface="Arial"/>
            </a:rPr>
            <a:t>: The formulas allow you to have blank values within the data sets, but if you need to add more rows, add rows above the gray line below the table so that the range references expand to include these new rows.</a:t>
          </a:r>
        </a:p>
      </xdr:txBody>
    </xdr:sp>
    <xdr:clientData fPrintsWithSheet="0"/>
  </xdr:twoCellAnchor>
  <xdr:twoCellAnchor>
    <xdr:from>
      <xdr:col>0</xdr:col>
      <xdr:colOff>787400</xdr:colOff>
      <xdr:row>2</xdr:row>
      <xdr:rowOff>88900</xdr:rowOff>
    </xdr:from>
    <xdr:to>
      <xdr:col>7</xdr:col>
      <xdr:colOff>38100</xdr:colOff>
      <xdr:row>31</xdr:row>
      <xdr:rowOff>139700</xdr:rowOff>
    </xdr:to>
    <xdr:graphicFrame macro="">
      <xdr:nvGraphicFramePr>
        <xdr:cNvPr id="3074" name="Chart -1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rittersma/Dropbox/DFX/Training/MESA+/Templates/1-WAY%20ANOV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oxPlot"/>
      <sheetName val="BoxPlot2"/>
      <sheetName val="BoxPlot_Shifted"/>
      <sheetName val="Data_Shifted"/>
      <sheetName val="Data"/>
      <sheetName val="© Terms"/>
    </sheetNames>
    <sheetDataSet>
      <sheetData sheetId="0"/>
      <sheetData sheetId="1"/>
      <sheetData sheetId="2"/>
      <sheetData sheetId="3">
        <row r="1">
          <cell r="I1">
            <v>140</v>
          </cell>
        </row>
      </sheetData>
      <sheetData sheetId="4"/>
      <sheetData sheetId="5"/>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Ruler="0" zoomScaleNormal="125" zoomScalePageLayoutView="125" workbookViewId="0">
      <selection activeCell="A5" sqref="A5"/>
    </sheetView>
  </sheetViews>
  <sheetFormatPr baseColWidth="10" defaultColWidth="196.6640625" defaultRowHeight="15" x14ac:dyDescent="0"/>
  <cols>
    <col min="1" max="1" width="174" style="1" customWidth="1"/>
    <col min="2" max="16384" width="196.6640625" style="1"/>
  </cols>
  <sheetData>
    <row r="1" spans="1:1" s="2" customFormat="1">
      <c r="A1" s="2" t="s">
        <v>65</v>
      </c>
    </row>
    <row r="3" spans="1:1" ht="60">
      <c r="A3" s="1" t="s">
        <v>44</v>
      </c>
    </row>
    <row r="4" spans="1:1" ht="85" customHeight="1">
      <c r="A4" s="1" t="s">
        <v>58</v>
      </c>
    </row>
    <row r="5" spans="1:1" ht="265" customHeight="1">
      <c r="A5" s="1" t="s">
        <v>57</v>
      </c>
    </row>
    <row r="6" spans="1:1" ht="300">
      <c r="A6" s="1" t="s">
        <v>64</v>
      </c>
    </row>
    <row r="7" spans="1:1" ht="105">
      <c r="A7" s="1" t="s">
        <v>25</v>
      </c>
    </row>
  </sheetData>
  <phoneticPr fontId="5"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L106"/>
  <sheetViews>
    <sheetView showGridLines="0" tabSelected="1" showRuler="0" zoomScale="125" zoomScaleNormal="125" zoomScalePageLayoutView="125" workbookViewId="0">
      <selection activeCell="G31" sqref="G31"/>
    </sheetView>
  </sheetViews>
  <sheetFormatPr baseColWidth="10" defaultColWidth="8.83203125" defaultRowHeight="13" x14ac:dyDescent="0"/>
  <cols>
    <col min="1" max="1" width="8.83203125" style="4"/>
    <col min="2" max="3" width="15" style="5" customWidth="1"/>
    <col min="4" max="5" width="15" style="13" customWidth="1"/>
    <col min="6" max="6" width="2.6640625" style="4" bestFit="1" customWidth="1"/>
    <col min="7" max="7" width="17.1640625" style="4" customWidth="1"/>
    <col min="8" max="16384" width="8.83203125" style="4"/>
  </cols>
  <sheetData>
    <row r="1" spans="2:12">
      <c r="D1" s="6"/>
      <c r="E1" s="7"/>
      <c r="F1" s="8"/>
    </row>
    <row r="2" spans="2:12">
      <c r="B2" s="10" t="s">
        <v>26</v>
      </c>
      <c r="D2" s="6"/>
      <c r="E2" s="6"/>
      <c r="F2" s="9"/>
    </row>
    <row r="3" spans="2:12">
      <c r="B3" s="11"/>
      <c r="D3" s="6"/>
      <c r="E3" s="6"/>
      <c r="F3" s="9"/>
    </row>
    <row r="4" spans="2:12">
      <c r="B4" s="11"/>
      <c r="D4" s="6"/>
      <c r="E4" s="6"/>
      <c r="F4" s="9"/>
    </row>
    <row r="5" spans="2:12">
      <c r="B5" s="48" t="s">
        <v>45</v>
      </c>
      <c r="C5" s="49"/>
      <c r="D5" s="49"/>
      <c r="E5" s="50"/>
      <c r="F5" s="9"/>
      <c r="I5" s="47" t="s">
        <v>52</v>
      </c>
    </row>
    <row r="6" spans="2:12">
      <c r="B6" s="12" t="s">
        <v>50</v>
      </c>
      <c r="C6" s="12" t="s">
        <v>51</v>
      </c>
      <c r="D6" s="12" t="s">
        <v>27</v>
      </c>
      <c r="E6" s="12" t="s">
        <v>28</v>
      </c>
      <c r="I6" s="16">
        <v>7</v>
      </c>
      <c r="J6" s="16">
        <v>5</v>
      </c>
      <c r="K6" s="16">
        <v>2</v>
      </c>
      <c r="L6" s="16">
        <v>2</v>
      </c>
    </row>
    <row r="7" spans="2:12">
      <c r="B7" s="16">
        <v>7</v>
      </c>
      <c r="C7" s="16">
        <v>5</v>
      </c>
      <c r="D7" s="16">
        <v>2</v>
      </c>
      <c r="E7" s="16">
        <v>2</v>
      </c>
      <c r="I7" s="16">
        <v>4</v>
      </c>
      <c r="J7" s="16">
        <v>5</v>
      </c>
      <c r="K7" s="16">
        <v>4</v>
      </c>
      <c r="L7" s="16">
        <v>3</v>
      </c>
    </row>
    <row r="8" spans="2:12">
      <c r="B8" s="16">
        <v>4</v>
      </c>
      <c r="C8" s="16">
        <v>5</v>
      </c>
      <c r="D8" s="16">
        <v>4</v>
      </c>
      <c r="E8" s="16">
        <v>3</v>
      </c>
      <c r="I8" s="16">
        <v>6</v>
      </c>
      <c r="J8" s="16">
        <v>3</v>
      </c>
      <c r="K8" s="16">
        <v>7</v>
      </c>
      <c r="L8" s="16">
        <v>3</v>
      </c>
    </row>
    <row r="9" spans="2:12">
      <c r="B9" s="16">
        <v>6</v>
      </c>
      <c r="C9" s="16">
        <v>3</v>
      </c>
      <c r="D9" s="16">
        <v>7</v>
      </c>
      <c r="E9" s="16">
        <v>3</v>
      </c>
      <c r="I9" s="16">
        <v>8</v>
      </c>
      <c r="J9" s="16">
        <v>4</v>
      </c>
      <c r="K9" s="16">
        <v>1</v>
      </c>
      <c r="L9" s="16">
        <v>5</v>
      </c>
    </row>
    <row r="10" spans="2:12">
      <c r="B10" s="16">
        <v>8</v>
      </c>
      <c r="C10" s="16">
        <v>4</v>
      </c>
      <c r="D10" s="16">
        <v>1</v>
      </c>
      <c r="E10" s="16">
        <v>5</v>
      </c>
      <c r="I10" s="16">
        <v>6</v>
      </c>
      <c r="J10" s="16">
        <v>4</v>
      </c>
      <c r="K10" s="16">
        <v>2</v>
      </c>
      <c r="L10" s="16">
        <v>4</v>
      </c>
    </row>
    <row r="11" spans="2:12">
      <c r="B11" s="16">
        <v>6</v>
      </c>
      <c r="C11" s="16">
        <v>4</v>
      </c>
      <c r="D11" s="16">
        <v>2</v>
      </c>
      <c r="E11" s="16">
        <v>4</v>
      </c>
      <c r="I11" s="16">
        <v>6</v>
      </c>
      <c r="J11" s="16">
        <v>7</v>
      </c>
      <c r="K11" s="16">
        <v>1</v>
      </c>
      <c r="L11" s="16">
        <v>3</v>
      </c>
    </row>
    <row r="12" spans="2:12">
      <c r="B12" s="16">
        <v>6</v>
      </c>
      <c r="C12" s="16">
        <v>7</v>
      </c>
      <c r="D12" s="16">
        <v>1</v>
      </c>
      <c r="E12" s="16">
        <v>3</v>
      </c>
      <c r="I12" s="16">
        <v>2</v>
      </c>
      <c r="J12" s="16">
        <v>2</v>
      </c>
      <c r="K12" s="16">
        <v>5</v>
      </c>
      <c r="L12" s="16"/>
    </row>
    <row r="13" spans="2:12">
      <c r="B13" s="16">
        <v>2</v>
      </c>
      <c r="C13" s="16">
        <v>2</v>
      </c>
      <c r="D13" s="16">
        <v>5</v>
      </c>
      <c r="E13" s="16"/>
      <c r="I13" s="16">
        <v>9</v>
      </c>
      <c r="J13" s="16">
        <v>2</v>
      </c>
      <c r="K13" s="16">
        <v>7</v>
      </c>
      <c r="L13" s="16"/>
    </row>
    <row r="14" spans="2:12">
      <c r="B14" s="16">
        <v>9</v>
      </c>
      <c r="C14" s="16">
        <v>2</v>
      </c>
      <c r="D14" s="16">
        <v>7</v>
      </c>
      <c r="E14" s="16"/>
      <c r="I14" s="16">
        <v>12</v>
      </c>
      <c r="J14" s="16">
        <v>5</v>
      </c>
      <c r="K14" s="16"/>
      <c r="L14" s="16"/>
    </row>
    <row r="15" spans="2:12">
      <c r="B15" s="16">
        <v>12</v>
      </c>
      <c r="C15" s="16">
        <v>5</v>
      </c>
      <c r="D15" s="16"/>
      <c r="E15" s="16"/>
      <c r="I15" s="16">
        <v>13</v>
      </c>
      <c r="J15" s="16"/>
      <c r="K15" s="16"/>
      <c r="L15" s="16"/>
    </row>
    <row r="16" spans="2:12">
      <c r="B16" s="16">
        <v>13</v>
      </c>
      <c r="C16" s="16"/>
      <c r="D16" s="16"/>
      <c r="E16" s="16"/>
    </row>
    <row r="17" spans="2:12">
      <c r="B17" s="14"/>
      <c r="C17" s="14"/>
      <c r="D17" s="14"/>
      <c r="E17" s="14"/>
      <c r="I17" s="47" t="s">
        <v>53</v>
      </c>
    </row>
    <row r="18" spans="2:12">
      <c r="B18" s="14"/>
      <c r="C18" s="14"/>
      <c r="D18" s="14"/>
      <c r="E18" s="14"/>
      <c r="I18" s="48" t="s">
        <v>45</v>
      </c>
      <c r="J18" s="49"/>
      <c r="K18" s="49"/>
      <c r="L18" s="50"/>
    </row>
    <row r="19" spans="2:12">
      <c r="B19" s="14"/>
      <c r="C19" s="14"/>
      <c r="D19" s="14"/>
      <c r="E19" s="14"/>
      <c r="I19" s="12" t="s">
        <v>50</v>
      </c>
      <c r="J19" s="12" t="s">
        <v>51</v>
      </c>
      <c r="K19" s="12" t="s">
        <v>27</v>
      </c>
      <c r="L19" s="12" t="s">
        <v>28</v>
      </c>
    </row>
    <row r="20" spans="2:12">
      <c r="B20" s="14"/>
      <c r="C20" s="14"/>
      <c r="D20" s="14"/>
      <c r="E20" s="14"/>
      <c r="I20" s="16">
        <v>36</v>
      </c>
      <c r="J20" s="16">
        <v>35</v>
      </c>
      <c r="K20" s="16">
        <v>35</v>
      </c>
      <c r="L20" s="16">
        <v>34</v>
      </c>
    </row>
    <row r="21" spans="2:12">
      <c r="B21" s="14"/>
      <c r="C21" s="14"/>
      <c r="D21" s="14"/>
      <c r="E21" s="14"/>
      <c r="I21" s="16">
        <v>33</v>
      </c>
      <c r="J21" s="16">
        <v>37</v>
      </c>
      <c r="K21" s="16">
        <v>39</v>
      </c>
      <c r="L21" s="16">
        <v>31</v>
      </c>
    </row>
    <row r="22" spans="2:12">
      <c r="B22" s="14"/>
      <c r="C22" s="14"/>
      <c r="D22" s="14"/>
      <c r="E22" s="14"/>
      <c r="I22" s="16">
        <v>35</v>
      </c>
      <c r="J22" s="16">
        <v>36</v>
      </c>
      <c r="K22" s="16">
        <v>37</v>
      </c>
      <c r="L22" s="16">
        <v>35</v>
      </c>
    </row>
    <row r="23" spans="2:12">
      <c r="B23" s="14"/>
      <c r="C23" s="14"/>
      <c r="D23" s="14"/>
      <c r="E23" s="14"/>
      <c r="I23" s="16">
        <v>34</v>
      </c>
      <c r="J23" s="16">
        <v>35</v>
      </c>
      <c r="K23" s="16">
        <v>38</v>
      </c>
      <c r="L23" s="16">
        <v>32</v>
      </c>
    </row>
    <row r="24" spans="2:12">
      <c r="B24" s="14"/>
      <c r="C24" s="14"/>
      <c r="D24" s="14"/>
      <c r="E24" s="14"/>
      <c r="I24" s="16">
        <v>32</v>
      </c>
      <c r="J24" s="16">
        <v>38</v>
      </c>
      <c r="K24" s="16">
        <v>39</v>
      </c>
      <c r="L24" s="16">
        <v>34</v>
      </c>
    </row>
    <row r="25" spans="2:12">
      <c r="B25" s="14"/>
      <c r="C25" s="14"/>
      <c r="D25" s="14"/>
      <c r="E25" s="14"/>
    </row>
    <row r="26" spans="2:12">
      <c r="B26" s="14"/>
      <c r="C26" s="14"/>
      <c r="D26" s="14"/>
      <c r="E26" s="14"/>
    </row>
    <row r="27" spans="2:12">
      <c r="B27" s="14"/>
      <c r="C27" s="14"/>
      <c r="D27" s="14"/>
      <c r="E27" s="14"/>
    </row>
    <row r="28" spans="2:12">
      <c r="B28" s="14"/>
      <c r="C28" s="14"/>
      <c r="D28" s="14"/>
      <c r="E28" s="14"/>
    </row>
    <row r="29" spans="2:12">
      <c r="B29" s="14"/>
      <c r="C29" s="14"/>
      <c r="D29" s="14"/>
      <c r="E29" s="14"/>
    </row>
    <row r="30" spans="2:12">
      <c r="B30" s="14"/>
      <c r="C30" s="14"/>
      <c r="D30" s="14"/>
      <c r="E30" s="14"/>
    </row>
    <row r="31" spans="2:12">
      <c r="B31" s="14"/>
      <c r="C31" s="14"/>
      <c r="D31" s="14"/>
      <c r="E31" s="14"/>
    </row>
    <row r="32" spans="2:12">
      <c r="B32" s="14"/>
      <c r="C32" s="14"/>
      <c r="D32" s="14"/>
      <c r="E32" s="14"/>
    </row>
    <row r="33" spans="2:5">
      <c r="B33" s="14"/>
      <c r="C33" s="14"/>
      <c r="D33" s="14"/>
      <c r="E33" s="14"/>
    </row>
    <row r="34" spans="2:5">
      <c r="B34" s="14"/>
      <c r="C34" s="14"/>
      <c r="D34" s="14"/>
      <c r="E34" s="14"/>
    </row>
    <row r="35" spans="2:5">
      <c r="B35" s="14"/>
      <c r="C35" s="14"/>
      <c r="D35" s="14"/>
      <c r="E35" s="14"/>
    </row>
    <row r="36" spans="2:5">
      <c r="B36" s="14"/>
      <c r="C36" s="14"/>
      <c r="D36" s="14"/>
      <c r="E36" s="14"/>
    </row>
    <row r="37" spans="2:5">
      <c r="B37" s="14"/>
      <c r="C37" s="14"/>
      <c r="D37" s="14"/>
      <c r="E37" s="14"/>
    </row>
    <row r="38" spans="2:5">
      <c r="B38" s="14"/>
      <c r="C38" s="14"/>
      <c r="D38" s="14"/>
      <c r="E38" s="14"/>
    </row>
    <row r="39" spans="2:5">
      <c r="B39" s="14"/>
      <c r="C39" s="14"/>
      <c r="D39" s="14"/>
      <c r="E39" s="14"/>
    </row>
    <row r="40" spans="2:5">
      <c r="B40" s="14"/>
      <c r="C40" s="14"/>
      <c r="D40" s="14"/>
      <c r="E40" s="14"/>
    </row>
    <row r="41" spans="2:5">
      <c r="B41" s="14"/>
      <c r="C41" s="14"/>
      <c r="D41" s="14"/>
      <c r="E41" s="14"/>
    </row>
    <row r="42" spans="2:5">
      <c r="B42" s="14"/>
      <c r="C42" s="14"/>
      <c r="D42" s="14"/>
      <c r="E42" s="14"/>
    </row>
    <row r="43" spans="2:5">
      <c r="B43" s="14"/>
      <c r="C43" s="14"/>
      <c r="D43" s="14"/>
      <c r="E43" s="14"/>
    </row>
    <row r="44" spans="2:5">
      <c r="B44" s="14"/>
      <c r="C44" s="14"/>
      <c r="D44" s="14"/>
      <c r="E44" s="14"/>
    </row>
    <row r="45" spans="2:5">
      <c r="B45" s="14"/>
      <c r="C45" s="14"/>
      <c r="D45" s="14"/>
      <c r="E45" s="14"/>
    </row>
    <row r="46" spans="2:5">
      <c r="B46" s="14"/>
      <c r="C46" s="14"/>
      <c r="D46" s="14"/>
      <c r="E46" s="14"/>
    </row>
    <row r="47" spans="2:5">
      <c r="B47" s="14"/>
      <c r="C47" s="14"/>
      <c r="D47" s="14"/>
      <c r="E47" s="14"/>
    </row>
    <row r="48" spans="2:5">
      <c r="B48" s="14"/>
      <c r="C48" s="14"/>
      <c r="D48" s="14"/>
      <c r="E48" s="14"/>
    </row>
    <row r="49" spans="2:5">
      <c r="B49" s="14"/>
      <c r="C49" s="14"/>
      <c r="D49" s="14"/>
      <c r="E49" s="14"/>
    </row>
    <row r="50" spans="2:5">
      <c r="B50" s="14"/>
      <c r="C50" s="14"/>
      <c r="D50" s="14"/>
      <c r="E50" s="14"/>
    </row>
    <row r="51" spans="2:5">
      <c r="B51" s="14"/>
      <c r="C51" s="14"/>
      <c r="D51" s="14"/>
      <c r="E51" s="14"/>
    </row>
    <row r="52" spans="2:5">
      <c r="B52" s="14"/>
      <c r="C52" s="14"/>
      <c r="D52" s="14"/>
      <c r="E52" s="14"/>
    </row>
    <row r="53" spans="2:5">
      <c r="B53" s="14"/>
      <c r="C53" s="14"/>
      <c r="D53" s="14"/>
      <c r="E53" s="14"/>
    </row>
    <row r="54" spans="2:5">
      <c r="B54" s="14"/>
      <c r="C54" s="14"/>
      <c r="D54" s="14"/>
      <c r="E54" s="14"/>
    </row>
    <row r="55" spans="2:5">
      <c r="B55" s="14"/>
      <c r="C55" s="14"/>
      <c r="D55" s="14"/>
      <c r="E55" s="14"/>
    </row>
    <row r="56" spans="2:5">
      <c r="B56" s="14"/>
      <c r="C56" s="14"/>
      <c r="D56" s="14"/>
      <c r="E56" s="14"/>
    </row>
    <row r="57" spans="2:5">
      <c r="B57" s="14"/>
      <c r="C57" s="14"/>
      <c r="D57" s="14"/>
      <c r="E57" s="14"/>
    </row>
    <row r="58" spans="2:5">
      <c r="B58" s="14"/>
      <c r="C58" s="14"/>
      <c r="D58" s="14"/>
      <c r="E58" s="14"/>
    </row>
    <row r="59" spans="2:5">
      <c r="B59" s="14"/>
      <c r="C59" s="14"/>
      <c r="D59" s="14"/>
      <c r="E59" s="14"/>
    </row>
    <row r="60" spans="2:5">
      <c r="B60" s="14"/>
      <c r="C60" s="14"/>
      <c r="D60" s="14"/>
      <c r="E60" s="14"/>
    </row>
    <row r="61" spans="2:5">
      <c r="B61" s="14"/>
      <c r="C61" s="14"/>
      <c r="D61" s="14"/>
      <c r="E61" s="14"/>
    </row>
    <row r="62" spans="2:5">
      <c r="B62" s="14"/>
      <c r="C62" s="14"/>
      <c r="D62" s="14"/>
      <c r="E62" s="14"/>
    </row>
    <row r="63" spans="2:5">
      <c r="B63" s="14"/>
      <c r="C63" s="14"/>
      <c r="D63" s="14"/>
      <c r="E63" s="14"/>
    </row>
    <row r="64" spans="2:5">
      <c r="B64" s="14"/>
      <c r="C64" s="14"/>
      <c r="D64" s="14"/>
      <c r="E64" s="14"/>
    </row>
    <row r="65" spans="2:5">
      <c r="B65" s="14"/>
      <c r="C65" s="14"/>
      <c r="D65" s="14"/>
      <c r="E65" s="14"/>
    </row>
    <row r="66" spans="2:5">
      <c r="B66" s="14"/>
      <c r="C66" s="14"/>
      <c r="D66" s="14"/>
      <c r="E66" s="14"/>
    </row>
    <row r="67" spans="2:5">
      <c r="B67" s="14"/>
      <c r="C67" s="14"/>
      <c r="D67" s="14"/>
      <c r="E67" s="14"/>
    </row>
    <row r="68" spans="2:5">
      <c r="B68" s="14"/>
      <c r="C68" s="14"/>
      <c r="D68" s="14"/>
      <c r="E68" s="14"/>
    </row>
    <row r="69" spans="2:5">
      <c r="B69" s="14"/>
      <c r="C69" s="14"/>
      <c r="D69" s="14"/>
      <c r="E69" s="14"/>
    </row>
    <row r="70" spans="2:5">
      <c r="B70" s="14"/>
      <c r="C70" s="14"/>
      <c r="D70" s="14"/>
      <c r="E70" s="14"/>
    </row>
    <row r="71" spans="2:5">
      <c r="B71" s="14"/>
      <c r="C71" s="14"/>
      <c r="D71" s="14"/>
      <c r="E71" s="14"/>
    </row>
    <row r="72" spans="2:5">
      <c r="B72" s="14"/>
      <c r="C72" s="14"/>
      <c r="D72" s="14"/>
      <c r="E72" s="14"/>
    </row>
    <row r="73" spans="2:5">
      <c r="B73" s="14"/>
      <c r="C73" s="14"/>
      <c r="D73" s="14"/>
      <c r="E73" s="14"/>
    </row>
    <row r="74" spans="2:5">
      <c r="B74" s="14"/>
      <c r="C74" s="14"/>
      <c r="D74" s="14"/>
      <c r="E74" s="14"/>
    </row>
    <row r="75" spans="2:5">
      <c r="B75" s="14"/>
      <c r="C75" s="14"/>
      <c r="D75" s="14"/>
      <c r="E75" s="14"/>
    </row>
    <row r="76" spans="2:5">
      <c r="B76" s="14"/>
      <c r="C76" s="14"/>
      <c r="D76" s="14"/>
      <c r="E76" s="14"/>
    </row>
    <row r="77" spans="2:5">
      <c r="B77" s="14"/>
      <c r="C77" s="14"/>
      <c r="D77" s="14"/>
      <c r="E77" s="14"/>
    </row>
    <row r="78" spans="2:5">
      <c r="B78" s="14"/>
      <c r="C78" s="14"/>
      <c r="D78" s="14"/>
      <c r="E78" s="14"/>
    </row>
    <row r="79" spans="2:5">
      <c r="B79" s="14"/>
      <c r="C79" s="14"/>
      <c r="D79" s="14"/>
      <c r="E79" s="14"/>
    </row>
    <row r="80" spans="2:5">
      <c r="B80" s="14"/>
      <c r="C80" s="14"/>
      <c r="D80" s="14"/>
      <c r="E80" s="14"/>
    </row>
    <row r="81" spans="2:5">
      <c r="B81" s="14"/>
      <c r="C81" s="14"/>
      <c r="D81" s="14"/>
      <c r="E81" s="14"/>
    </row>
    <row r="82" spans="2:5">
      <c r="B82" s="14"/>
      <c r="C82" s="14"/>
      <c r="D82" s="14"/>
      <c r="E82" s="14"/>
    </row>
    <row r="83" spans="2:5">
      <c r="B83" s="14"/>
      <c r="C83" s="14"/>
      <c r="D83" s="14"/>
      <c r="E83" s="14"/>
    </row>
    <row r="84" spans="2:5">
      <c r="B84" s="14"/>
      <c r="C84" s="14"/>
      <c r="D84" s="14"/>
      <c r="E84" s="14"/>
    </row>
    <row r="85" spans="2:5">
      <c r="B85" s="14"/>
      <c r="C85" s="14"/>
      <c r="D85" s="14"/>
      <c r="E85" s="14"/>
    </row>
    <row r="86" spans="2:5">
      <c r="B86" s="14"/>
      <c r="C86" s="14"/>
      <c r="D86" s="14"/>
      <c r="E86" s="14"/>
    </row>
    <row r="87" spans="2:5">
      <c r="B87" s="14"/>
      <c r="C87" s="14"/>
      <c r="D87" s="14"/>
      <c r="E87" s="14"/>
    </row>
    <row r="88" spans="2:5">
      <c r="B88" s="14"/>
      <c r="C88" s="14"/>
      <c r="D88" s="14"/>
      <c r="E88" s="14"/>
    </row>
    <row r="89" spans="2:5">
      <c r="B89" s="14"/>
      <c r="C89" s="14"/>
      <c r="D89" s="14"/>
      <c r="E89" s="14"/>
    </row>
    <row r="90" spans="2:5">
      <c r="B90" s="14"/>
      <c r="C90" s="14"/>
      <c r="D90" s="14"/>
      <c r="E90" s="14"/>
    </row>
    <row r="91" spans="2:5">
      <c r="B91" s="14"/>
      <c r="C91" s="14"/>
      <c r="D91" s="14"/>
      <c r="E91" s="14"/>
    </row>
    <row r="92" spans="2:5">
      <c r="B92" s="14"/>
      <c r="C92" s="14"/>
      <c r="D92" s="14"/>
      <c r="E92" s="14"/>
    </row>
    <row r="93" spans="2:5">
      <c r="B93" s="14"/>
      <c r="C93" s="14"/>
      <c r="D93" s="14"/>
      <c r="E93" s="14"/>
    </row>
    <row r="94" spans="2:5">
      <c r="B94" s="14"/>
      <c r="C94" s="14"/>
      <c r="D94" s="14"/>
      <c r="E94" s="14"/>
    </row>
    <row r="95" spans="2:5">
      <c r="B95" s="14"/>
      <c r="C95" s="14"/>
      <c r="D95" s="14"/>
      <c r="E95" s="14"/>
    </row>
    <row r="96" spans="2:5">
      <c r="B96" s="14"/>
      <c r="C96" s="14"/>
      <c r="D96" s="14"/>
      <c r="E96" s="14"/>
    </row>
    <row r="97" spans="2:5">
      <c r="B97" s="14"/>
      <c r="C97" s="14"/>
      <c r="D97" s="14"/>
      <c r="E97" s="14"/>
    </row>
    <row r="98" spans="2:5">
      <c r="B98" s="14"/>
      <c r="C98" s="14"/>
      <c r="D98" s="14"/>
      <c r="E98" s="14"/>
    </row>
    <row r="99" spans="2:5">
      <c r="B99" s="14"/>
      <c r="C99" s="14"/>
      <c r="D99" s="14"/>
      <c r="E99" s="14"/>
    </row>
    <row r="100" spans="2:5">
      <c r="B100" s="14"/>
      <c r="C100" s="14"/>
      <c r="D100" s="14"/>
      <c r="E100" s="14"/>
    </row>
    <row r="101" spans="2:5">
      <c r="B101" s="14"/>
      <c r="C101" s="14"/>
      <c r="D101" s="14"/>
      <c r="E101" s="14"/>
    </row>
    <row r="102" spans="2:5">
      <c r="B102" s="14"/>
      <c r="C102" s="14"/>
      <c r="D102" s="14"/>
      <c r="E102" s="14"/>
    </row>
    <row r="103" spans="2:5">
      <c r="B103" s="14"/>
      <c r="C103" s="14"/>
      <c r="D103" s="14"/>
      <c r="E103" s="14"/>
    </row>
    <row r="104" spans="2:5">
      <c r="B104" s="14"/>
      <c r="C104" s="14"/>
      <c r="D104" s="14"/>
      <c r="E104" s="14"/>
    </row>
    <row r="105" spans="2:5">
      <c r="B105" s="14"/>
      <c r="C105" s="14"/>
      <c r="D105" s="14"/>
      <c r="E105" s="14"/>
    </row>
    <row r="106" spans="2:5">
      <c r="B106" s="14"/>
      <c r="C106" s="14"/>
      <c r="D106" s="14"/>
      <c r="E106" s="14"/>
    </row>
  </sheetData>
  <mergeCells count="2">
    <mergeCell ref="B5:E5"/>
    <mergeCell ref="I18:L18"/>
  </mergeCells>
  <phoneticPr fontId="0" type="noConversion"/>
  <printOptions headings="1" gridLinesSet="0"/>
  <pageMargins left="0.75" right="0.75" top="1" bottom="1" header="0.5" footer="0.5"/>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9"/>
  <sheetViews>
    <sheetView showRuler="0" zoomScale="125" workbookViewId="0">
      <selection activeCell="E34" sqref="E34"/>
    </sheetView>
  </sheetViews>
  <sheetFormatPr baseColWidth="10" defaultColWidth="9.1640625" defaultRowHeight="12" x14ac:dyDescent="0"/>
  <cols>
    <col min="1" max="1" width="14.1640625" style="19" customWidth="1"/>
    <col min="2" max="7" width="12.6640625" style="19" customWidth="1"/>
    <col min="8" max="8" width="3.5" style="19" customWidth="1"/>
    <col min="9" max="9" width="13.5" style="19" customWidth="1"/>
    <col min="10" max="16384" width="9.1640625" style="19"/>
  </cols>
  <sheetData>
    <row r="2" spans="1:9" s="17" customFormat="1" ht="24" customHeight="1">
      <c r="B2" s="51" t="s">
        <v>7</v>
      </c>
      <c r="C2" s="52"/>
      <c r="D2" s="52"/>
      <c r="E2" s="52"/>
      <c r="F2" s="52"/>
      <c r="G2" s="52"/>
    </row>
    <row r="3" spans="1:9" ht="15">
      <c r="A3" s="18"/>
      <c r="C3" s="20"/>
      <c r="D3" s="20"/>
      <c r="E3" s="20"/>
      <c r="F3" s="20"/>
      <c r="G3" s="20"/>
      <c r="I3" s="20"/>
    </row>
    <row r="4" spans="1:9">
      <c r="I4" s="21"/>
    </row>
    <row r="36" spans="1:7">
      <c r="B36" s="31" t="s">
        <v>55</v>
      </c>
    </row>
    <row r="38" spans="1:7">
      <c r="A38" s="22" t="s">
        <v>19</v>
      </c>
      <c r="B38" s="23" t="s">
        <v>50</v>
      </c>
      <c r="C38" s="23" t="s">
        <v>51</v>
      </c>
      <c r="D38" s="23" t="s">
        <v>27</v>
      </c>
      <c r="E38" s="23" t="s">
        <v>28</v>
      </c>
      <c r="F38" s="23" t="s">
        <v>23</v>
      </c>
      <c r="G38" s="23" t="s">
        <v>24</v>
      </c>
    </row>
    <row r="39" spans="1:7">
      <c r="A39" s="22" t="s">
        <v>8</v>
      </c>
      <c r="B39" s="19">
        <f>MIN('Sample Data'!B7:B106)</f>
        <v>2</v>
      </c>
      <c r="C39" s="19">
        <f>MIN('Sample Data'!C7:C106)</f>
        <v>2</v>
      </c>
      <c r="D39" s="19">
        <f>MIN('Sample Data'!D7:D106)</f>
        <v>1</v>
      </c>
      <c r="E39" s="19">
        <f>MIN('Sample Data'!E7:E106)</f>
        <v>2</v>
      </c>
      <c r="F39" s="19">
        <f>MIN(F$62:F$89)</f>
        <v>0</v>
      </c>
      <c r="G39" s="19">
        <f>MIN(G$62:G$89)</f>
        <v>0</v>
      </c>
    </row>
    <row r="40" spans="1:7">
      <c r="A40" s="22" t="s">
        <v>59</v>
      </c>
      <c r="B40" s="19">
        <f>PERCENTILE('Sample Data'!B$7:B$106,0.25)</f>
        <v>6</v>
      </c>
      <c r="C40" s="19">
        <f>PERCENTILE('Sample Data'!C$7:C$106,0.25)</f>
        <v>3</v>
      </c>
      <c r="D40" s="19">
        <f>PERCENTILE('Sample Data'!D$7:D$106,0.25)</f>
        <v>1.75</v>
      </c>
      <c r="E40" s="19">
        <f>PERCENTILE('Sample Data'!E$7:E$106,0.25)</f>
        <v>3</v>
      </c>
      <c r="F40" s="19" t="e">
        <f>PERCENTILE(F$62:F$89,0.25)</f>
        <v>#NUM!</v>
      </c>
      <c r="G40" s="19" t="e">
        <f>PERCENTILE(G$62:G$89,0.25)</f>
        <v>#NUM!</v>
      </c>
    </row>
    <row r="41" spans="1:7">
      <c r="A41" s="22" t="s">
        <v>11</v>
      </c>
      <c r="B41" s="19">
        <f>MEDIAN('Sample Data'!B$7:B$106)</f>
        <v>6.5</v>
      </c>
      <c r="C41" s="19">
        <f>MEDIAN('Sample Data'!C$7:C$106)</f>
        <v>4</v>
      </c>
      <c r="D41" s="19">
        <f>MEDIAN('Sample Data'!D$7:D$106)</f>
        <v>3</v>
      </c>
      <c r="E41" s="19">
        <f>MEDIAN('Sample Data'!E$7:E$106)</f>
        <v>3</v>
      </c>
      <c r="F41" s="19" t="e">
        <f>MEDIAN(F$62:F$89)</f>
        <v>#NUM!</v>
      </c>
      <c r="G41" s="19" t="e">
        <f>MEDIAN(G$62:G$89)</f>
        <v>#NUM!</v>
      </c>
    </row>
    <row r="42" spans="1:7">
      <c r="A42" s="22" t="s">
        <v>60</v>
      </c>
      <c r="B42" s="19">
        <f>PERCENTILE('Sample Data'!B$7:B$106,0.75)</f>
        <v>8.75</v>
      </c>
      <c r="C42" s="19">
        <f>PERCENTILE('Sample Data'!C$7:C$106,0.75)</f>
        <v>5</v>
      </c>
      <c r="D42" s="19">
        <f>PERCENTILE('Sample Data'!D$7:D$106,0.75)</f>
        <v>5.5</v>
      </c>
      <c r="E42" s="19">
        <f>PERCENTILE('Sample Data'!E$7:E$106,0.75)</f>
        <v>3.75</v>
      </c>
      <c r="F42" s="19" t="e">
        <f>PERCENTILE(F$62:F$89,0.75)</f>
        <v>#NUM!</v>
      </c>
      <c r="G42" s="19" t="e">
        <f>PERCENTILE(G$62:G$89,0.75)</f>
        <v>#NUM!</v>
      </c>
    </row>
    <row r="43" spans="1:7">
      <c r="A43" s="22" t="s">
        <v>9</v>
      </c>
      <c r="B43" s="19">
        <f>MAX('Sample Data'!B$7:B$106)</f>
        <v>13</v>
      </c>
      <c r="C43" s="19">
        <f>MAX('Sample Data'!C$7:C$106)</f>
        <v>7</v>
      </c>
      <c r="D43" s="19">
        <f>MAX('Sample Data'!D$7:D$106)</f>
        <v>7</v>
      </c>
      <c r="E43" s="19">
        <f>MAX('Sample Data'!E$7:E$106)</f>
        <v>5</v>
      </c>
      <c r="F43" s="19">
        <f>MAX(F$62:F$89)</f>
        <v>0</v>
      </c>
      <c r="G43" s="19">
        <f>MAX(G$62:G$89)</f>
        <v>0</v>
      </c>
    </row>
    <row r="44" spans="1:7">
      <c r="A44" s="22" t="s">
        <v>10</v>
      </c>
      <c r="B44" s="19">
        <f t="shared" ref="B44:G44" si="0">B42-B40</f>
        <v>2.75</v>
      </c>
      <c r="C44" s="19">
        <f>C42-C40</f>
        <v>2</v>
      </c>
      <c r="D44" s="19">
        <f>D42-D40</f>
        <v>3.75</v>
      </c>
      <c r="E44" s="19">
        <f>E42-E40</f>
        <v>0.75</v>
      </c>
      <c r="F44" s="19" t="e">
        <f t="shared" si="0"/>
        <v>#NUM!</v>
      </c>
      <c r="G44" s="19" t="e">
        <f t="shared" si="0"/>
        <v>#NUM!</v>
      </c>
    </row>
    <row r="45" spans="1:7">
      <c r="A45" s="22" t="s">
        <v>15</v>
      </c>
      <c r="B45" s="19">
        <f>COUNTIF('Sample Data'!B$7:B$106,"&gt;"&amp;B51)</f>
        <v>1</v>
      </c>
      <c r="C45" s="19">
        <f>COUNTIF('Sample Data'!C$7:C$106,"&gt;"&amp;C51)</f>
        <v>0</v>
      </c>
      <c r="D45" s="19">
        <f>COUNTIF('Sample Data'!D$7:D$106,"&gt;"&amp;D51)</f>
        <v>0</v>
      </c>
      <c r="E45" s="19">
        <f>COUNTIF('Sample Data'!E$7:E$106,"&gt;"&amp;E51)</f>
        <v>1</v>
      </c>
      <c r="F45" s="19">
        <f>COUNTIF(F$62:F$89,"&gt;"&amp;F51)</f>
        <v>0</v>
      </c>
      <c r="G45" s="19">
        <f>COUNTIF(G$62:G$89,"&gt;"&amp;G51)</f>
        <v>0</v>
      </c>
    </row>
    <row r="46" spans="1:7">
      <c r="A46" s="22" t="s">
        <v>16</v>
      </c>
      <c r="B46" s="19">
        <f>COUNTIF('Sample Data'!B$7:B$106,"&lt;"&amp;B52)</f>
        <v>0</v>
      </c>
      <c r="C46" s="19">
        <f>COUNTIF('Sample Data'!C$7:C$106,"&lt;"&amp;C52)</f>
        <v>0</v>
      </c>
      <c r="D46" s="19">
        <f>COUNTIF('Sample Data'!D$7:D$106,"&lt;"&amp;D52)</f>
        <v>0</v>
      </c>
      <c r="E46" s="19">
        <f>COUNTIF('Sample Data'!E$7:E$106,"&lt;"&amp;E52)</f>
        <v>0</v>
      </c>
      <c r="F46" s="19">
        <f>COUNTIF(F$62:F$89,"&lt;"&amp;F52)</f>
        <v>0</v>
      </c>
      <c r="G46" s="19">
        <f>COUNTIF(G$62:G$89,"&lt;"&amp;G52)</f>
        <v>0</v>
      </c>
    </row>
    <row r="47" spans="1:7">
      <c r="A47" s="24" t="s">
        <v>22</v>
      </c>
    </row>
    <row r="48" spans="1:7">
      <c r="A48" s="22" t="s">
        <v>12</v>
      </c>
      <c r="B48" s="19">
        <f t="shared" ref="B48:G49" si="1">B41-B40</f>
        <v>0.5</v>
      </c>
      <c r="C48" s="19">
        <f t="shared" ref="C48:E49" si="2">C41-C40</f>
        <v>1</v>
      </c>
      <c r="D48" s="19">
        <f t="shared" si="2"/>
        <v>1.25</v>
      </c>
      <c r="E48" s="19">
        <f t="shared" si="2"/>
        <v>0</v>
      </c>
      <c r="F48" s="19" t="e">
        <f t="shared" si="1"/>
        <v>#NUM!</v>
      </c>
      <c r="G48" s="19" t="e">
        <f t="shared" si="1"/>
        <v>#NUM!</v>
      </c>
    </row>
    <row r="49" spans="1:7">
      <c r="A49" s="22" t="s">
        <v>13</v>
      </c>
      <c r="B49" s="19">
        <f t="shared" si="1"/>
        <v>2.25</v>
      </c>
      <c r="C49" s="19">
        <f t="shared" si="2"/>
        <v>1</v>
      </c>
      <c r="D49" s="19">
        <f t="shared" si="2"/>
        <v>2.5</v>
      </c>
      <c r="E49" s="19">
        <f t="shared" si="2"/>
        <v>0.75</v>
      </c>
      <c r="F49" s="19" t="e">
        <f t="shared" si="1"/>
        <v>#NUM!</v>
      </c>
      <c r="G49" s="19" t="e">
        <f t="shared" si="1"/>
        <v>#NUM!</v>
      </c>
    </row>
    <row r="50" spans="1:7">
      <c r="A50" s="24" t="s">
        <v>21</v>
      </c>
    </row>
    <row r="51" spans="1:7">
      <c r="A51" s="22" t="s">
        <v>61</v>
      </c>
      <c r="B51" s="19">
        <f t="shared" ref="B51:G51" si="3">B42+1.5*B44</f>
        <v>12.875</v>
      </c>
      <c r="C51" s="19">
        <f>C42+1.5*C44</f>
        <v>8</v>
      </c>
      <c r="D51" s="19">
        <f>D42+1.5*D44</f>
        <v>11.125</v>
      </c>
      <c r="E51" s="19">
        <f>E42+1.5*E44</f>
        <v>4.875</v>
      </c>
      <c r="F51" s="19" t="e">
        <f t="shared" si="3"/>
        <v>#NUM!</v>
      </c>
      <c r="G51" s="19" t="e">
        <f t="shared" si="3"/>
        <v>#NUM!</v>
      </c>
    </row>
    <row r="52" spans="1:7">
      <c r="A52" s="22" t="s">
        <v>62</v>
      </c>
      <c r="B52" s="19">
        <f t="shared" ref="B52:G52" si="4">B40-1.5*B44</f>
        <v>1.875</v>
      </c>
      <c r="C52" s="19">
        <f>C40-1.5*C44</f>
        <v>0</v>
      </c>
      <c r="D52" s="19">
        <f>D40-1.5*D44</f>
        <v>-3.875</v>
      </c>
      <c r="E52" s="19">
        <f>E40-1.5*E44</f>
        <v>1.875</v>
      </c>
      <c r="F52" s="19" t="e">
        <f t="shared" si="4"/>
        <v>#NUM!</v>
      </c>
      <c r="G52" s="19" t="e">
        <f t="shared" si="4"/>
        <v>#NUM!</v>
      </c>
    </row>
    <row r="53" spans="1:7">
      <c r="A53" s="22" t="s">
        <v>14</v>
      </c>
      <c r="B53" s="19">
        <f t="shared" ref="B53:G53" si="5">MIN(B51,B43)</f>
        <v>12.875</v>
      </c>
      <c r="C53" s="19">
        <f>MIN(C51,C43)</f>
        <v>7</v>
      </c>
      <c r="D53" s="19">
        <f>MIN(D51,D43)</f>
        <v>7</v>
      </c>
      <c r="E53" s="19">
        <f>MIN(E51,E43)</f>
        <v>4.875</v>
      </c>
      <c r="F53" s="19" t="e">
        <f t="shared" si="5"/>
        <v>#NUM!</v>
      </c>
      <c r="G53" s="19" t="e">
        <f t="shared" si="5"/>
        <v>#NUM!</v>
      </c>
    </row>
    <row r="54" spans="1:7">
      <c r="A54" s="22" t="s">
        <v>20</v>
      </c>
      <c r="B54" s="19">
        <f t="shared" ref="B54:G54" si="6">MAX(B39,B52)</f>
        <v>2</v>
      </c>
      <c r="C54" s="19">
        <f>MAX(C39,C52)</f>
        <v>2</v>
      </c>
      <c r="D54" s="19">
        <f>MAX(D39,D52)</f>
        <v>1</v>
      </c>
      <c r="E54" s="19">
        <f>MAX(E39,E52)</f>
        <v>2</v>
      </c>
      <c r="F54" s="19" t="e">
        <f t="shared" si="6"/>
        <v>#NUM!</v>
      </c>
      <c r="G54" s="19" t="e">
        <f t="shared" si="6"/>
        <v>#NUM!</v>
      </c>
    </row>
    <row r="55" spans="1:7">
      <c r="A55" s="22" t="s">
        <v>63</v>
      </c>
      <c r="B55" s="19">
        <f t="shared" ref="B55:G55" si="7">B53-B42</f>
        <v>4.125</v>
      </c>
      <c r="C55" s="19">
        <f>C53-C42</f>
        <v>2</v>
      </c>
      <c r="D55" s="19">
        <f>D53-D42</f>
        <v>1.5</v>
      </c>
      <c r="E55" s="19">
        <f>E53-E42</f>
        <v>1.125</v>
      </c>
      <c r="F55" s="19" t="e">
        <f t="shared" si="7"/>
        <v>#NUM!</v>
      </c>
      <c r="G55" s="19" t="e">
        <f t="shared" si="7"/>
        <v>#NUM!</v>
      </c>
    </row>
    <row r="56" spans="1:7">
      <c r="A56" s="22" t="s">
        <v>54</v>
      </c>
      <c r="B56" s="19">
        <f t="shared" ref="B56:G56" si="8">B40-B54</f>
        <v>4</v>
      </c>
      <c r="C56" s="19">
        <f>C40-C54</f>
        <v>1</v>
      </c>
      <c r="D56" s="19">
        <f>D40-D54</f>
        <v>0.75</v>
      </c>
      <c r="E56" s="19">
        <f>E40-E54</f>
        <v>1</v>
      </c>
      <c r="F56" s="19" t="e">
        <f t="shared" si="8"/>
        <v>#NUM!</v>
      </c>
      <c r="G56" s="19" t="e">
        <f t="shared" si="8"/>
        <v>#NUM!</v>
      </c>
    </row>
    <row r="57" spans="1:7">
      <c r="A57" s="24" t="s">
        <v>17</v>
      </c>
    </row>
    <row r="58" spans="1:7">
      <c r="A58" s="22" t="s">
        <v>9</v>
      </c>
      <c r="B58" s="19">
        <f t="shared" ref="B58:G58" si="9">IF(B45&gt;0,B43,NA())</f>
        <v>13</v>
      </c>
      <c r="C58" s="19" t="e">
        <f>IF(C45&gt;0,C43,NA())</f>
        <v>#N/A</v>
      </c>
      <c r="D58" s="19" t="e">
        <f>IF(D45&gt;0,D43,NA())</f>
        <v>#N/A</v>
      </c>
      <c r="E58" s="19">
        <f>IF(E45&gt;0,E43,NA())</f>
        <v>5</v>
      </c>
      <c r="F58" s="19" t="e">
        <f t="shared" si="9"/>
        <v>#N/A</v>
      </c>
      <c r="G58" s="19" t="e">
        <f t="shared" si="9"/>
        <v>#N/A</v>
      </c>
    </row>
    <row r="59" spans="1:7">
      <c r="A59" s="22" t="s">
        <v>8</v>
      </c>
      <c r="B59" s="19" t="e">
        <f t="shared" ref="B59:G59" si="10">IF(B46&gt;0,B39,NA())</f>
        <v>#N/A</v>
      </c>
      <c r="C59" s="19" t="e">
        <f>IF(C46&gt;0,C39,NA())</f>
        <v>#N/A</v>
      </c>
      <c r="D59" s="19" t="e">
        <f>IF(D46&gt;0,D39,NA())</f>
        <v>#N/A</v>
      </c>
      <c r="E59" s="19" t="e">
        <f>IF(E46&gt;0,E39,NA())</f>
        <v>#N/A</v>
      </c>
      <c r="F59" s="19" t="e">
        <f t="shared" si="10"/>
        <v>#N/A</v>
      </c>
      <c r="G59" s="19" t="e">
        <f t="shared" si="10"/>
        <v>#N/A</v>
      </c>
    </row>
    <row r="61" spans="1:7" ht="15">
      <c r="A61" s="25" t="s">
        <v>18</v>
      </c>
      <c r="B61" s="26" t="str">
        <f t="shared" ref="B61:G61" si="11">B38</f>
        <v>Data 1</v>
      </c>
      <c r="C61" s="26" t="str">
        <f t="shared" si="11"/>
        <v>Data 2</v>
      </c>
      <c r="D61" s="26" t="str">
        <f t="shared" si="11"/>
        <v>Data 3</v>
      </c>
      <c r="E61" s="26" t="str">
        <f t="shared" si="11"/>
        <v>Data 4</v>
      </c>
      <c r="F61" s="26" t="str">
        <f t="shared" si="11"/>
        <v>Data 5</v>
      </c>
      <c r="G61" s="26" t="str">
        <f t="shared" si="11"/>
        <v>Data 6</v>
      </c>
    </row>
    <row r="62" spans="1:7" ht="13">
      <c r="B62" s="27">
        <f>'Sample Data'!B7</f>
        <v>7</v>
      </c>
      <c r="C62" s="27">
        <f>'Sample Data'!C7</f>
        <v>5</v>
      </c>
      <c r="D62" s="27">
        <f>'Sample Data'!D7</f>
        <v>2</v>
      </c>
      <c r="E62" s="27">
        <f>'Sample Data'!E7</f>
        <v>2</v>
      </c>
      <c r="F62" s="28"/>
      <c r="G62" s="28"/>
    </row>
    <row r="63" spans="1:7" ht="13">
      <c r="B63" s="27">
        <f>'Sample Data'!B8</f>
        <v>4</v>
      </c>
      <c r="C63" s="27">
        <f>'Sample Data'!C8</f>
        <v>5</v>
      </c>
      <c r="D63" s="27">
        <f>'Sample Data'!D8</f>
        <v>4</v>
      </c>
      <c r="E63" s="27">
        <f>'Sample Data'!E8</f>
        <v>3</v>
      </c>
      <c r="F63" s="28"/>
      <c r="G63" s="28"/>
    </row>
    <row r="64" spans="1:7" ht="13">
      <c r="B64" s="27">
        <f>'Sample Data'!B9</f>
        <v>6</v>
      </c>
      <c r="C64" s="27">
        <f>'Sample Data'!C9</f>
        <v>3</v>
      </c>
      <c r="D64" s="27">
        <f>'Sample Data'!D9</f>
        <v>7</v>
      </c>
      <c r="E64" s="27">
        <f>'Sample Data'!E9</f>
        <v>3</v>
      </c>
      <c r="F64" s="28"/>
      <c r="G64" s="28"/>
    </row>
    <row r="65" spans="2:7" ht="13">
      <c r="B65" s="27">
        <f>'Sample Data'!B10</f>
        <v>8</v>
      </c>
      <c r="C65" s="27">
        <f>'Sample Data'!C10</f>
        <v>4</v>
      </c>
      <c r="D65" s="27">
        <f>'Sample Data'!D10</f>
        <v>1</v>
      </c>
      <c r="E65" s="27">
        <f>'Sample Data'!E10</f>
        <v>5</v>
      </c>
      <c r="F65" s="28"/>
      <c r="G65" s="28"/>
    </row>
    <row r="66" spans="2:7" ht="13">
      <c r="B66" s="27">
        <f>'Sample Data'!B11</f>
        <v>6</v>
      </c>
      <c r="C66" s="27">
        <f>'Sample Data'!C11</f>
        <v>4</v>
      </c>
      <c r="D66" s="27">
        <f>'Sample Data'!D11</f>
        <v>2</v>
      </c>
      <c r="E66" s="27">
        <f>'Sample Data'!E11</f>
        <v>4</v>
      </c>
      <c r="F66" s="28"/>
      <c r="G66" s="28"/>
    </row>
    <row r="67" spans="2:7" ht="13">
      <c r="B67" s="27">
        <f>'Sample Data'!B12</f>
        <v>6</v>
      </c>
      <c r="C67" s="27">
        <f>'Sample Data'!C12</f>
        <v>7</v>
      </c>
      <c r="D67" s="27">
        <f>'Sample Data'!D12</f>
        <v>1</v>
      </c>
      <c r="E67" s="27">
        <f>'Sample Data'!E12</f>
        <v>3</v>
      </c>
      <c r="F67" s="28"/>
      <c r="G67" s="28"/>
    </row>
    <row r="68" spans="2:7" ht="13">
      <c r="B68" s="27">
        <f>'Sample Data'!B13</f>
        <v>2</v>
      </c>
      <c r="C68" s="27">
        <f>'Sample Data'!C13</f>
        <v>2</v>
      </c>
      <c r="D68" s="27">
        <f>'Sample Data'!D13</f>
        <v>5</v>
      </c>
      <c r="E68" s="27"/>
      <c r="F68" s="28"/>
      <c r="G68" s="28"/>
    </row>
    <row r="69" spans="2:7" ht="13">
      <c r="B69" s="27">
        <f>'Sample Data'!B14</f>
        <v>9</v>
      </c>
      <c r="C69" s="27">
        <f>'Sample Data'!C14</f>
        <v>2</v>
      </c>
      <c r="D69" s="27">
        <f>'Sample Data'!D14</f>
        <v>7</v>
      </c>
      <c r="E69" s="27"/>
      <c r="F69" s="28"/>
      <c r="G69" s="28"/>
    </row>
    <row r="70" spans="2:7" ht="13">
      <c r="B70" s="27">
        <f>'Sample Data'!B15</f>
        <v>12</v>
      </c>
      <c r="C70" s="27">
        <f>'Sample Data'!C15</f>
        <v>5</v>
      </c>
      <c r="D70" s="27"/>
      <c r="E70" s="27"/>
      <c r="F70" s="28"/>
      <c r="G70" s="28"/>
    </row>
    <row r="71" spans="2:7" ht="13">
      <c r="B71" s="27">
        <f>'Sample Data'!B16</f>
        <v>13</v>
      </c>
      <c r="C71" s="27"/>
      <c r="D71" s="27"/>
      <c r="E71" s="27"/>
      <c r="F71" s="28"/>
      <c r="G71" s="28"/>
    </row>
    <row r="72" spans="2:7" ht="13">
      <c r="B72" s="27"/>
      <c r="C72" s="27"/>
      <c r="D72" s="27"/>
      <c r="E72" s="27"/>
      <c r="F72" s="28"/>
      <c r="G72" s="28"/>
    </row>
    <row r="73" spans="2:7" ht="13">
      <c r="B73" s="27"/>
      <c r="C73" s="27"/>
      <c r="D73" s="27"/>
      <c r="E73" s="27"/>
      <c r="F73" s="28"/>
      <c r="G73" s="28"/>
    </row>
    <row r="74" spans="2:7" ht="13">
      <c r="B74" s="27"/>
      <c r="C74" s="27"/>
      <c r="D74" s="27"/>
      <c r="E74" s="27"/>
      <c r="F74" s="28"/>
      <c r="G74" s="28"/>
    </row>
    <row r="75" spans="2:7" ht="13">
      <c r="B75" s="27"/>
      <c r="C75" s="27"/>
      <c r="D75" s="27"/>
      <c r="E75" s="27"/>
      <c r="F75" s="28"/>
      <c r="G75" s="28"/>
    </row>
    <row r="76" spans="2:7" ht="13">
      <c r="B76" s="27"/>
      <c r="C76" s="27"/>
      <c r="D76" s="27"/>
      <c r="E76" s="27"/>
      <c r="F76" s="28"/>
      <c r="G76" s="28"/>
    </row>
    <row r="77" spans="2:7" ht="13">
      <c r="B77" s="27"/>
      <c r="C77" s="27"/>
      <c r="D77" s="27"/>
      <c r="E77" s="27"/>
      <c r="F77" s="28"/>
      <c r="G77" s="28"/>
    </row>
    <row r="78" spans="2:7">
      <c r="B78" s="29"/>
      <c r="C78" s="30"/>
      <c r="D78" s="28"/>
      <c r="E78" s="28"/>
      <c r="F78" s="28"/>
      <c r="G78" s="28"/>
    </row>
    <row r="79" spans="2:7">
      <c r="B79" s="29"/>
      <c r="C79" s="30"/>
      <c r="D79" s="28"/>
      <c r="E79" s="28"/>
      <c r="F79" s="28"/>
      <c r="G79" s="28"/>
    </row>
    <row r="80" spans="2:7">
      <c r="B80" s="29"/>
      <c r="C80" s="30"/>
      <c r="D80" s="28"/>
      <c r="E80" s="28"/>
      <c r="F80" s="28"/>
      <c r="G80" s="28"/>
    </row>
    <row r="81" spans="2:7">
      <c r="B81" s="29"/>
      <c r="C81" s="30"/>
      <c r="D81" s="28"/>
      <c r="E81" s="28"/>
      <c r="F81" s="28"/>
      <c r="G81" s="28"/>
    </row>
    <row r="82" spans="2:7">
      <c r="B82" s="29"/>
      <c r="C82" s="30"/>
      <c r="D82" s="28"/>
      <c r="E82" s="28"/>
      <c r="F82" s="28"/>
      <c r="G82" s="28"/>
    </row>
    <row r="83" spans="2:7">
      <c r="B83" s="29"/>
      <c r="C83" s="30"/>
      <c r="D83" s="28"/>
      <c r="E83" s="28"/>
      <c r="F83" s="28"/>
      <c r="G83" s="28"/>
    </row>
    <row r="84" spans="2:7">
      <c r="B84" s="29"/>
      <c r="C84" s="30"/>
      <c r="D84" s="28"/>
      <c r="E84" s="28"/>
      <c r="F84" s="28"/>
      <c r="G84" s="28"/>
    </row>
    <row r="85" spans="2:7">
      <c r="B85" s="29"/>
      <c r="C85" s="30"/>
      <c r="D85" s="28"/>
      <c r="E85" s="28"/>
      <c r="F85" s="28"/>
      <c r="G85" s="28"/>
    </row>
    <row r="86" spans="2:7">
      <c r="B86" s="29"/>
      <c r="C86" s="30"/>
      <c r="D86" s="28"/>
      <c r="E86" s="28"/>
      <c r="F86" s="28"/>
      <c r="G86" s="28"/>
    </row>
    <row r="87" spans="2:7">
      <c r="B87" s="29"/>
      <c r="C87" s="30"/>
      <c r="D87" s="28"/>
      <c r="E87" s="28"/>
      <c r="F87" s="28"/>
      <c r="G87" s="28"/>
    </row>
    <row r="88" spans="2:7">
      <c r="B88" s="29"/>
      <c r="C88" s="28"/>
      <c r="D88" s="28"/>
      <c r="E88" s="28"/>
      <c r="F88" s="28"/>
      <c r="G88" s="28"/>
    </row>
    <row r="89" spans="2:7">
      <c r="B89" s="29"/>
      <c r="C89" s="28"/>
      <c r="D89" s="28"/>
      <c r="E89" s="28"/>
      <c r="F89" s="28"/>
      <c r="G89" s="28"/>
    </row>
  </sheetData>
  <mergeCells count="1">
    <mergeCell ref="B2:G2"/>
  </mergeCells>
  <phoneticPr fontId="5"/>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3"/>
  <sheetViews>
    <sheetView showRuler="0" zoomScale="125" workbookViewId="0">
      <selection activeCell="C8" sqref="C8"/>
    </sheetView>
  </sheetViews>
  <sheetFormatPr baseColWidth="10" defaultRowHeight="12" x14ac:dyDescent="0"/>
  <cols>
    <col min="1" max="1" width="10.83203125" style="32"/>
    <col min="2" max="2" width="20" style="32" bestFit="1" customWidth="1"/>
    <col min="3" max="3" width="9.6640625" style="32" bestFit="1" customWidth="1"/>
    <col min="4" max="4" width="13.83203125" style="32" customWidth="1"/>
    <col min="5" max="5" width="6.6640625" style="32" bestFit="1" customWidth="1"/>
    <col min="6" max="6" width="12.1640625" style="32" bestFit="1" customWidth="1"/>
    <col min="7" max="7" width="7.6640625" style="32" bestFit="1" customWidth="1"/>
    <col min="8" max="9" width="8.1640625" style="32" bestFit="1" customWidth="1"/>
    <col min="10" max="10" width="7.5" style="32" customWidth="1"/>
    <col min="11" max="16384" width="10.83203125" style="3"/>
  </cols>
  <sheetData>
    <row r="3" spans="2:11" ht="15" customHeight="1" thickBot="1">
      <c r="B3" s="33" t="s">
        <v>34</v>
      </c>
    </row>
    <row r="4" spans="2:11" ht="15" customHeight="1">
      <c r="B4" s="34" t="s">
        <v>29</v>
      </c>
      <c r="C4" s="34" t="s">
        <v>47</v>
      </c>
      <c r="D4" s="34" t="s">
        <v>30</v>
      </c>
      <c r="E4" s="34" t="s">
        <v>31</v>
      </c>
      <c r="F4" s="34" t="s">
        <v>32</v>
      </c>
      <c r="G4" s="34" t="s">
        <v>33</v>
      </c>
      <c r="H4" s="34" t="s">
        <v>46</v>
      </c>
      <c r="I4" s="34" t="s">
        <v>39</v>
      </c>
    </row>
    <row r="5" spans="2:11" ht="15" customHeight="1">
      <c r="B5" s="35" t="s">
        <v>50</v>
      </c>
      <c r="C5" s="35">
        <f>COUNT('Sample Data'!B7:B106)</f>
        <v>10</v>
      </c>
      <c r="D5" s="35">
        <f>C5-1</f>
        <v>9</v>
      </c>
      <c r="E5" s="35">
        <f>SUM(D5:D8)</f>
        <v>29</v>
      </c>
      <c r="F5" s="35">
        <f>SUM('Sample Data'!B7:B106)</f>
        <v>73</v>
      </c>
      <c r="G5" s="36">
        <f>AVERAGE('Sample Data'!B7:B106)</f>
        <v>7.3</v>
      </c>
      <c r="H5" s="36">
        <f>VAR('Sample Data'!B7:B106)</f>
        <v>11.344444444444447</v>
      </c>
      <c r="I5" s="36">
        <f>D5*H5+D6*H6+D7*H7+D8*H8</f>
        <v>172.19722222222225</v>
      </c>
    </row>
    <row r="6" spans="2:11" ht="15" customHeight="1">
      <c r="B6" s="35" t="s">
        <v>51</v>
      </c>
      <c r="C6" s="35">
        <f>COUNT('Sample Data'!C7:C106)</f>
        <v>9</v>
      </c>
      <c r="D6" s="35">
        <f>C6-1</f>
        <v>8</v>
      </c>
      <c r="E6" s="35"/>
      <c r="F6" s="35">
        <f>SUM('Sample Data'!C7:C106)</f>
        <v>37</v>
      </c>
      <c r="G6" s="36">
        <f>AVERAGE('Sample Data'!C7:C106)</f>
        <v>4.1111111111111107</v>
      </c>
      <c r="H6" s="36">
        <f>VAR('Sample Data'!C7:C106)</f>
        <v>2.6111111111111107</v>
      </c>
      <c r="I6" s="36"/>
    </row>
    <row r="7" spans="2:11" ht="15" customHeight="1">
      <c r="B7" s="35" t="s">
        <v>27</v>
      </c>
      <c r="C7" s="35">
        <f>COUNT('Sample Data'!D7:D106)</f>
        <v>8</v>
      </c>
      <c r="D7" s="35">
        <f>C7-1</f>
        <v>7</v>
      </c>
      <c r="E7" s="35"/>
      <c r="F7" s="35">
        <f>SUM('Sample Data'!D7:D106)</f>
        <v>29</v>
      </c>
      <c r="G7" s="36">
        <f>AVERAGE('Sample Data'!D7:D106)</f>
        <v>3.625</v>
      </c>
      <c r="H7" s="36">
        <f>VAR('Sample Data'!D7:D106)</f>
        <v>6.2678571428571432</v>
      </c>
      <c r="I7" s="36"/>
    </row>
    <row r="8" spans="2:11" ht="15" customHeight="1" thickBot="1">
      <c r="B8" s="37" t="s">
        <v>28</v>
      </c>
      <c r="C8" s="37">
        <f>COUNT('Sample Data'!E7:E106)</f>
        <v>6</v>
      </c>
      <c r="D8" s="37">
        <f>C8-1</f>
        <v>5</v>
      </c>
      <c r="E8" s="37"/>
      <c r="F8" s="37">
        <f>SUM('Sample Data'!E7:E106)</f>
        <v>20</v>
      </c>
      <c r="G8" s="38">
        <f>AVERAGE('Sample Data'!E7:E106)</f>
        <v>3.3333333333333335</v>
      </c>
      <c r="H8" s="38">
        <f>VAR('Sample Data'!E7:E106)</f>
        <v>1.0666666666666658</v>
      </c>
      <c r="I8" s="38"/>
    </row>
    <row r="9" spans="2:11" ht="15" customHeight="1"/>
    <row r="10" spans="2:11" ht="15" customHeight="1" thickBot="1">
      <c r="B10" s="33" t="s">
        <v>35</v>
      </c>
    </row>
    <row r="11" spans="2:11" ht="15" customHeight="1">
      <c r="B11" s="34" t="s">
        <v>36</v>
      </c>
      <c r="C11" s="34" t="s">
        <v>37</v>
      </c>
      <c r="D11" s="34" t="s">
        <v>3</v>
      </c>
      <c r="E11" s="34" t="s">
        <v>30</v>
      </c>
      <c r="F11" s="34" t="s">
        <v>38</v>
      </c>
      <c r="G11" s="34" t="s">
        <v>48</v>
      </c>
      <c r="H11" s="34" t="s">
        <v>40</v>
      </c>
      <c r="I11" s="34" t="s">
        <v>41</v>
      </c>
    </row>
    <row r="12" spans="2:11" ht="15" customHeight="1">
      <c r="B12" s="39" t="s">
        <v>4</v>
      </c>
      <c r="C12" s="39">
        <f>C15-C13</f>
        <v>90.711868686868627</v>
      </c>
      <c r="D12" s="40">
        <f>C12/C15</f>
        <v>0.34503131243276453</v>
      </c>
      <c r="E12" s="41">
        <f>COUNT(C5:C8)-1</f>
        <v>3</v>
      </c>
      <c r="F12" s="39">
        <f>C12/E12</f>
        <v>30.237289562289543</v>
      </c>
      <c r="G12" s="39">
        <f>F12/F13</f>
        <v>5.092308609803081</v>
      </c>
      <c r="H12" s="39">
        <f>FDIST(G12,E12,E13)</f>
        <v>5.9265713723810525E-3</v>
      </c>
      <c r="I12" s="39">
        <f>FINV(0.05,E12,E13)</f>
        <v>2.9340298896641732</v>
      </c>
      <c r="J12" s="42"/>
      <c r="K12" s="15"/>
    </row>
    <row r="13" spans="2:11" ht="15" customHeight="1">
      <c r="B13" s="39" t="s">
        <v>5</v>
      </c>
      <c r="C13" s="39">
        <f>I5</f>
        <v>172.19722222222225</v>
      </c>
      <c r="D13" s="40">
        <f>C13/C15</f>
        <v>0.65496868756723547</v>
      </c>
      <c r="E13" s="41">
        <f>E5</f>
        <v>29</v>
      </c>
      <c r="F13" s="39">
        <f>C13/E13</f>
        <v>5.9378352490421467</v>
      </c>
      <c r="G13" s="39"/>
      <c r="H13" s="39"/>
      <c r="I13" s="39"/>
      <c r="J13" s="42"/>
      <c r="K13" s="15"/>
    </row>
    <row r="14" spans="2:11" ht="15" customHeight="1">
      <c r="B14" s="42"/>
      <c r="C14" s="42"/>
      <c r="D14" s="42"/>
      <c r="E14" s="41"/>
      <c r="F14" s="39"/>
      <c r="G14" s="39"/>
      <c r="H14" s="39"/>
      <c r="I14" s="39"/>
      <c r="J14" s="42"/>
      <c r="K14" s="15"/>
    </row>
    <row r="15" spans="2:11" ht="15" customHeight="1" thickBot="1">
      <c r="B15" s="43" t="s">
        <v>6</v>
      </c>
      <c r="C15" s="43">
        <f>(COUNT('Sample Data'!B7:E106)-1)*VAR('Sample Data'!B7:E106)</f>
        <v>262.90909090909088</v>
      </c>
      <c r="D15" s="43"/>
      <c r="E15" s="44">
        <f>SUM(E12:E13)</f>
        <v>32</v>
      </c>
      <c r="F15" s="43"/>
      <c r="G15" s="43"/>
      <c r="H15" s="43"/>
      <c r="I15" s="43"/>
      <c r="J15" s="42"/>
      <c r="K15" s="15"/>
    </row>
    <row r="18" spans="1:5" ht="16" customHeight="1" thickBot="1">
      <c r="B18" s="33" t="s">
        <v>42</v>
      </c>
    </row>
    <row r="19" spans="1:5" ht="16" customHeight="1">
      <c r="A19" s="39"/>
      <c r="B19" s="45" t="s">
        <v>49</v>
      </c>
      <c r="C19" s="45" t="s">
        <v>43</v>
      </c>
      <c r="D19" s="45"/>
      <c r="E19" s="45" t="s">
        <v>2</v>
      </c>
    </row>
    <row r="20" spans="1:5" ht="16" customHeight="1">
      <c r="B20" s="39" t="s">
        <v>1</v>
      </c>
      <c r="C20" s="39">
        <f>2*MIN(C21:C22)</f>
        <v>1.1853142744762105E-2</v>
      </c>
      <c r="D20" s="39" t="str">
        <f>IF($E$20&gt;C20,"Reject","Failed to Reject")</f>
        <v>Reject</v>
      </c>
      <c r="E20" s="46">
        <v>0.05</v>
      </c>
    </row>
    <row r="21" spans="1:5" ht="16" customHeight="1">
      <c r="B21" s="42" t="s">
        <v>0</v>
      </c>
      <c r="C21" s="42">
        <f>1-C22</f>
        <v>0.99407342862761894</v>
      </c>
      <c r="D21" s="42" t="str">
        <f>IF($E$20&gt;C21,"Reject","Failed to Reject")</f>
        <v>Failed to Reject</v>
      </c>
      <c r="E21" s="39"/>
    </row>
    <row r="22" spans="1:5" ht="16" customHeight="1" thickBot="1">
      <c r="B22" s="43" t="s">
        <v>56</v>
      </c>
      <c r="C22" s="43">
        <f>H12</f>
        <v>5.9265713723810525E-3</v>
      </c>
      <c r="D22" s="43" t="str">
        <f>IF($E$20&gt;C22,"Reject","Failed to Reject")</f>
        <v>Reject</v>
      </c>
      <c r="E22" s="43"/>
    </row>
    <row r="23" spans="1:5">
      <c r="E23" s="42"/>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Explanation</vt:lpstr>
      <vt:lpstr>Sample Data</vt:lpstr>
      <vt:lpstr>BoxPlot</vt:lpstr>
      <vt:lpstr>ANOVA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ANOVA and F-Test</dc:title>
  <dc:subject/>
  <dc:creator/>
  <cp:keywords>ANOVA, Six Sigma, DFSS, DFX. DOE</cp:keywords>
  <dc:description/>
  <cp:lastModifiedBy>Chris RITTERSMA</cp:lastModifiedBy>
  <cp:lastPrinted>2001-02-12T09:13:49Z</cp:lastPrinted>
  <dcterms:created xsi:type="dcterms:W3CDTF">1998-07-06T20:20:18Z</dcterms:created>
  <dcterms:modified xsi:type="dcterms:W3CDTF">2013-04-05T08:35:02Z</dcterms:modified>
  <cp:category/>
</cp:coreProperties>
</file>