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st\Desktop\"/>
    </mc:Choice>
  </mc:AlternateContent>
  <bookViews>
    <workbookView xWindow="0" yWindow="0" windowWidth="28800" windowHeight="12330"/>
  </bookViews>
  <sheets>
    <sheet name="TAX" sheetId="2" r:id="rId1"/>
    <sheet name="HRA" sheetId="3" r:id="rId2"/>
  </sheets>
  <calcPr calcId="162913"/>
  <customWorkbookViews>
    <customWorkbookView name="Beast - Personal View" guid="{DE228C0D-8448-4BEA-AD8C-4E36C360DB15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2" l="1"/>
  <c r="C2" i="2"/>
  <c r="C3" i="2"/>
  <c r="B8" i="2" s="1"/>
  <c r="C4" i="2"/>
  <c r="B6" i="2" s="1"/>
  <c r="B11" i="2"/>
  <c r="S26" i="2"/>
  <c r="S12" i="2"/>
  <c r="K35" i="2"/>
  <c r="L13" i="2" s="1"/>
  <c r="B7" i="2" l="1"/>
  <c r="B10" i="2" s="1"/>
  <c r="L9" i="2" s="1"/>
  <c r="R8" i="2" s="1"/>
  <c r="B12" i="3" l="1"/>
  <c r="C4" i="3"/>
  <c r="B6" i="3" s="1"/>
  <c r="C3" i="3"/>
  <c r="B8" i="3" s="1"/>
  <c r="C2" i="3"/>
  <c r="C18" i="2" l="1"/>
  <c r="B7" i="3"/>
  <c r="B11" i="3" s="1"/>
  <c r="C28" i="2" l="1"/>
  <c r="C20" i="2"/>
  <c r="C25" i="2"/>
  <c r="C23" i="2"/>
  <c r="C27" i="2"/>
  <c r="C26" i="2" l="1"/>
  <c r="C29" i="2" s="1"/>
  <c r="C30" i="2" s="1"/>
</calcChain>
</file>

<file path=xl/sharedStrings.xml><?xml version="1.0" encoding="utf-8"?>
<sst xmlns="http://schemas.openxmlformats.org/spreadsheetml/2006/main" count="112" uniqueCount="100">
  <si>
    <t>INCOME</t>
  </si>
  <si>
    <t>OLD SLABS</t>
  </si>
  <si>
    <t>NEW SLABS</t>
  </si>
  <si>
    <t>Rs. 0 to Rs. 2.5L</t>
  </si>
  <si>
    <t>Rs. 2.5L to Rs. 5L</t>
  </si>
  <si>
    <t>Rs. 5L to Rs. 7.5L</t>
  </si>
  <si>
    <t>Slab 5%</t>
  </si>
  <si>
    <t>Rs. 7.5L to Rs. 10L</t>
  </si>
  <si>
    <t>Slab 10%</t>
  </si>
  <si>
    <t>Rs. 10L to Rs. 12.5L</t>
  </si>
  <si>
    <t>Slab 15%</t>
  </si>
  <si>
    <t>Rs. 12.5L to Rs. 15L</t>
  </si>
  <si>
    <t>Slab 20%</t>
  </si>
  <si>
    <t>&gt; Rs. 15L</t>
  </si>
  <si>
    <t>Slab 25%</t>
  </si>
  <si>
    <t>Slab 30%</t>
  </si>
  <si>
    <t>Tax Rebate</t>
  </si>
  <si>
    <t>Surcharge 10%</t>
  </si>
  <si>
    <t>Surcharge 15%</t>
  </si>
  <si>
    <t>Cess 4%</t>
  </si>
  <si>
    <t>Income Tax</t>
  </si>
  <si>
    <t>Monthly</t>
  </si>
  <si>
    <t>Yearly</t>
  </si>
  <si>
    <t>HRA</t>
  </si>
  <si>
    <t>Rent</t>
  </si>
  <si>
    <t>Basic Salary</t>
  </si>
  <si>
    <t>1. Actual HRA</t>
  </si>
  <si>
    <t>2. Actual Rent-10% Basic Salary</t>
  </si>
  <si>
    <t>3. 50% of Basic Salary</t>
  </si>
  <si>
    <t>Minimum</t>
  </si>
  <si>
    <t>Section 80GG</t>
  </si>
  <si>
    <t xml:space="preserve">HRA </t>
  </si>
  <si>
    <t xml:space="preserve">80 C deductions </t>
  </si>
  <si>
    <t xml:space="preserve">80E </t>
  </si>
  <si>
    <t xml:space="preserve">80EE </t>
  </si>
  <si>
    <t xml:space="preserve">80G </t>
  </si>
  <si>
    <t xml:space="preserve">80GG </t>
  </si>
  <si>
    <t xml:space="preserve">80GGA </t>
  </si>
  <si>
    <t xml:space="preserve">80GGC </t>
  </si>
  <si>
    <t xml:space="preserve">80RRB </t>
  </si>
  <si>
    <t xml:space="preserve">80QQB </t>
  </si>
  <si>
    <t xml:space="preserve">80TTA </t>
  </si>
  <si>
    <t>80C</t>
  </si>
  <si>
    <t>TOTAL ENTERED 80C</t>
  </si>
  <si>
    <t>80 D Deductions</t>
  </si>
  <si>
    <t>TAXABLE INCOME</t>
  </si>
  <si>
    <t xml:space="preserve"> </t>
  </si>
  <si>
    <t>Investment in PPF</t>
  </si>
  <si>
    <t>Employee’s PF contribution</t>
  </si>
  <si>
    <t>NSCs</t>
  </si>
  <si>
    <t>Life Insurance Premium payment</t>
  </si>
  <si>
    <t>Children’s Tuition Fee</t>
  </si>
  <si>
    <t>Principal Repayment of home loan</t>
  </si>
  <si>
    <t>Investment in Sukanya Samriddhi Account</t>
  </si>
  <si>
    <t>ULIPS</t>
  </si>
  <si>
    <t>ELSS</t>
  </si>
  <si>
    <t>Sum paid to purchase deferred annuity</t>
  </si>
  <si>
    <t>Five-year deposit scheme</t>
  </si>
  <si>
    <t>Senior Citizens savings scheme</t>
  </si>
  <si>
    <t>Subscription to notified securities/notified deposits scheme</t>
  </si>
  <si>
    <t>Contribution to notified Pension -Fund set up by Mutual Fund or UTI</t>
  </si>
  <si>
    <t xml:space="preserve">Subscription to Home Loan - Account </t>
  </si>
  <si>
    <t>Scheme of the National</t>
  </si>
  <si>
    <t>Instrument</t>
  </si>
  <si>
    <t>Limit/year</t>
  </si>
  <si>
    <t>Housing Bank</t>
  </si>
  <si>
    <t>Subscription to deposit scheme of a public sector or company</t>
  </si>
  <si>
    <t>Engaged in providing housing finance</t>
  </si>
  <si>
    <t>Contribution to notified annuity Plan of LIC</t>
  </si>
  <si>
    <t>Subscription to notified bonds of NABARD</t>
  </si>
  <si>
    <t>Income Tax Calculation</t>
  </si>
  <si>
    <t>TAXABLE INCOME COMPUTED</t>
  </si>
  <si>
    <t>3. 40% of Basic Salary for non metro city</t>
  </si>
  <si>
    <t>80D</t>
  </si>
  <si>
    <t>80DD</t>
  </si>
  <si>
    <t>80DDB</t>
  </si>
  <si>
    <t>80U</t>
  </si>
  <si>
    <t xml:space="preserve">1. Medical Insurance: Self, spouse, children Max INR 25,000
2. Medical Insurance: Parents less than 60 years old Max INR 50,000
3. Medical Insurance: Parents more than 60 years old OR claim medical expenses for uninsured parents more than 80 years old
</t>
  </si>
  <si>
    <t>(Maximum eligible amount is 75000. For Severe Disability, it is 125000)</t>
  </si>
  <si>
    <t>(Maximum eligible amount is 40000. For Senior Citizen, it is 6000 and Rs. 80,000 for Very Senior Citizen)</t>
  </si>
  <si>
    <t>(Maximum eligible amount 75000. For Severe Disability, it is 125000)</t>
  </si>
  <si>
    <t xml:space="preserve">Interest on home loan for first time 
homeowners , Purchased in FY 16-17
(Not Applicable for fresh loans taken in FY 
2017-18 onwards)
*This deduction is available for Residential House 
only
 </t>
  </si>
  <si>
    <t xml:space="preserve">Contributions made to certain relief funds and charitable institutions can be claimed as a deduction </t>
  </si>
  <si>
    <t xml:space="preserve"> deductions for donations made for scientific research or rural development. </t>
  </si>
  <si>
    <t xml:space="preserve"> any amount contributed to a political party can be claimed as a tax deduction</t>
  </si>
  <si>
    <t xml:space="preserve">Deductions under Sec 80RRB for Royalties received against a Patent. </t>
  </si>
  <si>
    <t xml:space="preserve">provides a deduction to a resident author, of certain types of books, receiving income by way of royalty or copyright fees </t>
  </si>
  <si>
    <t xml:space="preserve"> provides deduction on the interest earned on your savings account with a bank, cooperative society or post office, up to Rs.10,000/- </t>
  </si>
  <si>
    <t>80GG is a special provision under Chapter VI-A of the Income Tax Act, 1961, which provides tax reprieve to those who do not avail of house rent allowance in company pay structure</t>
  </si>
  <si>
    <t>80CCD (2B)</t>
  </si>
  <si>
    <t>Additional contribution to NPS</t>
  </si>
  <si>
    <t>TOTAL CCD (2B)</t>
  </si>
  <si>
    <t>Interest on education loan</t>
  </si>
  <si>
    <t>LIMIT</t>
  </si>
  <si>
    <t xml:space="preserve">Lower of INR 40,000
or the amount paid
Lower of INR 60,000
or the amount paid
Lower of INR 80,000
or the amount paid
</t>
  </si>
  <si>
    <t>HOW TO USE ?</t>
  </si>
  <si>
    <t xml:space="preserve">GROSS  PAY </t>
  </si>
  <si>
    <t>enter basic pay and HRA from your payslip to cal hra</t>
  </si>
  <si>
    <t>Now enter gross pay and declarations in yellow color</t>
  </si>
  <si>
    <t>BALANCE (150000)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</si>
</sst>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21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0" borderId="1" xfId="0" applyFont="1" applyBorder="1"/>
    <xf numFmtId="0" fontId="1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1" fillId="7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17" fontId="0" fillId="8" borderId="1" xfId="0" applyNumberFormat="1" applyFont="1" applyFill="1" applyBorder="1"/>
    <xf numFmtId="0" fontId="0" fillId="8" borderId="1" xfId="0" applyFont="1" applyFill="1" applyBorder="1" applyAlignment="1">
      <alignment horizontal="right"/>
    </xf>
    <xf numFmtId="17" fontId="1" fillId="3" borderId="1" xfId="0" applyNumberFormat="1" applyFont="1" applyFill="1" applyBorder="1"/>
    <xf numFmtId="17" fontId="0" fillId="3" borderId="1" xfId="0" applyNumberFormat="1" applyFont="1" applyFill="1" applyBorder="1"/>
    <xf numFmtId="17" fontId="1" fillId="2" borderId="1" xfId="0" applyNumberFormat="1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" fontId="3" fillId="7" borderId="1" xfId="0" applyNumberFormat="1" applyFont="1" applyFill="1" applyBorder="1" applyAlignment="1">
      <alignment horizontal="center" vertical="center" wrapText="1"/>
    </xf>
    <xf numFmtId="17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7" fontId="3" fillId="3" borderId="1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4" fillId="13" borderId="2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5" borderId="1" xfId="0" applyNumberFormat="1" applyFont="1" applyFill="1" applyBorder="1" applyAlignment="1">
      <alignment horizontal="center" vertical="center" wrapText="1"/>
    </xf>
    <xf numFmtId="9" fontId="2" fillId="6" borderId="1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9" fontId="2" fillId="6" borderId="11" xfId="0" applyNumberFormat="1" applyFont="1" applyFill="1" applyBorder="1" applyAlignment="1">
      <alignment horizontal="center" vertical="center" wrapText="1"/>
    </xf>
    <xf numFmtId="9" fontId="2" fillId="3" borderId="12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 wrapText="1"/>
    </xf>
    <xf numFmtId="0" fontId="5" fillId="11" borderId="17" xfId="0" applyFont="1" applyFill="1" applyBorder="1" applyAlignment="1">
      <alignment horizontal="center" vertical="center" wrapText="1"/>
    </xf>
    <xf numFmtId="0" fontId="5" fillId="11" borderId="1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17" zoomScale="68" zoomScaleNormal="55" workbookViewId="0">
      <selection activeCell="F20" sqref="F20"/>
    </sheetView>
  </sheetViews>
  <sheetFormatPr defaultRowHeight="15.75" x14ac:dyDescent="0.25"/>
  <cols>
    <col min="1" max="1" width="36.28515625" style="16" bestFit="1" customWidth="1"/>
    <col min="2" max="2" width="13.28515625" style="16" customWidth="1"/>
    <col min="3" max="3" width="15.42578125" style="16" customWidth="1"/>
    <col min="4" max="6" width="9.140625" style="16"/>
    <col min="7" max="7" width="16.28515625" style="16" customWidth="1"/>
    <col min="8" max="8" width="34.85546875" style="16" customWidth="1"/>
    <col min="9" max="9" width="12.5703125" style="16" bestFit="1" customWidth="1"/>
    <col min="10" max="10" width="9.140625" style="16"/>
    <col min="11" max="11" width="14" style="16" customWidth="1"/>
    <col min="12" max="12" width="20.85546875" style="16" customWidth="1"/>
    <col min="13" max="14" width="9.140625" style="16"/>
    <col min="15" max="15" width="11.140625" style="16" bestFit="1" customWidth="1"/>
    <col min="16" max="16" width="47.85546875" style="16" bestFit="1" customWidth="1"/>
    <col min="17" max="17" width="22.140625" style="16" customWidth="1"/>
    <col min="18" max="18" width="19.28515625" style="16" customWidth="1"/>
    <col min="19" max="19" width="14" style="16" customWidth="1"/>
    <col min="20" max="31" width="9.140625" style="16"/>
    <col min="32" max="32" width="18" style="16" bestFit="1" customWidth="1"/>
    <col min="33" max="33" width="10.7109375" style="16" bestFit="1" customWidth="1"/>
    <col min="34" max="34" width="11.5703125" style="16" bestFit="1" customWidth="1"/>
    <col min="35" max="16384" width="9.140625" style="16"/>
  </cols>
  <sheetData>
    <row r="1" spans="1:19" ht="31.5" x14ac:dyDescent="0.25">
      <c r="A1" s="14"/>
      <c r="B1" s="15" t="s">
        <v>21</v>
      </c>
      <c r="C1" s="15" t="s">
        <v>22</v>
      </c>
    </row>
    <row r="2" spans="1:19" x14ac:dyDescent="0.25">
      <c r="A2" s="15" t="s">
        <v>24</v>
      </c>
      <c r="B2" s="17">
        <v>15000</v>
      </c>
      <c r="C2" s="18">
        <f>B2*12</f>
        <v>180000</v>
      </c>
      <c r="G2" s="16" t="s">
        <v>95</v>
      </c>
    </row>
    <row r="3" spans="1:19" ht="30" customHeight="1" x14ac:dyDescent="0.25">
      <c r="A3" s="19" t="s">
        <v>25</v>
      </c>
      <c r="B3" s="17">
        <v>30000</v>
      </c>
      <c r="C3" s="18">
        <f>B3*12</f>
        <v>360000</v>
      </c>
      <c r="H3" s="81" t="s">
        <v>97</v>
      </c>
      <c r="I3" s="81"/>
      <c r="J3" s="81"/>
      <c r="K3" s="81"/>
    </row>
    <row r="4" spans="1:19" ht="24.75" customHeight="1" x14ac:dyDescent="0.25">
      <c r="A4" s="19" t="s">
        <v>23</v>
      </c>
      <c r="B4" s="17">
        <v>15000</v>
      </c>
      <c r="C4" s="18">
        <f>B4*12</f>
        <v>180000</v>
      </c>
      <c r="H4" s="82" t="s">
        <v>98</v>
      </c>
      <c r="I4" s="82"/>
      <c r="J4" s="82"/>
      <c r="K4" s="82"/>
    </row>
    <row r="5" spans="1:19" x14ac:dyDescent="0.25">
      <c r="A5" s="20"/>
      <c r="B5" s="21"/>
      <c r="C5" s="21"/>
      <c r="H5" s="82"/>
      <c r="I5" s="82"/>
      <c r="J5" s="82"/>
      <c r="K5" s="82"/>
    </row>
    <row r="6" spans="1:19" x14ac:dyDescent="0.25">
      <c r="A6" s="22" t="s">
        <v>26</v>
      </c>
      <c r="B6" s="14">
        <f>C4</f>
        <v>180000</v>
      </c>
      <c r="C6" s="14"/>
    </row>
    <row r="7" spans="1:19" ht="15.75" customHeight="1" thickBot="1" x14ac:dyDescent="0.3">
      <c r="A7" s="22" t="s">
        <v>27</v>
      </c>
      <c r="B7" s="14">
        <f>C2-C3*10/100</f>
        <v>144000</v>
      </c>
      <c r="C7" s="14"/>
    </row>
    <row r="8" spans="1:19" ht="32.25" thickBot="1" x14ac:dyDescent="0.3">
      <c r="A8" s="22" t="s">
        <v>72</v>
      </c>
      <c r="B8" s="14">
        <f>C3*40/100</f>
        <v>144000</v>
      </c>
      <c r="C8" s="14"/>
      <c r="G8" s="23" t="s">
        <v>96</v>
      </c>
      <c r="H8" s="24"/>
      <c r="I8" s="24"/>
      <c r="J8" s="24"/>
      <c r="K8" s="24"/>
      <c r="L8" s="25">
        <v>900000</v>
      </c>
      <c r="O8" s="83" t="s">
        <v>71</v>
      </c>
      <c r="P8" s="84"/>
      <c r="Q8" s="85"/>
      <c r="R8" s="26">
        <f>SUM(L8,-L9,-K35,-S26,-K40)</f>
        <v>481000</v>
      </c>
    </row>
    <row r="9" spans="1:19" ht="16.5" thickBot="1" x14ac:dyDescent="0.3">
      <c r="A9" s="27"/>
      <c r="B9" s="14"/>
      <c r="C9" s="14"/>
      <c r="G9" s="28" t="s">
        <v>31</v>
      </c>
      <c r="H9" s="29"/>
      <c r="I9" s="29"/>
      <c r="J9" s="29"/>
      <c r="K9" s="29"/>
      <c r="L9" s="30">
        <f>B10</f>
        <v>144000</v>
      </c>
    </row>
    <row r="10" spans="1:19" x14ac:dyDescent="0.25">
      <c r="A10" s="31" t="s">
        <v>29</v>
      </c>
      <c r="B10" s="14">
        <f>MIN(B6:B8)</f>
        <v>144000</v>
      </c>
      <c r="C10" s="14"/>
    </row>
    <row r="11" spans="1:19" ht="31.5" x14ac:dyDescent="0.25">
      <c r="A11" s="27"/>
      <c r="B11" s="14">
        <f>5000*12</f>
        <v>60000</v>
      </c>
      <c r="C11" s="14" t="s">
        <v>30</v>
      </c>
    </row>
    <row r="12" spans="1:19" ht="47.25" x14ac:dyDescent="0.25">
      <c r="G12" s="90" t="s">
        <v>32</v>
      </c>
      <c r="H12" s="91"/>
      <c r="I12" s="91"/>
      <c r="J12" s="91"/>
      <c r="K12" s="92"/>
      <c r="L12" s="32" t="s">
        <v>99</v>
      </c>
      <c r="O12" s="33" t="s">
        <v>44</v>
      </c>
      <c r="P12" s="34"/>
      <c r="Q12" s="35" t="s">
        <v>93</v>
      </c>
      <c r="R12" s="36"/>
      <c r="S12" s="37">
        <f>SUM(S13:S25)</f>
        <v>125000</v>
      </c>
    </row>
    <row r="13" spans="1:19" ht="126" x14ac:dyDescent="0.25">
      <c r="G13" s="38" t="s">
        <v>42</v>
      </c>
      <c r="H13" s="39" t="s">
        <v>63</v>
      </c>
      <c r="I13" s="39" t="s">
        <v>64</v>
      </c>
      <c r="J13" s="40"/>
      <c r="K13" s="38"/>
      <c r="L13" s="41">
        <f>SUM(150000,-K35)</f>
        <v>0</v>
      </c>
      <c r="O13" s="42" t="s">
        <v>73</v>
      </c>
      <c r="P13" s="42" t="s">
        <v>77</v>
      </c>
      <c r="Q13" s="43"/>
      <c r="R13" s="43" t="s">
        <v>46</v>
      </c>
      <c r="S13" s="44">
        <v>0</v>
      </c>
    </row>
    <row r="14" spans="1:19" ht="31.5" x14ac:dyDescent="0.25">
      <c r="G14" s="42" t="s">
        <v>46</v>
      </c>
      <c r="H14" s="42" t="s">
        <v>47</v>
      </c>
      <c r="I14" s="42">
        <v>150000</v>
      </c>
      <c r="J14" s="43"/>
      <c r="K14" s="44">
        <v>0</v>
      </c>
      <c r="O14" s="42" t="s">
        <v>74</v>
      </c>
      <c r="P14" s="42" t="s">
        <v>78</v>
      </c>
      <c r="Q14" s="43"/>
      <c r="R14" s="43"/>
      <c r="S14" s="44">
        <v>125000</v>
      </c>
    </row>
    <row r="15" spans="1:19" s="75" customFormat="1" x14ac:dyDescent="0.25">
      <c r="A15" s="86" t="s">
        <v>70</v>
      </c>
      <c r="B15" s="86"/>
      <c r="C15" s="86"/>
      <c r="G15" s="73"/>
      <c r="H15" s="73" t="s">
        <v>48</v>
      </c>
      <c r="I15" s="76"/>
      <c r="J15" s="76"/>
      <c r="K15" s="77">
        <v>43200</v>
      </c>
      <c r="O15" s="73" t="s">
        <v>75</v>
      </c>
      <c r="P15" s="73" t="s">
        <v>79</v>
      </c>
      <c r="Q15" s="76" t="s">
        <v>94</v>
      </c>
      <c r="R15" s="76"/>
      <c r="S15" s="77">
        <v>0</v>
      </c>
    </row>
    <row r="16" spans="1:19" x14ac:dyDescent="0.25">
      <c r="A16" s="86"/>
      <c r="B16" s="86"/>
      <c r="C16" s="86"/>
      <c r="G16" s="42"/>
      <c r="H16" s="42" t="s">
        <v>49</v>
      </c>
      <c r="I16" s="43"/>
      <c r="J16" s="43"/>
      <c r="K16" s="44">
        <v>106800</v>
      </c>
      <c r="O16" s="42" t="s">
        <v>33</v>
      </c>
      <c r="P16" s="42" t="s">
        <v>92</v>
      </c>
      <c r="Q16" s="43"/>
      <c r="R16" s="43"/>
      <c r="S16" s="44">
        <v>0</v>
      </c>
    </row>
    <row r="17" spans="1:19" ht="126" x14ac:dyDescent="0.25">
      <c r="A17" s="45"/>
      <c r="B17" s="45"/>
      <c r="C17" s="45"/>
      <c r="G17" s="42"/>
      <c r="H17" s="42" t="s">
        <v>50</v>
      </c>
      <c r="I17" s="43"/>
      <c r="J17" s="43"/>
      <c r="K17" s="44">
        <v>0</v>
      </c>
      <c r="O17" s="42" t="s">
        <v>34</v>
      </c>
      <c r="P17" s="42" t="s">
        <v>81</v>
      </c>
      <c r="Q17" s="43"/>
      <c r="R17" s="43"/>
      <c r="S17" s="44">
        <v>0</v>
      </c>
    </row>
    <row r="18" spans="1:19" ht="47.25" x14ac:dyDescent="0.25">
      <c r="A18" s="46" t="s">
        <v>45</v>
      </c>
      <c r="B18" s="45"/>
      <c r="C18" s="45">
        <f>R8</f>
        <v>481000</v>
      </c>
      <c r="G18" s="42"/>
      <c r="H18" s="42" t="s">
        <v>51</v>
      </c>
      <c r="I18" s="43"/>
      <c r="J18" s="43"/>
      <c r="K18" s="44">
        <v>0</v>
      </c>
      <c r="O18" s="42" t="s">
        <v>35</v>
      </c>
      <c r="P18" s="42" t="s">
        <v>82</v>
      </c>
      <c r="Q18" s="43"/>
      <c r="R18" s="43"/>
      <c r="S18" s="44">
        <v>0</v>
      </c>
    </row>
    <row r="19" spans="1:19" s="75" customFormat="1" x14ac:dyDescent="0.25">
      <c r="A19" s="74"/>
      <c r="B19" s="74"/>
      <c r="C19" s="74"/>
      <c r="G19" s="73"/>
      <c r="H19" s="73" t="s">
        <v>52</v>
      </c>
      <c r="I19" s="76"/>
      <c r="J19" s="76"/>
      <c r="K19" s="77">
        <v>0</v>
      </c>
      <c r="O19" s="73" t="s">
        <v>36</v>
      </c>
      <c r="P19" s="73" t="s">
        <v>88</v>
      </c>
      <c r="Q19" s="76"/>
      <c r="R19" s="76"/>
      <c r="S19" s="77">
        <v>0</v>
      </c>
    </row>
    <row r="20" spans="1:19" ht="31.5" x14ac:dyDescent="0.25">
      <c r="A20" s="46" t="s">
        <v>6</v>
      </c>
      <c r="B20" s="46"/>
      <c r="C20" s="45">
        <f>IF(C18&gt;250000,IF(C18&gt;500000,(500000-250000)*5/100,(C18-250000)*5/100),0)</f>
        <v>11550</v>
      </c>
      <c r="G20" s="42"/>
      <c r="H20" s="42" t="s">
        <v>53</v>
      </c>
      <c r="I20" s="43"/>
      <c r="J20" s="43"/>
      <c r="K20" s="44">
        <v>0</v>
      </c>
      <c r="O20" s="42" t="s">
        <v>37</v>
      </c>
      <c r="P20" s="42" t="s">
        <v>83</v>
      </c>
      <c r="Q20" s="43"/>
      <c r="R20" s="43"/>
      <c r="S20" s="44">
        <v>0</v>
      </c>
    </row>
    <row r="21" spans="1:19" ht="31.5" x14ac:dyDescent="0.25">
      <c r="A21" s="46" t="s">
        <v>8</v>
      </c>
      <c r="B21" s="46"/>
      <c r="C21" s="45"/>
      <c r="G21" s="42"/>
      <c r="H21" s="42" t="s">
        <v>54</v>
      </c>
      <c r="I21" s="43"/>
      <c r="J21" s="43"/>
      <c r="K21" s="44">
        <v>0</v>
      </c>
      <c r="O21" s="42" t="s">
        <v>38</v>
      </c>
      <c r="P21" s="42" t="s">
        <v>84</v>
      </c>
      <c r="Q21" s="43"/>
      <c r="R21" s="43"/>
      <c r="S21" s="44">
        <v>0</v>
      </c>
    </row>
    <row r="22" spans="1:19" ht="31.5" x14ac:dyDescent="0.25">
      <c r="A22" s="46" t="s">
        <v>10</v>
      </c>
      <c r="B22" s="46"/>
      <c r="C22" s="45"/>
      <c r="G22" s="42"/>
      <c r="H22" s="42" t="s">
        <v>55</v>
      </c>
      <c r="I22" s="43"/>
      <c r="J22" s="43"/>
      <c r="K22" s="44">
        <v>0</v>
      </c>
      <c r="O22" s="42" t="s">
        <v>39</v>
      </c>
      <c r="P22" s="42" t="s">
        <v>85</v>
      </c>
      <c r="Q22" s="43"/>
      <c r="R22" s="43"/>
      <c r="S22" s="44">
        <v>0</v>
      </c>
    </row>
    <row r="23" spans="1:19" ht="47.25" x14ac:dyDescent="0.25">
      <c r="A23" s="46" t="s">
        <v>12</v>
      </c>
      <c r="B23" s="46"/>
      <c r="C23" s="45">
        <f>IF(C18&gt;500000,IF(C18&gt;1000000,(1000000-500000)*20/100,(C18-500000)*20/100),0)</f>
        <v>0</v>
      </c>
      <c r="G23" s="42"/>
      <c r="H23" s="42" t="s">
        <v>56</v>
      </c>
      <c r="I23" s="43"/>
      <c r="J23" s="43"/>
      <c r="K23" s="44">
        <v>0</v>
      </c>
      <c r="O23" s="42" t="s">
        <v>40</v>
      </c>
      <c r="P23" s="42" t="s">
        <v>86</v>
      </c>
      <c r="Q23" s="43"/>
      <c r="R23" s="43"/>
      <c r="S23" s="44">
        <v>0</v>
      </c>
    </row>
    <row r="24" spans="1:19" ht="47.25" x14ac:dyDescent="0.25">
      <c r="A24" s="46" t="s">
        <v>14</v>
      </c>
      <c r="B24" s="46"/>
      <c r="C24" s="45"/>
      <c r="G24" s="42"/>
      <c r="H24" s="42" t="s">
        <v>57</v>
      </c>
      <c r="I24" s="43"/>
      <c r="J24" s="43"/>
      <c r="K24" s="44">
        <v>0</v>
      </c>
      <c r="O24" s="42" t="s">
        <v>41</v>
      </c>
      <c r="P24" s="42" t="s">
        <v>87</v>
      </c>
      <c r="Q24" s="43"/>
      <c r="R24" s="43"/>
      <c r="S24" s="44">
        <v>0</v>
      </c>
    </row>
    <row r="25" spans="1:19" ht="31.5" x14ac:dyDescent="0.25">
      <c r="A25" s="46" t="s">
        <v>15</v>
      </c>
      <c r="B25" s="46"/>
      <c r="C25" s="45">
        <f>IF(C18&gt;1000000,(C18-1000000)*30/100,0)</f>
        <v>0</v>
      </c>
      <c r="G25" s="42"/>
      <c r="H25" s="42" t="s">
        <v>58</v>
      </c>
      <c r="I25" s="43"/>
      <c r="J25" s="43"/>
      <c r="K25" s="44">
        <v>0</v>
      </c>
      <c r="O25" s="42" t="s">
        <v>76</v>
      </c>
      <c r="P25" s="42" t="s">
        <v>80</v>
      </c>
      <c r="Q25" s="43"/>
      <c r="R25" s="43"/>
      <c r="S25" s="44">
        <v>0</v>
      </c>
    </row>
    <row r="26" spans="1:19" ht="31.5" x14ac:dyDescent="0.25">
      <c r="A26" s="46" t="s">
        <v>16</v>
      </c>
      <c r="B26" s="46"/>
      <c r="C26" s="45">
        <f>IF(C23&gt;0,0,C20)</f>
        <v>11550</v>
      </c>
      <c r="G26" s="42"/>
      <c r="H26" s="42" t="s">
        <v>59</v>
      </c>
      <c r="I26" s="43"/>
      <c r="J26" s="43"/>
      <c r="K26" s="44">
        <v>0</v>
      </c>
      <c r="O26" s="87" t="s">
        <v>43</v>
      </c>
      <c r="P26" s="88"/>
      <c r="Q26" s="88"/>
      <c r="R26" s="89"/>
      <c r="S26" s="43">
        <f>SUM(S13:S25)</f>
        <v>125000</v>
      </c>
    </row>
    <row r="27" spans="1:19" ht="31.5" x14ac:dyDescent="0.25">
      <c r="A27" s="46" t="s">
        <v>17</v>
      </c>
      <c r="B27" s="46"/>
      <c r="C27" s="45">
        <f>IF(C18&gt;5000000,IF(C18&gt;10000000,(10000000-5000000)*10/100,(C18-5000000)*10/100),0)</f>
        <v>0</v>
      </c>
      <c r="G27" s="42"/>
      <c r="H27" s="42" t="s">
        <v>60</v>
      </c>
      <c r="I27" s="43"/>
      <c r="J27" s="43"/>
      <c r="K27" s="44">
        <v>0</v>
      </c>
    </row>
    <row r="28" spans="1:19" ht="31.5" x14ac:dyDescent="0.25">
      <c r="A28" s="46" t="s">
        <v>18</v>
      </c>
      <c r="B28" s="46"/>
      <c r="C28" s="45">
        <f>IF(C18&gt;10000000,(C18-10000000)*15/100,0)</f>
        <v>0</v>
      </c>
      <c r="G28" s="42"/>
      <c r="H28" s="42" t="s">
        <v>61</v>
      </c>
      <c r="I28" s="43"/>
      <c r="J28" s="43"/>
      <c r="K28" s="44">
        <v>0</v>
      </c>
    </row>
    <row r="29" spans="1:19" x14ac:dyDescent="0.25">
      <c r="A29" s="46" t="s">
        <v>19</v>
      </c>
      <c r="B29" s="46"/>
      <c r="C29" s="45">
        <f>(SUM(C20,C23,C25,C27,C28)-C26)*4/100</f>
        <v>0</v>
      </c>
      <c r="G29" s="42"/>
      <c r="H29" s="42" t="s">
        <v>62</v>
      </c>
      <c r="I29" s="43"/>
      <c r="J29" s="43"/>
      <c r="K29" s="44">
        <v>0</v>
      </c>
    </row>
    <row r="30" spans="1:19" x14ac:dyDescent="0.25">
      <c r="A30" s="46" t="s">
        <v>20</v>
      </c>
      <c r="B30" s="46"/>
      <c r="C30" s="45">
        <f>SUM(C29,C28,C27,C25,C23,C20)-C26</f>
        <v>0</v>
      </c>
      <c r="G30" s="42"/>
      <c r="H30" s="42" t="s">
        <v>65</v>
      </c>
      <c r="I30" s="43"/>
      <c r="J30" s="43"/>
      <c r="K30" s="44">
        <v>0</v>
      </c>
    </row>
    <row r="31" spans="1:19" ht="31.5" x14ac:dyDescent="0.25">
      <c r="G31" s="42"/>
      <c r="H31" s="42" t="s">
        <v>66</v>
      </c>
      <c r="I31" s="43"/>
      <c r="J31" s="43"/>
      <c r="K31" s="44">
        <v>0</v>
      </c>
    </row>
    <row r="32" spans="1:19" ht="31.5" x14ac:dyDescent="0.25">
      <c r="G32" s="42"/>
      <c r="H32" s="42" t="s">
        <v>67</v>
      </c>
      <c r="I32" s="43"/>
      <c r="J32" s="43"/>
      <c r="K32" s="44">
        <v>0</v>
      </c>
    </row>
    <row r="33" spans="7:18" ht="31.5" x14ac:dyDescent="0.25">
      <c r="G33" s="42"/>
      <c r="H33" s="42" t="s">
        <v>68</v>
      </c>
      <c r="I33" s="43"/>
      <c r="J33" s="43"/>
      <c r="K33" s="44">
        <v>0</v>
      </c>
    </row>
    <row r="34" spans="7:18" ht="31.5" x14ac:dyDescent="0.25">
      <c r="G34" s="42"/>
      <c r="H34" s="42" t="s">
        <v>69</v>
      </c>
      <c r="I34" s="43"/>
      <c r="J34" s="43"/>
      <c r="K34" s="44">
        <v>0</v>
      </c>
    </row>
    <row r="35" spans="7:18" x14ac:dyDescent="0.25">
      <c r="G35" s="87" t="s">
        <v>43</v>
      </c>
      <c r="H35" s="88"/>
      <c r="I35" s="88"/>
      <c r="J35" s="89"/>
      <c r="K35" s="43">
        <f>SUM(K13:K34)</f>
        <v>150000</v>
      </c>
    </row>
    <row r="36" spans="7:18" ht="16.5" thickBot="1" x14ac:dyDescent="0.3"/>
    <row r="37" spans="7:18" ht="16.5" thickBot="1" x14ac:dyDescent="0.3">
      <c r="G37" s="47" t="s">
        <v>89</v>
      </c>
      <c r="H37" s="48"/>
      <c r="I37" s="49" t="s">
        <v>64</v>
      </c>
      <c r="J37" s="48"/>
      <c r="K37" s="50"/>
    </row>
    <row r="38" spans="7:18" x14ac:dyDescent="0.25">
      <c r="G38" s="51"/>
      <c r="H38" s="52" t="s">
        <v>90</v>
      </c>
      <c r="I38" s="53">
        <v>50000</v>
      </c>
      <c r="J38" s="53"/>
      <c r="K38" s="54">
        <v>0</v>
      </c>
      <c r="P38" s="55" t="s">
        <v>0</v>
      </c>
      <c r="Q38" s="56" t="s">
        <v>1</v>
      </c>
      <c r="R38" s="57" t="s">
        <v>2</v>
      </c>
    </row>
    <row r="39" spans="7:18" ht="16.5" thickBot="1" x14ac:dyDescent="0.3">
      <c r="G39" s="58"/>
      <c r="H39" s="59"/>
      <c r="I39" s="60"/>
      <c r="J39" s="43"/>
      <c r="K39" s="61"/>
      <c r="P39" s="62" t="s">
        <v>3</v>
      </c>
      <c r="Q39" s="63">
        <v>0</v>
      </c>
      <c r="R39" s="64">
        <v>0</v>
      </c>
    </row>
    <row r="40" spans="7:18" ht="16.5" thickBot="1" x14ac:dyDescent="0.3">
      <c r="G40" s="78" t="s">
        <v>91</v>
      </c>
      <c r="H40" s="79"/>
      <c r="I40" s="80"/>
      <c r="J40" s="65"/>
      <c r="K40" s="66">
        <f>MIN(50000,K38)</f>
        <v>0</v>
      </c>
      <c r="P40" s="62" t="s">
        <v>4</v>
      </c>
      <c r="Q40" s="63">
        <v>0.05</v>
      </c>
      <c r="R40" s="64">
        <v>0.05</v>
      </c>
    </row>
    <row r="41" spans="7:18" x14ac:dyDescent="0.25">
      <c r="G41" s="67"/>
      <c r="H41" s="67"/>
      <c r="K41" s="67"/>
      <c r="P41" s="62" t="s">
        <v>5</v>
      </c>
      <c r="Q41" s="68">
        <v>0.2</v>
      </c>
      <c r="R41" s="64">
        <v>0.1</v>
      </c>
    </row>
    <row r="42" spans="7:18" x14ac:dyDescent="0.25">
      <c r="G42" s="67"/>
      <c r="H42" s="67"/>
      <c r="K42" s="67"/>
      <c r="P42" s="62" t="s">
        <v>7</v>
      </c>
      <c r="Q42" s="68">
        <v>0.2</v>
      </c>
      <c r="R42" s="64">
        <v>0.15</v>
      </c>
    </row>
    <row r="43" spans="7:18" x14ac:dyDescent="0.25">
      <c r="G43" s="67"/>
      <c r="H43" s="67"/>
      <c r="K43" s="67"/>
      <c r="P43" s="62" t="s">
        <v>9</v>
      </c>
      <c r="Q43" s="69">
        <v>0.3</v>
      </c>
      <c r="R43" s="64">
        <v>0.2</v>
      </c>
    </row>
    <row r="44" spans="7:18" x14ac:dyDescent="0.25">
      <c r="G44" s="67"/>
      <c r="H44" s="67"/>
      <c r="K44" s="67"/>
      <c r="P44" s="62" t="s">
        <v>11</v>
      </c>
      <c r="Q44" s="69">
        <v>0.3</v>
      </c>
      <c r="R44" s="64">
        <v>0.25</v>
      </c>
    </row>
    <row r="45" spans="7:18" ht="16.5" thickBot="1" x14ac:dyDescent="0.3">
      <c r="G45" s="67"/>
      <c r="H45" s="67"/>
      <c r="K45" s="67"/>
      <c r="P45" s="70" t="s">
        <v>13</v>
      </c>
      <c r="Q45" s="71">
        <v>0.3</v>
      </c>
      <c r="R45" s="72">
        <v>0.3</v>
      </c>
    </row>
    <row r="46" spans="7:18" x14ac:dyDescent="0.25">
      <c r="G46" s="67"/>
      <c r="H46" s="67"/>
      <c r="K46" s="67"/>
    </row>
    <row r="47" spans="7:18" x14ac:dyDescent="0.25">
      <c r="G47" s="67"/>
      <c r="H47" s="67"/>
      <c r="K47" s="67"/>
    </row>
    <row r="48" spans="7:18" x14ac:dyDescent="0.25">
      <c r="G48" s="67"/>
      <c r="H48" s="67"/>
      <c r="K48" s="67"/>
    </row>
    <row r="49" spans="7:11" x14ac:dyDescent="0.25">
      <c r="G49" s="67"/>
      <c r="H49" s="67"/>
      <c r="K49" s="67"/>
    </row>
    <row r="50" spans="7:11" x14ac:dyDescent="0.25">
      <c r="G50" s="67"/>
      <c r="H50" s="67"/>
      <c r="K50" s="67"/>
    </row>
  </sheetData>
  <sheetProtection deleteColumns="0"/>
  <customSheetViews>
    <customSheetView guid="{DE228C0D-8448-4BEA-AD8C-4E36C360DB15}" scale="87">
      <selection activeCell="B5" activeCellId="7" sqref="O13:S13 O27:S27 X7:Z22 G10:L10 L14 K36 C2:C12 A5:B12"/>
      <pageMargins left="0.7" right="0.7" top="0.75" bottom="0.75" header="0.3" footer="0.3"/>
      <pageSetup orientation="portrait" r:id="rId1"/>
    </customSheetView>
  </customSheetViews>
  <mergeCells count="8">
    <mergeCell ref="G40:I40"/>
    <mergeCell ref="H3:K3"/>
    <mergeCell ref="H4:K5"/>
    <mergeCell ref="O8:Q8"/>
    <mergeCell ref="A15:C16"/>
    <mergeCell ref="O26:R26"/>
    <mergeCell ref="G35:J35"/>
    <mergeCell ref="G12:K1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22" workbookViewId="0">
      <selection activeCell="B8" sqref="B8"/>
    </sheetView>
  </sheetViews>
  <sheetFormatPr defaultColWidth="8.85546875" defaultRowHeight="15" x14ac:dyDescent="0.25"/>
  <cols>
    <col min="1" max="1" width="27" style="1" bestFit="1" customWidth="1"/>
    <col min="2" max="2" width="10.85546875" style="1" customWidth="1"/>
    <col min="3" max="3" width="12.140625" style="1" bestFit="1" customWidth="1"/>
    <col min="4" max="4" width="10.5703125" style="1" customWidth="1"/>
    <col min="5" max="16384" width="8.85546875" style="3"/>
  </cols>
  <sheetData>
    <row r="1" spans="1:4" x14ac:dyDescent="0.25">
      <c r="B1" s="2" t="s">
        <v>21</v>
      </c>
      <c r="C1" s="2" t="s">
        <v>22</v>
      </c>
    </row>
    <row r="2" spans="1:4" s="6" customFormat="1" x14ac:dyDescent="0.25">
      <c r="A2" s="2" t="s">
        <v>24</v>
      </c>
      <c r="B2" s="4">
        <v>18000</v>
      </c>
      <c r="C2" s="4">
        <f>B2*12</f>
        <v>216000</v>
      </c>
      <c r="D2" s="5"/>
    </row>
    <row r="3" spans="1:4" x14ac:dyDescent="0.25">
      <c r="A3" s="7" t="s">
        <v>25</v>
      </c>
      <c r="B3" s="4">
        <v>30000</v>
      </c>
      <c r="C3" s="4">
        <f>B3*12</f>
        <v>360000</v>
      </c>
      <c r="D3" s="8"/>
    </row>
    <row r="4" spans="1:4" x14ac:dyDescent="0.25">
      <c r="A4" s="7" t="s">
        <v>23</v>
      </c>
      <c r="B4" s="4">
        <v>15000</v>
      </c>
      <c r="C4" s="4">
        <f>B4*12</f>
        <v>180000</v>
      </c>
      <c r="D4" s="8"/>
    </row>
    <row r="5" spans="1:4" x14ac:dyDescent="0.25">
      <c r="A5" s="9"/>
      <c r="B5" s="10"/>
      <c r="C5" s="10"/>
      <c r="D5" s="10"/>
    </row>
    <row r="6" spans="1:4" ht="15" customHeight="1" x14ac:dyDescent="0.25">
      <c r="A6" s="11" t="s">
        <v>26</v>
      </c>
      <c r="B6" s="8">
        <f>C4</f>
        <v>180000</v>
      </c>
      <c r="C6" s="8"/>
      <c r="D6" s="8"/>
    </row>
    <row r="7" spans="1:4" ht="15" customHeight="1" x14ac:dyDescent="0.25">
      <c r="A7" s="11" t="s">
        <v>27</v>
      </c>
      <c r="B7" s="8">
        <f>C2-C3*10/100</f>
        <v>180000</v>
      </c>
      <c r="C7" s="8"/>
      <c r="D7" s="8"/>
    </row>
    <row r="8" spans="1:4" ht="15" customHeight="1" x14ac:dyDescent="0.25">
      <c r="A8" s="11" t="s">
        <v>28</v>
      </c>
      <c r="B8" s="8">
        <f>C3*50/100</f>
        <v>180000</v>
      </c>
      <c r="C8" s="8"/>
      <c r="D8" s="8"/>
    </row>
    <row r="9" spans="1:4" ht="15" customHeight="1" x14ac:dyDescent="0.25">
      <c r="A9" s="11"/>
      <c r="B9" s="8"/>
      <c r="C9" s="8"/>
      <c r="D9" s="8"/>
    </row>
    <row r="10" spans="1:4" ht="15" customHeight="1" x14ac:dyDescent="0.25">
      <c r="A10" s="12"/>
      <c r="B10" s="8"/>
      <c r="C10" s="8"/>
      <c r="D10" s="8"/>
    </row>
    <row r="11" spans="1:4" ht="15" customHeight="1" x14ac:dyDescent="0.25">
      <c r="A11" s="13" t="s">
        <v>29</v>
      </c>
      <c r="B11" s="8">
        <f>MIN(B6:B7)</f>
        <v>180000</v>
      </c>
      <c r="C11" s="8"/>
      <c r="D11" s="8"/>
    </row>
    <row r="12" spans="1:4" ht="15" customHeight="1" x14ac:dyDescent="0.25">
      <c r="A12" s="12"/>
      <c r="B12" s="8">
        <f>5000*12</f>
        <v>60000</v>
      </c>
      <c r="C12" s="8" t="s">
        <v>30</v>
      </c>
      <c r="D12" s="8"/>
    </row>
    <row r="13" spans="1:4" ht="15" customHeight="1" x14ac:dyDescent="0.25">
      <c r="B13" s="8"/>
      <c r="C13" s="8"/>
      <c r="D13" s="8"/>
    </row>
    <row r="14" spans="1:4" x14ac:dyDescent="0.25">
      <c r="B14" s="8"/>
      <c r="C14" s="8"/>
      <c r="D14" s="8"/>
    </row>
    <row r="15" spans="1:4" x14ac:dyDescent="0.25">
      <c r="B15" s="8"/>
      <c r="C15" s="8"/>
      <c r="D15" s="8"/>
    </row>
    <row r="16" spans="1:4" x14ac:dyDescent="0.25">
      <c r="B16" s="8"/>
      <c r="C16" s="8"/>
      <c r="D16" s="8"/>
    </row>
  </sheetData>
  <customSheetViews>
    <customSheetView guid="{DE228C0D-8448-4BEA-AD8C-4E36C360DB15}" scale="122">
      <selection activeCell="B8" sqref="B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</vt:lpstr>
      <vt:lpstr>HRA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Beast</cp:lastModifiedBy>
  <dcterms:created xsi:type="dcterms:W3CDTF">2021-02-05T02:09:08Z</dcterms:created>
  <dcterms:modified xsi:type="dcterms:W3CDTF">2022-04-12T16:44:51Z</dcterms:modified>
</cp:coreProperties>
</file>