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bedded\AnalogueWallClock\"/>
    </mc:Choice>
  </mc:AlternateContent>
  <xr:revisionPtr revIDLastSave="0" documentId="13_ncr:1_{5FAA7C15-F366-4C33-A5D7-BADDB5F9B1EC}" xr6:coauthVersionLast="47" xr6:coauthVersionMax="47" xr10:uidLastSave="{00000000-0000-0000-0000-000000000000}"/>
  <bookViews>
    <workbookView xWindow="-96" yWindow="-96" windowWidth="23232" windowHeight="12552" xr2:uid="{1830B923-2CF4-4331-BBA5-F160D5A482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1" i="1"/>
  <c r="C36" i="1"/>
  <c r="D36" i="1"/>
  <c r="B36" i="1"/>
  <c r="L11" i="1"/>
  <c r="L10" i="1"/>
  <c r="P32" i="1"/>
  <c r="Q32" i="1"/>
  <c r="R32" i="1"/>
  <c r="R59" i="1"/>
  <c r="Q59" i="1"/>
  <c r="P59" i="1"/>
  <c r="R58" i="1"/>
  <c r="Q58" i="1"/>
  <c r="P58" i="1"/>
  <c r="R57" i="1"/>
  <c r="Q57" i="1"/>
  <c r="P57" i="1"/>
  <c r="R55" i="1"/>
  <c r="Q55" i="1"/>
  <c r="P55" i="1"/>
  <c r="R53" i="1"/>
  <c r="Q53" i="1"/>
  <c r="P53" i="1"/>
  <c r="R52" i="1"/>
  <c r="Q52" i="1"/>
  <c r="P52" i="1"/>
  <c r="R48" i="1"/>
  <c r="Q48" i="1"/>
  <c r="P48" i="1"/>
  <c r="R47" i="1"/>
  <c r="Q47" i="1"/>
  <c r="P47" i="1"/>
  <c r="R46" i="1"/>
  <c r="Q46" i="1"/>
  <c r="P46" i="1"/>
  <c r="R37" i="1"/>
  <c r="Q37" i="1"/>
  <c r="P37" i="1"/>
  <c r="R36" i="1"/>
  <c r="Q36" i="1"/>
  <c r="P36" i="1"/>
  <c r="R35" i="1"/>
  <c r="Q35" i="1"/>
  <c r="P35" i="1"/>
  <c r="R33" i="1"/>
  <c r="Q33" i="1"/>
  <c r="P33" i="1"/>
  <c r="R31" i="1"/>
  <c r="Q31" i="1"/>
  <c r="P31" i="1"/>
  <c r="R30" i="1"/>
  <c r="Q30" i="1"/>
  <c r="P30" i="1"/>
  <c r="Q25" i="1"/>
  <c r="R25" i="1"/>
  <c r="P25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M26" i="1"/>
  <c r="N26" i="1"/>
  <c r="L26" i="1"/>
  <c r="M25" i="1"/>
  <c r="N25" i="1"/>
  <c r="L25" i="1"/>
  <c r="M24" i="1"/>
  <c r="N24" i="1"/>
  <c r="L24" i="1"/>
  <c r="M23" i="1"/>
  <c r="N23" i="1"/>
  <c r="L23" i="1"/>
  <c r="M22" i="1"/>
  <c r="N22" i="1"/>
  <c r="L22" i="1"/>
  <c r="M21" i="1"/>
  <c r="N21" i="1"/>
  <c r="L21" i="1"/>
  <c r="M20" i="1"/>
  <c r="N20" i="1"/>
  <c r="L20" i="1"/>
  <c r="M19" i="1"/>
  <c r="N19" i="1"/>
  <c r="L19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53" i="1"/>
  <c r="H53" i="1"/>
  <c r="I53" i="1"/>
  <c r="G52" i="1"/>
  <c r="H52" i="1"/>
  <c r="I52" i="1"/>
  <c r="J59" i="1"/>
  <c r="J53" i="1"/>
  <c r="J54" i="1"/>
  <c r="J55" i="1"/>
  <c r="J56" i="1"/>
  <c r="J57" i="1"/>
  <c r="J58" i="1"/>
  <c r="J52" i="1"/>
  <c r="H51" i="1"/>
  <c r="I51" i="1"/>
  <c r="G5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1" i="1"/>
  <c r="H41" i="1"/>
  <c r="I41" i="1"/>
  <c r="J42" i="1"/>
  <c r="J43" i="1"/>
  <c r="J44" i="1"/>
  <c r="J45" i="1"/>
  <c r="J46" i="1"/>
  <c r="J47" i="1"/>
  <c r="J48" i="1"/>
  <c r="J41" i="1"/>
  <c r="H40" i="1"/>
  <c r="I40" i="1"/>
  <c r="G40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1" i="1"/>
  <c r="H31" i="1"/>
  <c r="I31" i="1"/>
  <c r="H30" i="1"/>
  <c r="I30" i="1"/>
  <c r="G30" i="1"/>
  <c r="J31" i="1"/>
  <c r="J32" i="1"/>
  <c r="J33" i="1"/>
  <c r="J34" i="1"/>
  <c r="J35" i="1"/>
  <c r="J36" i="1"/>
  <c r="J37" i="1"/>
  <c r="J30" i="1"/>
  <c r="H29" i="1"/>
  <c r="I29" i="1"/>
  <c r="G29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0" i="1"/>
  <c r="H20" i="1"/>
  <c r="I20" i="1"/>
  <c r="G19" i="1"/>
  <c r="H19" i="1"/>
  <c r="I19" i="1"/>
  <c r="J20" i="1"/>
  <c r="J21" i="1"/>
  <c r="J22" i="1"/>
  <c r="J23" i="1"/>
  <c r="J24" i="1"/>
  <c r="J25" i="1"/>
  <c r="J26" i="1"/>
  <c r="J19" i="1"/>
  <c r="D27" i="1"/>
  <c r="D28" i="1" s="1"/>
  <c r="D30" i="1" s="1"/>
  <c r="D31" i="1" s="1"/>
  <c r="C26" i="1"/>
  <c r="C27" i="1" s="1"/>
  <c r="C28" i="1" s="1"/>
  <c r="C30" i="1" s="1"/>
  <c r="C31" i="1" s="1"/>
  <c r="D26" i="1"/>
  <c r="B26" i="1"/>
  <c r="B27" i="1" s="1"/>
  <c r="B28" i="1" s="1"/>
  <c r="B30" i="1" s="1"/>
  <c r="B31" i="1" s="1"/>
  <c r="D24" i="1"/>
  <c r="C24" i="1"/>
  <c r="C18" i="1"/>
  <c r="C19" i="1" s="1"/>
  <c r="C20" i="1" s="1"/>
  <c r="C22" i="1" s="1"/>
  <c r="D18" i="1"/>
  <c r="D19" i="1" s="1"/>
  <c r="D20" i="1" s="1"/>
  <c r="D22" i="1" s="1"/>
  <c r="B18" i="1"/>
  <c r="B19" i="1" s="1"/>
  <c r="J7" i="1"/>
  <c r="J5" i="1"/>
  <c r="J6" i="1"/>
  <c r="G4" i="1"/>
  <c r="H4" i="1"/>
  <c r="I4" i="1"/>
  <c r="J3" i="1"/>
  <c r="B24" i="1"/>
  <c r="J4" i="1" l="1"/>
  <c r="B20" i="1"/>
  <c r="B22" i="1" s="1"/>
</calcChain>
</file>

<file path=xl/sharedStrings.xml><?xml version="1.0" encoding="utf-8"?>
<sst xmlns="http://schemas.openxmlformats.org/spreadsheetml/2006/main" count="95" uniqueCount="46">
  <si>
    <t>VFr</t>
  </si>
  <si>
    <t>VFg</t>
  </si>
  <si>
    <t>VFb</t>
  </si>
  <si>
    <t>LED</t>
  </si>
  <si>
    <t>R</t>
  </si>
  <si>
    <t>G</t>
  </si>
  <si>
    <t>B</t>
  </si>
  <si>
    <t>RGB Ratio for White Colour</t>
  </si>
  <si>
    <t>Source</t>
  </si>
  <si>
    <t>https://planetcalc.com/7779/</t>
  </si>
  <si>
    <t>https://www.ledsmagazine.com/smart-lighting-iot/color-tuning/article/16695054/understand-rgb-led-mixing-ratios-to-realize-optimal-color-in-signs-and-displays-magazine</t>
  </si>
  <si>
    <t>‎19-337C/RSBHGHC-A88/4T‎</t>
  </si>
  <si>
    <t>‎APF3236SEEZGQBDC‎</t>
  </si>
  <si>
    <t>APTF3216QBDZGSURKC</t>
  </si>
  <si>
    <t>‎CLP6C-FKB-CK1P1G1BB7R3R3‎</t>
  </si>
  <si>
    <t>SMLVN6RGB1W1‎</t>
  </si>
  <si>
    <t>QBLP677R-RGB</t>
  </si>
  <si>
    <t>L typ R</t>
  </si>
  <si>
    <t>L typ G</t>
  </si>
  <si>
    <t>L typ B</t>
  </si>
  <si>
    <t>XZMDKCBDDG45S-9</t>
  </si>
  <si>
    <t>156120M173000</t>
  </si>
  <si>
    <t>VF Max</t>
  </si>
  <si>
    <t>Voltage Setting  (Vf + V Knee Max)</t>
  </si>
  <si>
    <t>V Setting rounded</t>
  </si>
  <si>
    <t>Output Voltage</t>
  </si>
  <si>
    <t>VF Min</t>
  </si>
  <si>
    <t>Resistance Range (in ohms)</t>
  </si>
  <si>
    <t>Calculated Trim Resistor Value (kR)</t>
  </si>
  <si>
    <t>Selected Trim Resistor (kR)</t>
  </si>
  <si>
    <t>Intensity from typical</t>
  </si>
  <si>
    <t>% Intensity from typical adjusting for max</t>
  </si>
  <si>
    <t>If different from typical</t>
  </si>
  <si>
    <t>Required Current to Drive</t>
  </si>
  <si>
    <t>in mA</t>
  </si>
  <si>
    <t>Riref (kR)</t>
  </si>
  <si>
    <t>Viref (V)</t>
  </si>
  <si>
    <t>Ioutset (mA)</t>
  </si>
  <si>
    <t>Gain (max)</t>
  </si>
  <si>
    <t>Manual LED</t>
  </si>
  <si>
    <t>Red</t>
  </si>
  <si>
    <t>Green</t>
  </si>
  <si>
    <t>Blue</t>
  </si>
  <si>
    <t>Supply</t>
  </si>
  <si>
    <t>Vf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</si>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</sst>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3" fillId="0" borderId="0" xfId="3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0" fontId="2" fillId="0" borderId="0" xfId="2" applyNumberFormat="1" applyFont="1"/>
    <xf numFmtId="9" fontId="0" fillId="0" borderId="0" xfId="2" applyNumberFormat="1" applyFont="1"/>
    <xf numFmtId="11" fontId="0" fillId="0" borderId="0" xfId="0" applyNumberFormat="1"/>
    <xf numFmtId="0" fontId="2" fillId="0" borderId="0" xfId="0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edsmagazine.com/smart-lighting-iot/color-tuning/article/16695054/understand-rgb-led-mixing-ratios-to-realize-optimal-color-in-signs-and-displays-magazine" TargetMode="External"/><Relationship Id="rId1" Type="http://schemas.openxmlformats.org/officeDocument/2006/relationships/hyperlink" Target="https://planetcalc.com/77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304C-C0A1-4F4D-BBF1-C91133FA344E}">
  <dimension ref="A1:W59"/>
  <sheetViews>
    <sheetView tabSelected="1" topLeftCell="A16" zoomScale="90" zoomScaleNormal="90" workbookViewId="0">
      <selection activeCell="E41" sqref="E41:E43"/>
    </sheetView>
  </sheetViews>
  <sheetFormatPr defaultRowHeight="14.4" x14ac:dyDescent="0.55000000000000004"/>
  <cols>
    <col min="1" max="1" width="28.05078125" customWidth="1"/>
    <col min="6" max="6" width="26.3671875" customWidth="1"/>
    <col min="11" max="11" width="12.3671875" bestFit="1" customWidth="1"/>
    <col min="12" max="13" width="10.15625" bestFit="1" customWidth="1"/>
    <col min="14" max="14" width="10.41796875" bestFit="1" customWidth="1"/>
    <col min="15" max="15" width="10.05078125" bestFit="1" customWidth="1"/>
  </cols>
  <sheetData>
    <row r="1" spans="1:21" x14ac:dyDescent="0.55000000000000004">
      <c r="G1" s="13" t="s">
        <v>7</v>
      </c>
      <c r="H1" s="13"/>
      <c r="I1" s="13"/>
      <c r="J1" s="13"/>
    </row>
    <row r="2" spans="1:21" x14ac:dyDescent="0.55000000000000004">
      <c r="G2" s="1" t="s">
        <v>4</v>
      </c>
      <c r="H2" s="1" t="s">
        <v>5</v>
      </c>
      <c r="I2" s="1" t="s">
        <v>6</v>
      </c>
      <c r="K2" s="1" t="s">
        <v>8</v>
      </c>
    </row>
    <row r="3" spans="1:21" x14ac:dyDescent="0.55000000000000004">
      <c r="G3" s="3">
        <v>0.21260000000000001</v>
      </c>
      <c r="H3" s="3">
        <v>0.71519999999999995</v>
      </c>
      <c r="I3" s="3">
        <v>7.22E-2</v>
      </c>
      <c r="J3" s="3">
        <f>SUM(G3:I3)</f>
        <v>1</v>
      </c>
      <c r="K3" s="6" t="s">
        <v>9</v>
      </c>
    </row>
    <row r="4" spans="1:21" x14ac:dyDescent="0.55000000000000004">
      <c r="G4" s="4">
        <f>G3/$I$3</f>
        <v>2.9445983379501386</v>
      </c>
      <c r="H4" s="4">
        <f>H3/$I$3</f>
        <v>9.905817174515235</v>
      </c>
      <c r="I4" s="4">
        <f>I3/$I$3</f>
        <v>1</v>
      </c>
      <c r="J4" s="4">
        <f t="shared" ref="J4:J6" si="0">SUM(G4:I4)</f>
        <v>13.850415512465373</v>
      </c>
      <c r="K4" s="6"/>
    </row>
    <row r="5" spans="1:21" x14ac:dyDescent="0.55000000000000004">
      <c r="G5" s="4">
        <v>2.1</v>
      </c>
      <c r="H5" s="4">
        <v>4.3</v>
      </c>
      <c r="I5" s="4">
        <v>1</v>
      </c>
      <c r="J5" s="4">
        <f>SUM(G5:I5)</f>
        <v>7.4</v>
      </c>
      <c r="K5" s="6" t="s">
        <v>10</v>
      </c>
    </row>
    <row r="6" spans="1:21" x14ac:dyDescent="0.55000000000000004">
      <c r="G6" s="4">
        <v>4.0999999999999996</v>
      </c>
      <c r="H6" s="4">
        <v>10.6</v>
      </c>
      <c r="I6" s="4">
        <v>1</v>
      </c>
      <c r="J6" s="4">
        <f t="shared" si="0"/>
        <v>15.7</v>
      </c>
    </row>
    <row r="7" spans="1:21" x14ac:dyDescent="0.55000000000000004">
      <c r="G7" s="4">
        <v>3</v>
      </c>
      <c r="H7" s="4">
        <v>6</v>
      </c>
      <c r="I7" s="4">
        <v>1</v>
      </c>
      <c r="J7" s="4">
        <f>SUM(G7:I7)</f>
        <v>10</v>
      </c>
    </row>
    <row r="8" spans="1:21" x14ac:dyDescent="0.55000000000000004">
      <c r="A8" t="s">
        <v>3</v>
      </c>
      <c r="B8" t="s">
        <v>0</v>
      </c>
      <c r="C8" t="s">
        <v>1</v>
      </c>
      <c r="D8" t="s">
        <v>2</v>
      </c>
      <c r="G8" s="1" t="s">
        <v>17</v>
      </c>
      <c r="H8" s="1" t="s">
        <v>18</v>
      </c>
      <c r="I8" s="1" t="s">
        <v>19</v>
      </c>
      <c r="K8" s="1"/>
      <c r="L8" s="1"/>
      <c r="M8" s="1"/>
    </row>
    <row r="9" spans="1:21" x14ac:dyDescent="0.55000000000000004">
      <c r="A9" t="s">
        <v>11</v>
      </c>
      <c r="B9">
        <v>2.4</v>
      </c>
      <c r="C9">
        <v>3.2</v>
      </c>
      <c r="D9">
        <v>3.2</v>
      </c>
      <c r="G9" s="7">
        <v>715</v>
      </c>
      <c r="H9" s="7">
        <v>1800</v>
      </c>
      <c r="I9" s="7">
        <v>360</v>
      </c>
      <c r="K9" s="7"/>
      <c r="L9" s="7" t="s">
        <v>35</v>
      </c>
      <c r="M9" s="7" t="s">
        <v>36</v>
      </c>
      <c r="N9" t="s">
        <v>37</v>
      </c>
      <c r="O9" s="7" t="s">
        <v>38</v>
      </c>
    </row>
    <row r="10" spans="1:21" x14ac:dyDescent="0.55000000000000004">
      <c r="A10" t="s">
        <v>12</v>
      </c>
      <c r="B10">
        <v>2.5</v>
      </c>
      <c r="C10">
        <v>4.0999999999999996</v>
      </c>
      <c r="D10">
        <v>4</v>
      </c>
      <c r="G10" s="8">
        <v>140</v>
      </c>
      <c r="H10" s="8">
        <v>330</v>
      </c>
      <c r="I10" s="8">
        <v>70</v>
      </c>
      <c r="K10" s="8"/>
      <c r="L10" s="5">
        <f>M10/N10*O10</f>
        <v>6.9291999999999998</v>
      </c>
      <c r="M10" s="5">
        <v>0.8</v>
      </c>
      <c r="N10" s="5">
        <v>20</v>
      </c>
      <c r="O10">
        <v>173.23</v>
      </c>
    </row>
    <row r="11" spans="1:21" x14ac:dyDescent="0.55000000000000004">
      <c r="A11" t="s">
        <v>13</v>
      </c>
      <c r="B11">
        <v>2.5</v>
      </c>
      <c r="C11">
        <v>4.0999999999999996</v>
      </c>
      <c r="D11">
        <v>4</v>
      </c>
      <c r="G11" s="7">
        <v>250</v>
      </c>
      <c r="H11" s="8">
        <v>350</v>
      </c>
      <c r="I11" s="8">
        <v>80</v>
      </c>
      <c r="K11" s="7"/>
      <c r="L11" s="5">
        <f>M11/N11*O11</f>
        <v>13.8584</v>
      </c>
      <c r="M11" s="5">
        <v>0.8</v>
      </c>
      <c r="N11" s="5">
        <v>10</v>
      </c>
      <c r="O11">
        <v>173.23</v>
      </c>
    </row>
    <row r="12" spans="1:21" x14ac:dyDescent="0.55000000000000004">
      <c r="A12" t="s">
        <v>14</v>
      </c>
      <c r="B12">
        <v>2.6</v>
      </c>
      <c r="C12">
        <v>4</v>
      </c>
      <c r="D12">
        <v>4</v>
      </c>
      <c r="G12" s="7">
        <v>700</v>
      </c>
      <c r="H12" s="8">
        <v>1600</v>
      </c>
      <c r="I12" s="8">
        <v>400</v>
      </c>
      <c r="K12" s="7"/>
      <c r="L12" s="5"/>
      <c r="M12" s="8"/>
    </row>
    <row r="13" spans="1:21" x14ac:dyDescent="0.55000000000000004">
      <c r="A13" t="s">
        <v>15</v>
      </c>
      <c r="B13">
        <v>2.4</v>
      </c>
      <c r="C13">
        <v>3.8</v>
      </c>
      <c r="D13">
        <v>3.8</v>
      </c>
      <c r="G13" s="7">
        <v>700</v>
      </c>
      <c r="H13" s="8">
        <v>1200</v>
      </c>
      <c r="I13" s="8">
        <v>400</v>
      </c>
      <c r="K13" s="7"/>
      <c r="L13" s="8"/>
      <c r="M13" s="8"/>
    </row>
    <row r="14" spans="1:21" x14ac:dyDescent="0.55000000000000004">
      <c r="A14" t="s">
        <v>16</v>
      </c>
      <c r="B14">
        <v>2.7</v>
      </c>
      <c r="C14">
        <v>3.7</v>
      </c>
      <c r="D14">
        <v>3.7</v>
      </c>
      <c r="G14" s="7">
        <v>700</v>
      </c>
      <c r="H14" s="8">
        <v>2300</v>
      </c>
      <c r="I14" s="8">
        <v>460</v>
      </c>
      <c r="K14" s="7"/>
      <c r="L14" s="8"/>
      <c r="M14" s="8"/>
    </row>
    <row r="15" spans="1:21" x14ac:dyDescent="0.55000000000000004">
      <c r="A15" t="s">
        <v>20</v>
      </c>
      <c r="B15">
        <v>2.5</v>
      </c>
      <c r="C15">
        <v>4.0999999999999996</v>
      </c>
      <c r="D15">
        <v>4</v>
      </c>
      <c r="G15" s="7">
        <v>108</v>
      </c>
      <c r="H15" s="8">
        <v>497</v>
      </c>
      <c r="I15" s="8">
        <v>98</v>
      </c>
      <c r="K15" s="7"/>
      <c r="L15" s="8"/>
      <c r="M15" s="8"/>
    </row>
    <row r="16" spans="1:21" x14ac:dyDescent="0.55000000000000004">
      <c r="A16" t="s">
        <v>21</v>
      </c>
      <c r="B16">
        <v>2.4</v>
      </c>
      <c r="C16">
        <v>3.6</v>
      </c>
      <c r="D16">
        <v>3.6</v>
      </c>
      <c r="G16" s="7">
        <v>270</v>
      </c>
      <c r="H16" s="8">
        <v>700</v>
      </c>
      <c r="I16" s="8">
        <v>250</v>
      </c>
      <c r="K16" s="7"/>
      <c r="L16" s="8"/>
      <c r="M16" s="8"/>
      <c r="P16" t="s">
        <v>31</v>
      </c>
      <c r="U16" t="s">
        <v>33</v>
      </c>
    </row>
    <row r="17" spans="1:23" x14ac:dyDescent="0.55000000000000004">
      <c r="L17" t="s">
        <v>30</v>
      </c>
      <c r="P17" t="s">
        <v>32</v>
      </c>
      <c r="U17" t="s">
        <v>34</v>
      </c>
    </row>
    <row r="18" spans="1:23" x14ac:dyDescent="0.55000000000000004">
      <c r="A18" t="s">
        <v>22</v>
      </c>
      <c r="B18" s="1">
        <f>MAX(B9:B16)</f>
        <v>2.7</v>
      </c>
      <c r="C18" s="1">
        <f t="shared" ref="C18:D18" si="1">MAX(C9:C16)</f>
        <v>4.0999999999999996</v>
      </c>
      <c r="D18" s="1">
        <f t="shared" si="1"/>
        <v>4</v>
      </c>
      <c r="E18" s="1"/>
      <c r="F18" s="1" t="s">
        <v>3</v>
      </c>
      <c r="G18" s="10">
        <v>0.21260000000000001</v>
      </c>
      <c r="H18" s="10">
        <v>0.71519999999999995</v>
      </c>
      <c r="I18" s="10">
        <v>7.22E-2</v>
      </c>
      <c r="L18" t="s">
        <v>4</v>
      </c>
      <c r="M18" t="s">
        <v>5</v>
      </c>
      <c r="N18" t="s">
        <v>6</v>
      </c>
      <c r="P18" t="s">
        <v>4</v>
      </c>
      <c r="Q18" t="s">
        <v>5</v>
      </c>
      <c r="R18" t="s">
        <v>6</v>
      </c>
      <c r="U18" t="s">
        <v>4</v>
      </c>
      <c r="V18" t="s">
        <v>5</v>
      </c>
      <c r="W18" t="s">
        <v>6</v>
      </c>
    </row>
    <row r="19" spans="1:23" x14ac:dyDescent="0.55000000000000004">
      <c r="A19" t="s">
        <v>23</v>
      </c>
      <c r="B19">
        <f>B18+0.41</f>
        <v>3.1100000000000003</v>
      </c>
      <c r="C19">
        <f t="shared" ref="C19:D19" si="2">C18+0.41</f>
        <v>4.51</v>
      </c>
      <c r="D19">
        <f t="shared" si="2"/>
        <v>4.41</v>
      </c>
      <c r="F19" t="s">
        <v>11</v>
      </c>
      <c r="G19" s="5">
        <f t="shared" ref="G19:I20" si="3">G$3*$J19</f>
        <v>535.06711409395973</v>
      </c>
      <c r="H19" s="5">
        <f t="shared" si="3"/>
        <v>1800</v>
      </c>
      <c r="I19" s="5">
        <f t="shared" si="3"/>
        <v>181.71140939597316</v>
      </c>
      <c r="J19" s="5">
        <f>H9/$H$3</f>
        <v>2516.7785234899329</v>
      </c>
      <c r="L19" s="11">
        <f>G19/G$9</f>
        <v>0.74834561411742617</v>
      </c>
      <c r="M19" s="11">
        <f t="shared" ref="M19:N19" si="4">H19/H$9</f>
        <v>1</v>
      </c>
      <c r="N19" s="11">
        <f t="shared" si="4"/>
        <v>0.50475391498881439</v>
      </c>
      <c r="U19">
        <v>14</v>
      </c>
      <c r="V19">
        <v>20</v>
      </c>
      <c r="W19">
        <v>10</v>
      </c>
    </row>
    <row r="20" spans="1:23" x14ac:dyDescent="0.55000000000000004">
      <c r="A20" t="s">
        <v>24</v>
      </c>
      <c r="B20">
        <f>ROUNDUP(B19,1)</f>
        <v>3.2</v>
      </c>
      <c r="C20">
        <f t="shared" ref="C20:D20" si="5">ROUNDUP(C19,1)</f>
        <v>4.5999999999999996</v>
      </c>
      <c r="D20">
        <f t="shared" si="5"/>
        <v>4.5</v>
      </c>
      <c r="F20" t="s">
        <v>12</v>
      </c>
      <c r="G20" s="5">
        <f t="shared" si="3"/>
        <v>98.095637583892625</v>
      </c>
      <c r="H20" s="5">
        <f t="shared" si="3"/>
        <v>330</v>
      </c>
      <c r="I20" s="5">
        <f t="shared" si="3"/>
        <v>33.31375838926175</v>
      </c>
      <c r="J20" s="5">
        <f t="shared" ref="J20:J26" si="6">H10/$H$3</f>
        <v>461.4093959731544</v>
      </c>
      <c r="K20" s="2"/>
      <c r="L20" s="11">
        <f>G20/G$10</f>
        <v>0.70068312559923307</v>
      </c>
      <c r="M20" s="11">
        <f t="shared" ref="M20:N20" si="7">H20/H$10</f>
        <v>1</v>
      </c>
      <c r="N20" s="11">
        <f t="shared" si="7"/>
        <v>0.47591083413231072</v>
      </c>
    </row>
    <row r="21" spans="1:23" x14ac:dyDescent="0.55000000000000004">
      <c r="F21" t="s">
        <v>13</v>
      </c>
      <c r="G21" s="5">
        <f t="shared" ref="G21:I26" si="8">G$3*$J21</f>
        <v>104.04082774049218</v>
      </c>
      <c r="H21" s="5">
        <f t="shared" si="8"/>
        <v>350</v>
      </c>
      <c r="I21" s="5">
        <f t="shared" si="8"/>
        <v>35.332774049217001</v>
      </c>
      <c r="J21" s="5">
        <f t="shared" si="6"/>
        <v>489.3736017897092</v>
      </c>
      <c r="K21" s="2"/>
      <c r="L21" s="11">
        <f>G21/G$11</f>
        <v>0.41616331096196868</v>
      </c>
      <c r="M21" s="11">
        <f t="shared" ref="M21:N21" si="9">H21/H$11</f>
        <v>1</v>
      </c>
      <c r="N21" s="11">
        <f t="shared" si="9"/>
        <v>0.44165967561521252</v>
      </c>
    </row>
    <row r="22" spans="1:23" x14ac:dyDescent="0.55000000000000004">
      <c r="A22" t="s">
        <v>28</v>
      </c>
      <c r="B22" s="2">
        <f>10/((B20/0.895)-1)</f>
        <v>3.8828633405639912</v>
      </c>
      <c r="C22" s="2">
        <f t="shared" ref="C22:D22" si="10">10/((C20/0.895)-1)</f>
        <v>2.4156545209176792</v>
      </c>
      <c r="D22" s="2">
        <f t="shared" si="10"/>
        <v>2.4826629680998611</v>
      </c>
      <c r="E22" s="2"/>
      <c r="F22" t="s">
        <v>14</v>
      </c>
      <c r="G22" s="5">
        <f t="shared" si="8"/>
        <v>475.61521252796427</v>
      </c>
      <c r="H22" s="5">
        <f t="shared" si="8"/>
        <v>1600</v>
      </c>
      <c r="I22" s="5">
        <f t="shared" si="8"/>
        <v>161.52125279642058</v>
      </c>
      <c r="J22" s="5">
        <f t="shared" si="6"/>
        <v>2237.136465324385</v>
      </c>
      <c r="K22" s="2"/>
      <c r="L22" s="11">
        <f>G22/G$12</f>
        <v>0.67945030361137748</v>
      </c>
      <c r="M22" s="11">
        <f t="shared" ref="M22:N22" si="11">H22/H$12</f>
        <v>1</v>
      </c>
      <c r="N22" s="11">
        <f t="shared" si="11"/>
        <v>0.40380313199105144</v>
      </c>
    </row>
    <row r="23" spans="1:23" x14ac:dyDescent="0.55000000000000004">
      <c r="A23" t="s">
        <v>29</v>
      </c>
      <c r="B23">
        <v>3.9</v>
      </c>
      <c r="C23">
        <v>2.4300000000000002</v>
      </c>
      <c r="D23">
        <v>2.4300000000000002</v>
      </c>
      <c r="F23" t="s">
        <v>15</v>
      </c>
      <c r="G23" s="5">
        <f t="shared" si="8"/>
        <v>356.71140939597319</v>
      </c>
      <c r="H23" s="5">
        <f t="shared" si="8"/>
        <v>1200</v>
      </c>
      <c r="I23" s="5">
        <f t="shared" si="8"/>
        <v>121.14093959731544</v>
      </c>
      <c r="J23" s="5">
        <f t="shared" si="6"/>
        <v>1677.8523489932886</v>
      </c>
      <c r="K23" s="2"/>
      <c r="L23" s="11">
        <f>G23/G$13</f>
        <v>0.50958772770853311</v>
      </c>
      <c r="M23" s="11">
        <f t="shared" ref="M23:N23" si="12">H23/H$13</f>
        <v>1</v>
      </c>
      <c r="N23" s="11">
        <f t="shared" si="12"/>
        <v>0.30285234899328861</v>
      </c>
    </row>
    <row r="24" spans="1:23" x14ac:dyDescent="0.55000000000000004">
      <c r="A24" t="s">
        <v>25</v>
      </c>
      <c r="B24" s="2">
        <f>179*(B23+10)/(200*B23)</f>
        <v>3.1898717948717947</v>
      </c>
      <c r="C24" s="2">
        <f>179*(C23+10)/(200*C23)</f>
        <v>4.5781275720164603</v>
      </c>
      <c r="D24" s="2">
        <f>179*(D23+10)/(200*D23)</f>
        <v>4.5781275720164603</v>
      </c>
      <c r="E24" s="2"/>
      <c r="F24" t="s">
        <v>16</v>
      </c>
      <c r="G24" s="5">
        <f t="shared" si="8"/>
        <v>683.69686800894863</v>
      </c>
      <c r="H24" s="5">
        <f t="shared" si="8"/>
        <v>2300</v>
      </c>
      <c r="I24" s="5">
        <f t="shared" si="8"/>
        <v>232.1868008948546</v>
      </c>
      <c r="J24" s="5">
        <f t="shared" si="6"/>
        <v>3215.8836689038035</v>
      </c>
      <c r="K24" s="2"/>
      <c r="L24" s="11">
        <f>G24/G$14</f>
        <v>0.97670981144135516</v>
      </c>
      <c r="M24" s="11">
        <f t="shared" ref="M24:N24" si="13">H24/H$14</f>
        <v>1</v>
      </c>
      <c r="N24" s="11">
        <f t="shared" si="13"/>
        <v>0.50475391498881439</v>
      </c>
    </row>
    <row r="25" spans="1:23" x14ac:dyDescent="0.55000000000000004">
      <c r="F25" t="s">
        <v>20</v>
      </c>
      <c r="G25" s="5">
        <f t="shared" si="8"/>
        <v>147.73797539149891</v>
      </c>
      <c r="H25" s="5">
        <f t="shared" si="8"/>
        <v>497</v>
      </c>
      <c r="I25" s="5">
        <f t="shared" si="8"/>
        <v>50.172539149888152</v>
      </c>
      <c r="J25" s="5">
        <f t="shared" si="6"/>
        <v>694.9105145413871</v>
      </c>
      <c r="K25" s="2"/>
      <c r="L25" s="11">
        <f>G25/G$15</f>
        <v>1.3679442165879527</v>
      </c>
      <c r="M25" s="11">
        <f t="shared" ref="M25:N25" si="14">H25/H$15</f>
        <v>1</v>
      </c>
      <c r="N25" s="11">
        <f t="shared" si="14"/>
        <v>0.51196468520294036</v>
      </c>
      <c r="P25" s="9">
        <f>1/$L25*L25</f>
        <v>1</v>
      </c>
      <c r="Q25" s="9">
        <f t="shared" ref="Q25:R25" si="15">1/$L25*M25</f>
        <v>0.7310239612652395</v>
      </c>
      <c r="R25" s="9">
        <f t="shared" si="15"/>
        <v>0.37425845220496479</v>
      </c>
    </row>
    <row r="26" spans="1:23" x14ac:dyDescent="0.55000000000000004">
      <c r="A26" t="s">
        <v>26</v>
      </c>
      <c r="B26" s="1">
        <f>MIN(B9:B16)</f>
        <v>2.4</v>
      </c>
      <c r="C26" s="1">
        <f t="shared" ref="C26:D26" si="16">MIN(C9:C16)</f>
        <v>3.2</v>
      </c>
      <c r="D26" s="1">
        <f t="shared" si="16"/>
        <v>3.2</v>
      </c>
      <c r="E26" s="1"/>
      <c r="F26" t="s">
        <v>21</v>
      </c>
      <c r="G26" s="5">
        <f t="shared" si="8"/>
        <v>208.08165548098435</v>
      </c>
      <c r="H26" s="5">
        <f t="shared" si="8"/>
        <v>700</v>
      </c>
      <c r="I26" s="5">
        <f t="shared" si="8"/>
        <v>70.665548098434002</v>
      </c>
      <c r="J26" s="5">
        <f t="shared" si="6"/>
        <v>978.7472035794184</v>
      </c>
      <c r="K26" s="2"/>
      <c r="L26" s="11">
        <f>G26/G$16</f>
        <v>0.77067279807771982</v>
      </c>
      <c r="M26" s="11">
        <f t="shared" ref="M26:N26" si="17">H26/H$16</f>
        <v>1</v>
      </c>
      <c r="N26" s="11">
        <f t="shared" si="17"/>
        <v>0.28266219239373602</v>
      </c>
    </row>
    <row r="27" spans="1:23" x14ac:dyDescent="0.55000000000000004">
      <c r="A27" t="s">
        <v>23</v>
      </c>
      <c r="B27">
        <f>B26+0.41</f>
        <v>2.81</v>
      </c>
      <c r="C27">
        <f t="shared" ref="C27:D27" si="18">C26+0.41</f>
        <v>3.6100000000000003</v>
      </c>
      <c r="D27">
        <f t="shared" si="18"/>
        <v>3.6100000000000003</v>
      </c>
      <c r="G27" s="2"/>
      <c r="H27" s="2"/>
      <c r="I27" s="2"/>
      <c r="K27" s="2"/>
      <c r="L27" s="2"/>
      <c r="M27" s="2"/>
    </row>
    <row r="28" spans="1:23" x14ac:dyDescent="0.55000000000000004">
      <c r="A28" t="s">
        <v>24</v>
      </c>
      <c r="B28">
        <f>IF(ROUNDUP(B27,1)&lt;3,3,ROUNDUP(B27,1))</f>
        <v>3</v>
      </c>
      <c r="C28">
        <f t="shared" ref="C28:D28" si="19">IF(ROUNDUP(C27,1)&lt;3,3,ROUNDUP(C27,1))</f>
        <v>3.7</v>
      </c>
      <c r="D28">
        <f t="shared" si="19"/>
        <v>3.7</v>
      </c>
    </row>
    <row r="29" spans="1:23" x14ac:dyDescent="0.55000000000000004">
      <c r="F29" s="1" t="s">
        <v>3</v>
      </c>
      <c r="G29" s="10">
        <f>G5/$J$5</f>
        <v>0.28378378378378377</v>
      </c>
      <c r="H29" s="10">
        <f t="shared" ref="H29:I29" si="20">H5/$J$5</f>
        <v>0.58108108108108103</v>
      </c>
      <c r="I29" s="10">
        <f t="shared" si="20"/>
        <v>0.13513513513513511</v>
      </c>
      <c r="J29" s="3"/>
    </row>
    <row r="30" spans="1:23" x14ac:dyDescent="0.55000000000000004">
      <c r="A30" t="s">
        <v>28</v>
      </c>
      <c r="B30" s="2">
        <f>10/((B28/0.895)-1)</f>
        <v>4.2517814726840859</v>
      </c>
      <c r="C30" s="2">
        <f t="shared" ref="C30:D30" si="21">10/((C28/0.895)-1)</f>
        <v>3.190730837789661</v>
      </c>
      <c r="D30" s="2">
        <f t="shared" si="21"/>
        <v>3.190730837789661</v>
      </c>
      <c r="E30" s="2"/>
      <c r="F30" t="s">
        <v>11</v>
      </c>
      <c r="G30" s="5">
        <f>G$29*$J30</f>
        <v>879.06976744186045</v>
      </c>
      <c r="H30" s="5">
        <f t="shared" ref="H30:I37" si="22">H$29*$J30</f>
        <v>1799.9999999999998</v>
      </c>
      <c r="I30" s="5">
        <f t="shared" si="22"/>
        <v>418.60465116279062</v>
      </c>
      <c r="J30" s="5">
        <f>H19/$H$29</f>
        <v>3097.6744186046512</v>
      </c>
      <c r="L30" s="11">
        <f>G30/G$9</f>
        <v>1.2294682062123923</v>
      </c>
      <c r="M30" s="11">
        <f t="shared" ref="M30" si="23">H30/H$9</f>
        <v>0.99999999999999989</v>
      </c>
      <c r="N30" s="11">
        <f t="shared" ref="N30" si="24">I30/I$9</f>
        <v>1.1627906976744184</v>
      </c>
      <c r="P30" s="9">
        <f>1/$L30*L30</f>
        <v>1</v>
      </c>
      <c r="Q30" s="9">
        <f t="shared" ref="Q30:Q31" si="25">1/$L30*M30</f>
        <v>0.81335978835978828</v>
      </c>
      <c r="R30" s="9">
        <f t="shared" ref="R30:R31" si="26">1/$L30*N30</f>
        <v>0.9457671957671957</v>
      </c>
    </row>
    <row r="31" spans="1:23" x14ac:dyDescent="0.55000000000000004">
      <c r="A31" t="s">
        <v>27</v>
      </c>
      <c r="B31" s="2">
        <f>(B30-B23)*1000</f>
        <v>351.781472684086</v>
      </c>
      <c r="C31" s="2">
        <f t="shared" ref="C31:D31" si="27">(C30-C23)*1000</f>
        <v>760.73083778966088</v>
      </c>
      <c r="D31" s="2">
        <f t="shared" si="27"/>
        <v>760.73083778966088</v>
      </c>
      <c r="E31" s="2"/>
      <c r="F31" t="s">
        <v>12</v>
      </c>
      <c r="G31" s="5">
        <f>G$29*$J31</f>
        <v>161.16279069767441</v>
      </c>
      <c r="H31" s="5">
        <f t="shared" si="22"/>
        <v>330</v>
      </c>
      <c r="I31" s="5">
        <f t="shared" si="22"/>
        <v>76.744186046511615</v>
      </c>
      <c r="J31" s="5">
        <f t="shared" ref="J31:J37" si="28">H20/$H$29</f>
        <v>567.90697674418607</v>
      </c>
      <c r="K31" s="2"/>
      <c r="L31" s="11">
        <f>G31/G$10</f>
        <v>1.1511627906976745</v>
      </c>
      <c r="M31" s="11">
        <f t="shared" ref="M31" si="29">H31/H$10</f>
        <v>1</v>
      </c>
      <c r="N31" s="11">
        <f t="shared" ref="N31" si="30">I31/I$10</f>
        <v>1.096345514950166</v>
      </c>
      <c r="P31" s="9">
        <f>1/$L31*L31</f>
        <v>1</v>
      </c>
      <c r="Q31" s="9">
        <f t="shared" si="25"/>
        <v>0.86868686868686862</v>
      </c>
      <c r="R31" s="9">
        <f t="shared" si="26"/>
        <v>0.95238095238095222</v>
      </c>
    </row>
    <row r="32" spans="1:23" x14ac:dyDescent="0.55000000000000004">
      <c r="B32" s="2"/>
      <c r="C32" s="2"/>
      <c r="F32" t="s">
        <v>13</v>
      </c>
      <c r="G32" s="5">
        <f t="shared" ref="G32:G37" si="31">G$29*$J32</f>
        <v>170.93023255813955</v>
      </c>
      <c r="H32" s="5">
        <f t="shared" si="22"/>
        <v>350</v>
      </c>
      <c r="I32" s="5">
        <f t="shared" si="22"/>
        <v>81.395348837209298</v>
      </c>
      <c r="J32" s="5">
        <f t="shared" si="28"/>
        <v>602.32558139534888</v>
      </c>
      <c r="K32" s="2"/>
      <c r="L32" s="11">
        <f>G32/G$11</f>
        <v>0.6837209302325582</v>
      </c>
      <c r="M32" s="11">
        <f t="shared" ref="M32" si="32">H32/H$11</f>
        <v>1</v>
      </c>
      <c r="N32" s="11">
        <f t="shared" ref="N32" si="33">I32/I$11</f>
        <v>1.0174418604651163</v>
      </c>
      <c r="P32" s="9">
        <f t="shared" ref="P32:Q32" si="34">1/$N$32*L32</f>
        <v>0.67200000000000004</v>
      </c>
      <c r="Q32" s="9">
        <f t="shared" si="34"/>
        <v>0.98285714285714287</v>
      </c>
      <c r="R32" s="9">
        <f>1/$N$32*N32</f>
        <v>1</v>
      </c>
    </row>
    <row r="33" spans="1:18" x14ac:dyDescent="0.55000000000000004">
      <c r="B33">
        <v>700</v>
      </c>
      <c r="C33">
        <v>1200</v>
      </c>
      <c r="D33">
        <v>400</v>
      </c>
      <c r="F33" t="s">
        <v>14</v>
      </c>
      <c r="G33" s="5">
        <f t="shared" si="31"/>
        <v>781.39534883720933</v>
      </c>
      <c r="H33" s="5">
        <f t="shared" si="22"/>
        <v>1600</v>
      </c>
      <c r="I33" s="5">
        <f t="shared" si="22"/>
        <v>372.09302325581393</v>
      </c>
      <c r="J33" s="5">
        <f t="shared" si="28"/>
        <v>2753.4883720930234</v>
      </c>
      <c r="K33" s="2"/>
      <c r="L33" s="11">
        <f>G33/G$12</f>
        <v>1.1162790697674418</v>
      </c>
      <c r="M33" s="11">
        <f t="shared" ref="M33" si="35">H33/H$12</f>
        <v>1</v>
      </c>
      <c r="N33" s="11">
        <f t="shared" ref="N33" si="36">I33/I$12</f>
        <v>0.93023255813953487</v>
      </c>
      <c r="P33" s="9">
        <f>1/$L33*L33</f>
        <v>1</v>
      </c>
      <c r="Q33" s="9">
        <f t="shared" ref="Q33" si="37">1/$L33*M33</f>
        <v>0.89583333333333337</v>
      </c>
      <c r="R33" s="9">
        <f t="shared" ref="R33" si="38">1/$L33*N33</f>
        <v>0.83333333333333337</v>
      </c>
    </row>
    <row r="34" spans="1:18" x14ac:dyDescent="0.55000000000000004">
      <c r="B34">
        <v>600</v>
      </c>
      <c r="C34">
        <v>1200</v>
      </c>
      <c r="D34">
        <v>200</v>
      </c>
      <c r="F34" t="s">
        <v>15</v>
      </c>
      <c r="G34" s="5">
        <f t="shared" si="31"/>
        <v>586.04651162790697</v>
      </c>
      <c r="H34" s="5">
        <f t="shared" si="22"/>
        <v>1200</v>
      </c>
      <c r="I34" s="5">
        <f t="shared" si="22"/>
        <v>279.06976744186045</v>
      </c>
      <c r="J34" s="5">
        <f t="shared" si="28"/>
        <v>2065.1162790697676</v>
      </c>
      <c r="K34" s="2"/>
      <c r="L34" s="11">
        <f>G34/G$13</f>
        <v>0.83720930232558133</v>
      </c>
      <c r="M34" s="11">
        <f t="shared" ref="M34" si="39">H34/H$13</f>
        <v>1</v>
      </c>
      <c r="N34" s="11">
        <f t="shared" ref="N34" si="40">I34/I$13</f>
        <v>0.69767441860465107</v>
      </c>
    </row>
    <row r="35" spans="1:18" x14ac:dyDescent="0.55000000000000004">
      <c r="B35">
        <v>300</v>
      </c>
      <c r="C35">
        <v>600</v>
      </c>
      <c r="D35">
        <v>100</v>
      </c>
      <c r="F35" t="s">
        <v>16</v>
      </c>
      <c r="G35" s="5">
        <f t="shared" si="31"/>
        <v>1123.2558139534885</v>
      </c>
      <c r="H35" s="5">
        <f t="shared" si="22"/>
        <v>2300</v>
      </c>
      <c r="I35" s="5">
        <f t="shared" si="22"/>
        <v>534.88372093023258</v>
      </c>
      <c r="J35" s="5">
        <f t="shared" si="28"/>
        <v>3958.1395348837214</v>
      </c>
      <c r="K35" s="2"/>
      <c r="L35" s="11">
        <f>G35/G$14</f>
        <v>1.6046511627906979</v>
      </c>
      <c r="M35" s="11">
        <f t="shared" ref="M35" si="41">H35/H$14</f>
        <v>1</v>
      </c>
      <c r="N35" s="11">
        <f t="shared" ref="N35" si="42">I35/I$14</f>
        <v>1.1627906976744187</v>
      </c>
      <c r="P35" s="9">
        <f>1/$L35*L35</f>
        <v>0.99999999999999989</v>
      </c>
      <c r="Q35" s="9">
        <f t="shared" ref="Q35:Q37" si="43">1/$L35*M35</f>
        <v>0.62318840579710133</v>
      </c>
      <c r="R35" s="9">
        <f t="shared" ref="R35:R37" si="44">1/$L35*N35</f>
        <v>0.72463768115942018</v>
      </c>
    </row>
    <row r="36" spans="1:18" x14ac:dyDescent="0.55000000000000004">
      <c r="B36">
        <f>B35/B33</f>
        <v>0.42857142857142855</v>
      </c>
      <c r="C36">
        <f t="shared" ref="C36:D36" si="45">C35/C33</f>
        <v>0.5</v>
      </c>
      <c r="D36">
        <f t="shared" si="45"/>
        <v>0.25</v>
      </c>
      <c r="F36" t="s">
        <v>20</v>
      </c>
      <c r="G36" s="5">
        <f t="shared" si="31"/>
        <v>242.72093023255815</v>
      </c>
      <c r="H36" s="5">
        <f t="shared" si="22"/>
        <v>497</v>
      </c>
      <c r="I36" s="5">
        <f t="shared" si="22"/>
        <v>115.58139534883721</v>
      </c>
      <c r="J36" s="5">
        <f t="shared" si="28"/>
        <v>855.30232558139539</v>
      </c>
      <c r="K36" s="2"/>
      <c r="L36" s="11">
        <f>G36/G$15</f>
        <v>2.2474160206718348</v>
      </c>
      <c r="M36" s="11">
        <f t="shared" ref="M36" si="46">H36/H$15</f>
        <v>1</v>
      </c>
      <c r="N36" s="11">
        <f t="shared" ref="N36" si="47">I36/I$15</f>
        <v>1.1794019933554818</v>
      </c>
      <c r="P36" s="9">
        <f>1/$L36*L36</f>
        <v>1</v>
      </c>
      <c r="Q36" s="9">
        <f t="shared" si="43"/>
        <v>0.44495544696751937</v>
      </c>
      <c r="R36" s="9">
        <f t="shared" si="44"/>
        <v>0.52478134110787167</v>
      </c>
    </row>
    <row r="37" spans="1:18" x14ac:dyDescent="0.55000000000000004">
      <c r="F37" t="s">
        <v>21</v>
      </c>
      <c r="G37" s="5">
        <f t="shared" si="31"/>
        <v>341.8604651162791</v>
      </c>
      <c r="H37" s="5">
        <f t="shared" si="22"/>
        <v>700</v>
      </c>
      <c r="I37" s="5">
        <f t="shared" si="22"/>
        <v>162.7906976744186</v>
      </c>
      <c r="J37" s="5">
        <f t="shared" si="28"/>
        <v>1204.6511627906978</v>
      </c>
      <c r="K37" s="2"/>
      <c r="L37" s="11">
        <f>G37/G$16</f>
        <v>1.2661498708010337</v>
      </c>
      <c r="M37" s="11">
        <f t="shared" ref="M37" si="48">H37/H$16</f>
        <v>1</v>
      </c>
      <c r="N37" s="11">
        <f t="shared" ref="N37" si="49">I37/I$16</f>
        <v>0.65116279069767435</v>
      </c>
      <c r="P37" s="9">
        <f>1/$L37*L37</f>
        <v>1</v>
      </c>
      <c r="Q37" s="9">
        <f t="shared" si="43"/>
        <v>0.78979591836734686</v>
      </c>
      <c r="R37" s="9">
        <f t="shared" si="44"/>
        <v>0.51428571428571423</v>
      </c>
    </row>
    <row r="38" spans="1:18" x14ac:dyDescent="0.55000000000000004">
      <c r="G38" s="2"/>
      <c r="H38" s="2"/>
      <c r="I38" s="2"/>
      <c r="J38" s="2"/>
      <c r="K38" s="2"/>
      <c r="L38" s="2"/>
      <c r="M38" s="2"/>
      <c r="N38" s="2"/>
    </row>
    <row r="40" spans="1:18" x14ac:dyDescent="0.55000000000000004">
      <c r="A40" t="s">
        <v>39</v>
      </c>
      <c r="B40" t="s">
        <v>43</v>
      </c>
      <c r="C40" t="s">
        <v>44</v>
      </c>
      <c r="D40" t="s">
        <v>45</v>
      </c>
      <c r="E40" t="s">
        <v>4</v>
      </c>
      <c r="F40" s="1" t="s">
        <v>3</v>
      </c>
      <c r="G40" s="10">
        <f>G6/$J$6</f>
        <v>0.26114649681528662</v>
      </c>
      <c r="H40" s="10">
        <f t="shared" ref="H40:I40" si="50">H6/$J$6</f>
        <v>0.67515923566878977</v>
      </c>
      <c r="I40" s="10">
        <f t="shared" si="50"/>
        <v>6.3694267515923567E-2</v>
      </c>
      <c r="J40" s="3"/>
    </row>
    <row r="41" spans="1:18" x14ac:dyDescent="0.55000000000000004">
      <c r="A41" t="s">
        <v>40</v>
      </c>
      <c r="B41">
        <v>3.2</v>
      </c>
      <c r="C41">
        <v>1.95</v>
      </c>
      <c r="D41" s="12">
        <v>8.5000000000000006E-3</v>
      </c>
      <c r="E41" s="4">
        <f>(B41-C41)/D41</f>
        <v>147.05882352941177</v>
      </c>
      <c r="F41" t="s">
        <v>11</v>
      </c>
      <c r="G41" s="5">
        <f t="shared" ref="G41:I48" si="51">G$40*$J41</f>
        <v>696.2264150943397</v>
      </c>
      <c r="H41" s="5">
        <f t="shared" si="51"/>
        <v>1800</v>
      </c>
      <c r="I41" s="5">
        <f>I$40*$J41</f>
        <v>169.811320754717</v>
      </c>
      <c r="J41" s="5">
        <f>H9/$H$40</f>
        <v>2666.0377358490568</v>
      </c>
      <c r="L41" s="11">
        <f>G41/G$9</f>
        <v>0.97374323789418138</v>
      </c>
      <c r="M41" s="11">
        <f t="shared" ref="M41" si="52">H41/H$9</f>
        <v>1</v>
      </c>
      <c r="N41" s="11">
        <f t="shared" ref="N41" si="53">I41/I$9</f>
        <v>0.47169811320754723</v>
      </c>
    </row>
    <row r="42" spans="1:18" x14ac:dyDescent="0.55000000000000004">
      <c r="A42" t="s">
        <v>41</v>
      </c>
      <c r="B42">
        <v>4.5999999999999996</v>
      </c>
      <c r="C42">
        <v>3.1</v>
      </c>
      <c r="D42" s="12">
        <v>0.01</v>
      </c>
      <c r="E42" s="4">
        <f t="shared" ref="E42:E43" si="54">(B42-C42)/D42</f>
        <v>149.99999999999994</v>
      </c>
      <c r="F42" t="s">
        <v>12</v>
      </c>
      <c r="G42" s="5">
        <f t="shared" si="51"/>
        <v>127.64150943396227</v>
      </c>
      <c r="H42" s="5">
        <f t="shared" si="51"/>
        <v>330</v>
      </c>
      <c r="I42" s="5">
        <f t="shared" si="51"/>
        <v>31.132075471698116</v>
      </c>
      <c r="J42" s="5">
        <f t="shared" ref="J42:J48" si="55">H10/$H$40</f>
        <v>488.77358490566041</v>
      </c>
      <c r="L42" s="11">
        <f>G42/G$10</f>
        <v>0.91172506738544479</v>
      </c>
      <c r="M42" s="11">
        <f t="shared" ref="M42" si="56">H42/H$10</f>
        <v>1</v>
      </c>
      <c r="N42" s="11">
        <f t="shared" ref="N42" si="57">I42/I$10</f>
        <v>0.44474393530997308</v>
      </c>
    </row>
    <row r="43" spans="1:18" x14ac:dyDescent="0.55000000000000004">
      <c r="A43" t="s">
        <v>42</v>
      </c>
      <c r="B43">
        <v>5</v>
      </c>
      <c r="C43">
        <v>2.95</v>
      </c>
      <c r="D43" s="12">
        <v>5.0000000000000001E-3</v>
      </c>
      <c r="E43" s="4">
        <f t="shared" si="54"/>
        <v>409.99999999999994</v>
      </c>
      <c r="F43" t="s">
        <v>13</v>
      </c>
      <c r="G43" s="5">
        <f t="shared" si="51"/>
        <v>135.37735849056605</v>
      </c>
      <c r="H43" s="5">
        <f t="shared" si="51"/>
        <v>350</v>
      </c>
      <c r="I43" s="5">
        <f t="shared" si="51"/>
        <v>33.018867924528301</v>
      </c>
      <c r="J43" s="5">
        <f t="shared" si="55"/>
        <v>518.39622641509436</v>
      </c>
      <c r="L43" s="11">
        <f>G43/G$11</f>
        <v>0.54150943396226425</v>
      </c>
      <c r="M43" s="11">
        <f t="shared" ref="M43" si="58">H43/H$11</f>
        <v>1</v>
      </c>
      <c r="N43" s="11">
        <f t="shared" ref="N43" si="59">I43/I$11</f>
        <v>0.41273584905660377</v>
      </c>
    </row>
    <row r="44" spans="1:18" x14ac:dyDescent="0.55000000000000004">
      <c r="F44" t="s">
        <v>14</v>
      </c>
      <c r="G44" s="5">
        <f t="shared" si="51"/>
        <v>618.86792452830196</v>
      </c>
      <c r="H44" s="5">
        <f t="shared" si="51"/>
        <v>1600</v>
      </c>
      <c r="I44" s="5">
        <f t="shared" si="51"/>
        <v>150.9433962264151</v>
      </c>
      <c r="J44" s="5">
        <f t="shared" si="55"/>
        <v>2369.8113207547171</v>
      </c>
      <c r="L44" s="11">
        <f>G44/G$12</f>
        <v>0.88409703504043136</v>
      </c>
      <c r="M44" s="11">
        <f t="shared" ref="M44" si="60">H44/H$12</f>
        <v>1</v>
      </c>
      <c r="N44" s="11">
        <f t="shared" ref="N44" si="61">I44/I$12</f>
        <v>0.37735849056603776</v>
      </c>
    </row>
    <row r="45" spans="1:18" x14ac:dyDescent="0.55000000000000004">
      <c r="F45" t="s">
        <v>15</v>
      </c>
      <c r="G45" s="5">
        <f t="shared" si="51"/>
        <v>464.15094339622641</v>
      </c>
      <c r="H45" s="5">
        <f t="shared" si="51"/>
        <v>1200</v>
      </c>
      <c r="I45" s="5">
        <f t="shared" si="51"/>
        <v>113.20754716981132</v>
      </c>
      <c r="J45" s="5">
        <f t="shared" si="55"/>
        <v>1777.3584905660377</v>
      </c>
      <c r="L45" s="11">
        <f>G45/G$13</f>
        <v>0.66307277628032346</v>
      </c>
      <c r="M45" s="11">
        <f t="shared" ref="M45" si="62">H45/H$13</f>
        <v>1</v>
      </c>
      <c r="N45" s="11">
        <f t="shared" ref="N45" si="63">I45/I$13</f>
        <v>0.28301886792452829</v>
      </c>
    </row>
    <row r="46" spans="1:18" x14ac:dyDescent="0.55000000000000004">
      <c r="F46" t="s">
        <v>16</v>
      </c>
      <c r="G46" s="5">
        <f t="shared" si="51"/>
        <v>889.62264150943406</v>
      </c>
      <c r="H46" s="5">
        <f t="shared" si="51"/>
        <v>2300</v>
      </c>
      <c r="I46" s="5">
        <f t="shared" si="51"/>
        <v>216.98113207547172</v>
      </c>
      <c r="J46" s="5">
        <f t="shared" si="55"/>
        <v>3406.6037735849059</v>
      </c>
      <c r="L46" s="11">
        <f>G46/G$14</f>
        <v>1.2708894878706201</v>
      </c>
      <c r="M46" s="11">
        <f t="shared" ref="M46" si="64">H46/H$14</f>
        <v>1</v>
      </c>
      <c r="N46" s="11">
        <f t="shared" ref="N46" si="65">I46/I$14</f>
        <v>0.47169811320754723</v>
      </c>
      <c r="P46" s="9">
        <f>1/$L46*L46</f>
        <v>1</v>
      </c>
      <c r="Q46" s="9">
        <f t="shared" ref="Q46:Q48" si="66">1/$L46*M46</f>
        <v>0.78685047720042411</v>
      </c>
      <c r="R46" s="9">
        <f t="shared" ref="R46:R48" si="67">1/$L46*N46</f>
        <v>0.37115588547189821</v>
      </c>
    </row>
    <row r="47" spans="1:18" x14ac:dyDescent="0.55000000000000004">
      <c r="F47" t="s">
        <v>20</v>
      </c>
      <c r="G47" s="5">
        <f t="shared" si="51"/>
        <v>192.2358490566038</v>
      </c>
      <c r="H47" s="5">
        <f t="shared" si="51"/>
        <v>497.00000000000006</v>
      </c>
      <c r="I47" s="5">
        <f t="shared" si="51"/>
        <v>46.886792452830193</v>
      </c>
      <c r="J47" s="5">
        <f t="shared" si="55"/>
        <v>736.12264150943406</v>
      </c>
      <c r="L47" s="11">
        <f>G47/G$15</f>
        <v>1.779961565338924</v>
      </c>
      <c r="M47" s="11">
        <f t="shared" ref="M47" si="68">H47/H$15</f>
        <v>1.0000000000000002</v>
      </c>
      <c r="N47" s="11">
        <f t="shared" ref="N47" si="69">I47/I$15</f>
        <v>0.47843665768194077</v>
      </c>
      <c r="P47" s="9">
        <f>1/$L47*L47</f>
        <v>1</v>
      </c>
      <c r="Q47" s="9">
        <f t="shared" si="66"/>
        <v>0.56180988369239837</v>
      </c>
      <c r="R47" s="9">
        <f t="shared" si="67"/>
        <v>0.26879044300647092</v>
      </c>
    </row>
    <row r="48" spans="1:18" x14ac:dyDescent="0.55000000000000004">
      <c r="F48" t="s">
        <v>21</v>
      </c>
      <c r="G48" s="5">
        <f t="shared" si="51"/>
        <v>270.75471698113211</v>
      </c>
      <c r="H48" s="5">
        <f t="shared" si="51"/>
        <v>700</v>
      </c>
      <c r="I48" s="5">
        <f t="shared" si="51"/>
        <v>66.037735849056602</v>
      </c>
      <c r="J48" s="5">
        <f t="shared" si="55"/>
        <v>1036.7924528301887</v>
      </c>
      <c r="L48" s="11">
        <f>G48/G$16</f>
        <v>1.0027952480782671</v>
      </c>
      <c r="M48" s="11">
        <f t="shared" ref="M48" si="70">H48/H$16</f>
        <v>1</v>
      </c>
      <c r="N48" s="11">
        <f t="shared" ref="N48" si="71">I48/I$16</f>
        <v>0.26415094339622641</v>
      </c>
      <c r="P48" s="9">
        <f>1/$L48*L48</f>
        <v>1</v>
      </c>
      <c r="Q48" s="9">
        <f t="shared" si="66"/>
        <v>0.99721254355400679</v>
      </c>
      <c r="R48" s="9">
        <f t="shared" si="67"/>
        <v>0.26341463414634142</v>
      </c>
    </row>
    <row r="51" spans="6:18" x14ac:dyDescent="0.55000000000000004">
      <c r="F51" s="1" t="s">
        <v>3</v>
      </c>
      <c r="G51" s="10">
        <f>G7/$J$7</f>
        <v>0.3</v>
      </c>
      <c r="H51" s="10">
        <f t="shared" ref="H51:I51" si="72">H7/$J$7</f>
        <v>0.6</v>
      </c>
      <c r="I51" s="10">
        <f t="shared" si="72"/>
        <v>0.1</v>
      </c>
      <c r="J51" s="3"/>
    </row>
    <row r="52" spans="6:18" x14ac:dyDescent="0.55000000000000004">
      <c r="F52" t="s">
        <v>11</v>
      </c>
      <c r="G52" s="5">
        <f t="shared" ref="G52:I59" si="73">G$51*$J52</f>
        <v>900</v>
      </c>
      <c r="H52" s="5">
        <f t="shared" si="73"/>
        <v>1800</v>
      </c>
      <c r="I52" s="5">
        <f>I$51*$J52</f>
        <v>300</v>
      </c>
      <c r="J52" s="5">
        <f>H9/$H$51</f>
        <v>3000</v>
      </c>
      <c r="L52" s="11">
        <f>G52/G$9</f>
        <v>1.2587412587412588</v>
      </c>
      <c r="M52" s="11">
        <f t="shared" ref="M52" si="74">H52/H$9</f>
        <v>1</v>
      </c>
      <c r="N52" s="11">
        <f t="shared" ref="N52" si="75">I52/I$9</f>
        <v>0.83333333333333337</v>
      </c>
      <c r="P52" s="9">
        <f>1/$L52*L52</f>
        <v>1</v>
      </c>
      <c r="Q52" s="9">
        <f t="shared" ref="Q52:Q53" si="76">1/$L52*M52</f>
        <v>0.7944444444444444</v>
      </c>
      <c r="R52" s="9">
        <f t="shared" ref="R52:R53" si="77">1/$L52*N52</f>
        <v>0.66203703703703698</v>
      </c>
    </row>
    <row r="53" spans="6:18" x14ac:dyDescent="0.55000000000000004">
      <c r="F53" t="s">
        <v>12</v>
      </c>
      <c r="G53" s="5">
        <f t="shared" si="73"/>
        <v>165</v>
      </c>
      <c r="H53" s="5">
        <f t="shared" si="73"/>
        <v>330</v>
      </c>
      <c r="I53" s="5">
        <f>I$51*$J53</f>
        <v>55</v>
      </c>
      <c r="J53" s="5">
        <f t="shared" ref="J53:J59" si="78">H10/$H$51</f>
        <v>550</v>
      </c>
      <c r="L53" s="11">
        <f>G53/G$10</f>
        <v>1.1785714285714286</v>
      </c>
      <c r="M53" s="11">
        <f t="shared" ref="M53" si="79">H53/H$10</f>
        <v>1</v>
      </c>
      <c r="N53" s="11">
        <f t="shared" ref="N53" si="80">I53/I$10</f>
        <v>0.7857142857142857</v>
      </c>
      <c r="P53" s="9">
        <f>1/$L53*L53</f>
        <v>1</v>
      </c>
      <c r="Q53" s="9">
        <f t="shared" si="76"/>
        <v>0.84848484848484851</v>
      </c>
      <c r="R53" s="9">
        <f t="shared" si="77"/>
        <v>0.66666666666666663</v>
      </c>
    </row>
    <row r="54" spans="6:18" x14ac:dyDescent="0.55000000000000004">
      <c r="F54" t="s">
        <v>13</v>
      </c>
      <c r="G54" s="5">
        <f t="shared" si="73"/>
        <v>175</v>
      </c>
      <c r="H54" s="5">
        <f t="shared" si="73"/>
        <v>350</v>
      </c>
      <c r="I54" s="5">
        <f t="shared" si="73"/>
        <v>58.333333333333343</v>
      </c>
      <c r="J54" s="5">
        <f t="shared" si="78"/>
        <v>583.33333333333337</v>
      </c>
      <c r="L54" s="11">
        <f>G54/G$11</f>
        <v>0.7</v>
      </c>
      <c r="M54" s="11">
        <f t="shared" ref="M54" si="81">H54/H$11</f>
        <v>1</v>
      </c>
      <c r="N54" s="11">
        <f t="shared" ref="N54" si="82">I54/I$11</f>
        <v>0.72916666666666674</v>
      </c>
    </row>
    <row r="55" spans="6:18" x14ac:dyDescent="0.55000000000000004">
      <c r="F55" t="s">
        <v>14</v>
      </c>
      <c r="G55" s="5">
        <f t="shared" si="73"/>
        <v>800.00000000000011</v>
      </c>
      <c r="H55" s="5">
        <f t="shared" si="73"/>
        <v>1600.0000000000002</v>
      </c>
      <c r="I55" s="5">
        <f t="shared" si="73"/>
        <v>266.66666666666669</v>
      </c>
      <c r="J55" s="5">
        <f t="shared" si="78"/>
        <v>2666.666666666667</v>
      </c>
      <c r="L55" s="11">
        <f>G55/G$12</f>
        <v>1.142857142857143</v>
      </c>
      <c r="M55" s="11">
        <f t="shared" ref="M55" si="83">H55/H$12</f>
        <v>1.0000000000000002</v>
      </c>
      <c r="N55" s="11">
        <f t="shared" ref="N55" si="84">I55/I$12</f>
        <v>0.66666666666666674</v>
      </c>
      <c r="P55" s="9">
        <f>1/$L55*L55</f>
        <v>1</v>
      </c>
      <c r="Q55" s="9">
        <f t="shared" ref="Q55" si="85">1/$L55*M55</f>
        <v>0.87500000000000011</v>
      </c>
      <c r="R55" s="9">
        <f t="shared" ref="R55" si="86">1/$L55*N55</f>
        <v>0.58333333333333337</v>
      </c>
    </row>
    <row r="56" spans="6:18" x14ac:dyDescent="0.55000000000000004">
      <c r="F56" t="s">
        <v>15</v>
      </c>
      <c r="G56" s="5">
        <f t="shared" si="73"/>
        <v>600</v>
      </c>
      <c r="H56" s="5">
        <f t="shared" si="73"/>
        <v>1200</v>
      </c>
      <c r="I56" s="5">
        <f t="shared" si="73"/>
        <v>200</v>
      </c>
      <c r="J56" s="5">
        <f t="shared" si="78"/>
        <v>2000</v>
      </c>
      <c r="L56" s="11">
        <f>G56/G$13</f>
        <v>0.8571428571428571</v>
      </c>
      <c r="M56" s="11">
        <f t="shared" ref="M56" si="87">H56/H$13</f>
        <v>1</v>
      </c>
      <c r="N56" s="11">
        <f t="shared" ref="N56" si="88">I56/I$13</f>
        <v>0.5</v>
      </c>
    </row>
    <row r="57" spans="6:18" x14ac:dyDescent="0.55000000000000004">
      <c r="F57" t="s">
        <v>16</v>
      </c>
      <c r="G57" s="5">
        <f t="shared" si="73"/>
        <v>1150</v>
      </c>
      <c r="H57" s="5">
        <f t="shared" si="73"/>
        <v>2300</v>
      </c>
      <c r="I57" s="5">
        <f t="shared" si="73"/>
        <v>383.33333333333337</v>
      </c>
      <c r="J57" s="5">
        <f t="shared" si="78"/>
        <v>3833.3333333333335</v>
      </c>
      <c r="L57" s="11">
        <f>G57/G$14</f>
        <v>1.6428571428571428</v>
      </c>
      <c r="M57" s="11">
        <f t="shared" ref="M57" si="89">H57/H$14</f>
        <v>1</v>
      </c>
      <c r="N57" s="11">
        <f t="shared" ref="N57" si="90">I57/I$14</f>
        <v>0.83333333333333337</v>
      </c>
      <c r="P57" s="9">
        <f>1/$L57*L57</f>
        <v>1</v>
      </c>
      <c r="Q57" s="9">
        <f t="shared" ref="Q57:Q59" si="91">1/$L57*M57</f>
        <v>0.60869565217391308</v>
      </c>
      <c r="R57" s="9">
        <f t="shared" ref="R57:R59" si="92">1/$L57*N57</f>
        <v>0.50724637681159424</v>
      </c>
    </row>
    <row r="58" spans="6:18" x14ac:dyDescent="0.55000000000000004">
      <c r="F58" t="s">
        <v>20</v>
      </c>
      <c r="G58" s="5">
        <f t="shared" si="73"/>
        <v>248.5</v>
      </c>
      <c r="H58" s="5">
        <f t="shared" si="73"/>
        <v>497</v>
      </c>
      <c r="I58" s="5">
        <f t="shared" si="73"/>
        <v>82.833333333333343</v>
      </c>
      <c r="J58" s="5">
        <f t="shared" si="78"/>
        <v>828.33333333333337</v>
      </c>
      <c r="L58" s="11">
        <f>G58/G$15</f>
        <v>2.300925925925926</v>
      </c>
      <c r="M58" s="11">
        <f t="shared" ref="M58" si="93">H58/H$15</f>
        <v>1</v>
      </c>
      <c r="N58" s="11">
        <f t="shared" ref="N58" si="94">I58/I$15</f>
        <v>0.84523809523809534</v>
      </c>
      <c r="P58" s="9">
        <f>1/$L58*L58</f>
        <v>1</v>
      </c>
      <c r="Q58" s="9">
        <f t="shared" si="91"/>
        <v>0.43460764587525147</v>
      </c>
      <c r="R58" s="9">
        <f t="shared" si="92"/>
        <v>0.36734693877551022</v>
      </c>
    </row>
    <row r="59" spans="6:18" x14ac:dyDescent="0.55000000000000004">
      <c r="F59" t="s">
        <v>21</v>
      </c>
      <c r="G59" s="5">
        <f t="shared" si="73"/>
        <v>350</v>
      </c>
      <c r="H59" s="5">
        <f t="shared" si="73"/>
        <v>700</v>
      </c>
      <c r="I59" s="5">
        <f t="shared" si="73"/>
        <v>116.66666666666669</v>
      </c>
      <c r="J59" s="5">
        <f t="shared" si="78"/>
        <v>1166.6666666666667</v>
      </c>
      <c r="L59" s="11">
        <f>G59/G$16</f>
        <v>1.2962962962962963</v>
      </c>
      <c r="M59" s="11">
        <f t="shared" ref="M59" si="95">H59/H$16</f>
        <v>1</v>
      </c>
      <c r="N59" s="11">
        <f t="shared" ref="N59" si="96">I59/I$16</f>
        <v>0.46666666666666673</v>
      </c>
      <c r="P59" s="9">
        <f>1/$L59*L59</f>
        <v>1</v>
      </c>
      <c r="Q59" s="9">
        <f t="shared" si="91"/>
        <v>0.77142857142857146</v>
      </c>
      <c r="R59" s="9">
        <f t="shared" si="92"/>
        <v>0.36000000000000004</v>
      </c>
    </row>
  </sheetData>
  <mergeCells count="1">
    <mergeCell ref="G1:J1"/>
  </mergeCells>
  <conditionalFormatting sqref="J38">
    <cfRule type="colorScale" priority="8">
      <colorScale>
        <cfvo type="min"/>
        <cfvo type="percentile" val="50"/>
        <cfvo type="max"/>
        <color theme="5" tint="0.39997558519241921"/>
        <color theme="7" tint="0.39997558519241921"/>
        <color theme="9" tint="0.39997558519241921"/>
      </colorScale>
    </cfRule>
  </conditionalFormatting>
  <conditionalFormatting sqref="N38">
    <cfRule type="colorScale" priority="7">
      <colorScale>
        <cfvo type="min"/>
        <cfvo type="percentile" val="50"/>
        <cfvo type="max"/>
        <color theme="5" tint="0.39997558519241921"/>
        <color theme="7" tint="0.39997558519241921"/>
        <color theme="9" tint="0.39997558519241921"/>
      </colorScale>
    </cfRule>
  </conditionalFormatting>
  <conditionalFormatting sqref="G19:I26">
    <cfRule type="expression" dxfId="3" priority="6">
      <formula>G19&gt;G9</formula>
    </cfRule>
  </conditionalFormatting>
  <conditionalFormatting sqref="G30:I37">
    <cfRule type="expression" dxfId="2" priority="3">
      <formula>G30&gt;G9</formula>
    </cfRule>
  </conditionalFormatting>
  <conditionalFormatting sqref="G41:I48">
    <cfRule type="expression" dxfId="1" priority="2">
      <formula>G41&gt;G9</formula>
    </cfRule>
  </conditionalFormatting>
  <conditionalFormatting sqref="G52:I59">
    <cfRule type="expression" dxfId="0" priority="1">
      <formula>G52&gt;G9</formula>
    </cfRule>
  </conditionalFormatting>
  <hyperlinks>
    <hyperlink ref="K3" r:id="rId1" xr:uid="{3859BD38-72FF-4059-B034-0DB27BC7B9B8}"/>
    <hyperlink ref="K5" r:id="rId2" xr:uid="{D5156149-A0D3-4FDC-87C5-2CBE02B9CD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Bobade</dc:creator>
  <cp:lastModifiedBy>Sameer Bobade</cp:lastModifiedBy>
  <dcterms:created xsi:type="dcterms:W3CDTF">2021-12-31T20:55:29Z</dcterms:created>
  <dcterms:modified xsi:type="dcterms:W3CDTF">2022-01-04T11:19:10Z</dcterms:modified>
</cp:coreProperties>
</file>