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-PC\Desktop\OSM FILES\SCORECARD MANAGEMENT\"/>
    </mc:Choice>
  </mc:AlternateContent>
  <xr:revisionPtr revIDLastSave="0" documentId="13_ncr:1_{5A69F6A1-31A4-4E44-864C-804C887C7641}" xr6:coauthVersionLast="47" xr6:coauthVersionMax="47" xr10:uidLastSave="{00000000-0000-0000-0000-000000000000}"/>
  <bookViews>
    <workbookView minimized="1" xWindow="6795" yWindow="960" windowWidth="21600" windowHeight="11295" xr2:uid="{645CE65F-6779-42FF-99A0-5E8EAF2852A8}"/>
  </bookViews>
  <sheets>
    <sheet name="UPDATED FORMULA" sheetId="5" r:id="rId1"/>
    <sheet name="CORE FUNCTION" sheetId="1" r:id="rId2"/>
    <sheet name="HRMU" sheetId="2" r:id="rId3"/>
    <sheet name="HRMU SEM" sheetId="3" r:id="rId4"/>
    <sheet name="OSM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C38" i="5" s="1"/>
  <c r="M38" i="5" s="1"/>
  <c r="M41" i="5"/>
  <c r="F22" i="5"/>
  <c r="P41" i="5"/>
  <c r="F29" i="5"/>
  <c r="F28" i="5"/>
  <c r="M28" i="5" s="1"/>
  <c r="F27" i="5"/>
  <c r="M27" i="5" s="1"/>
  <c r="F40" i="5"/>
  <c r="F39" i="5"/>
  <c r="M39" i="5" s="1"/>
  <c r="F37" i="5"/>
  <c r="M37" i="5" s="1"/>
  <c r="F35" i="5"/>
  <c r="M35" i="5" s="1"/>
  <c r="F34" i="5"/>
  <c r="M34" i="5" s="1"/>
  <c r="F33" i="5"/>
  <c r="M33" i="5" s="1"/>
  <c r="F21" i="5"/>
  <c r="F20" i="5"/>
  <c r="F14" i="5"/>
  <c r="M14" i="5" s="1"/>
  <c r="F15" i="5"/>
  <c r="M15" i="5" s="1"/>
  <c r="F16" i="5"/>
  <c r="F13" i="5"/>
  <c r="M13" i="5" s="1"/>
  <c r="M22" i="5"/>
  <c r="M21" i="5"/>
  <c r="M20" i="5"/>
  <c r="M24" i="5" s="1"/>
  <c r="M29" i="5"/>
  <c r="M16" i="5"/>
  <c r="I25" i="5"/>
  <c r="M40" i="5"/>
  <c r="M36" i="5"/>
  <c r="F41" i="4"/>
  <c r="M41" i="4" s="1"/>
  <c r="M40" i="4"/>
  <c r="F40" i="4"/>
  <c r="F39" i="4"/>
  <c r="F38" i="4"/>
  <c r="M38" i="4" s="1"/>
  <c r="M37" i="4"/>
  <c r="F36" i="4"/>
  <c r="M36" i="4" s="1"/>
  <c r="F35" i="4"/>
  <c r="M35" i="4" s="1"/>
  <c r="M34" i="4"/>
  <c r="F34" i="4"/>
  <c r="F30" i="4"/>
  <c r="M30" i="4" s="1"/>
  <c r="F29" i="4"/>
  <c r="M29" i="4" s="1"/>
  <c r="F28" i="4"/>
  <c r="M28" i="4" s="1"/>
  <c r="F24" i="4"/>
  <c r="M24" i="4" s="1"/>
  <c r="F23" i="4"/>
  <c r="M23" i="4" s="1"/>
  <c r="M18" i="4"/>
  <c r="F18" i="4"/>
  <c r="F17" i="4"/>
  <c r="M17" i="4" s="1"/>
  <c r="F16" i="4"/>
  <c r="M16" i="4" s="1"/>
  <c r="F15" i="4"/>
  <c r="M15" i="4" s="1"/>
  <c r="F14" i="4"/>
  <c r="M14" i="4" s="1"/>
  <c r="F13" i="4"/>
  <c r="M13" i="4" s="1"/>
  <c r="F18" i="3"/>
  <c r="M18" i="3" s="1"/>
  <c r="M37" i="3"/>
  <c r="F28" i="3"/>
  <c r="M28" i="3" s="1"/>
  <c r="F41" i="3"/>
  <c r="M41" i="3" s="1"/>
  <c r="F40" i="3"/>
  <c r="M40" i="3" s="1"/>
  <c r="F39" i="3"/>
  <c r="F38" i="3"/>
  <c r="M38" i="3" s="1"/>
  <c r="F36" i="3"/>
  <c r="M36" i="3" s="1"/>
  <c r="F35" i="3"/>
  <c r="M35" i="3" s="1"/>
  <c r="F34" i="3"/>
  <c r="M34" i="3" s="1"/>
  <c r="F30" i="3"/>
  <c r="M30" i="3" s="1"/>
  <c r="F29" i="3"/>
  <c r="M29" i="3" s="1"/>
  <c r="F24" i="3"/>
  <c r="M24" i="3" s="1"/>
  <c r="F23" i="3"/>
  <c r="M23" i="3" s="1"/>
  <c r="F17" i="3"/>
  <c r="M17" i="3" s="1"/>
  <c r="F16" i="3"/>
  <c r="M16" i="3" s="1"/>
  <c r="F15" i="3"/>
  <c r="M15" i="3" s="1"/>
  <c r="F14" i="3"/>
  <c r="M14" i="3" s="1"/>
  <c r="F13" i="3"/>
  <c r="M13" i="3" s="1"/>
  <c r="F39" i="2"/>
  <c r="M39" i="2" s="1"/>
  <c r="F36" i="2"/>
  <c r="M36" i="2" s="1"/>
  <c r="F22" i="2"/>
  <c r="M22" i="2" s="1"/>
  <c r="F16" i="1"/>
  <c r="M16" i="1" s="1"/>
  <c r="F26" i="2"/>
  <c r="M26" i="2" s="1"/>
  <c r="F27" i="2"/>
  <c r="M27" i="2" s="1"/>
  <c r="F28" i="2"/>
  <c r="M28" i="2" s="1"/>
  <c r="F38" i="2"/>
  <c r="M38" i="2" s="1"/>
  <c r="F37" i="2"/>
  <c r="M37" i="2" s="1"/>
  <c r="M35" i="2"/>
  <c r="F34" i="2"/>
  <c r="M34" i="2" s="1"/>
  <c r="F33" i="2"/>
  <c r="M33" i="2" s="1"/>
  <c r="F32" i="2"/>
  <c r="M32" i="2" s="1"/>
  <c r="F21" i="2"/>
  <c r="M21" i="2" s="1"/>
  <c r="F17" i="2"/>
  <c r="M17" i="2" s="1"/>
  <c r="F16" i="2"/>
  <c r="M16" i="2" s="1"/>
  <c r="F15" i="2"/>
  <c r="M15" i="2" s="1"/>
  <c r="F14" i="2"/>
  <c r="M14" i="2" s="1"/>
  <c r="F13" i="2"/>
  <c r="M13" i="2" s="1"/>
  <c r="M36" i="1"/>
  <c r="F28" i="1"/>
  <c r="M28" i="1" s="1"/>
  <c r="F15" i="1"/>
  <c r="M15" i="1" s="1"/>
  <c r="F21" i="1"/>
  <c r="M21" i="1" s="1"/>
  <c r="M22" i="1" s="1"/>
  <c r="M23" i="1" s="1"/>
  <c r="F14" i="1"/>
  <c r="M14" i="1" s="1"/>
  <c r="F17" i="1"/>
  <c r="M17" i="1" s="1"/>
  <c r="F13" i="1"/>
  <c r="M13" i="1" s="1"/>
  <c r="F34" i="1"/>
  <c r="M34" i="1" s="1"/>
  <c r="F35" i="1"/>
  <c r="M35" i="1" s="1"/>
  <c r="F37" i="1"/>
  <c r="M37" i="1" s="1"/>
  <c r="F38" i="1"/>
  <c r="M38" i="1" s="1"/>
  <c r="F39" i="1"/>
  <c r="M39" i="1" s="1"/>
  <c r="F33" i="1"/>
  <c r="M33" i="1" s="1"/>
  <c r="F26" i="1"/>
  <c r="M26" i="1" s="1"/>
  <c r="F27" i="1"/>
  <c r="M27" i="1" s="1"/>
  <c r="F29" i="1"/>
  <c r="M29" i="1" s="1"/>
  <c r="F25" i="1"/>
  <c r="M25" i="1" s="1"/>
  <c r="M31" i="4" l="1"/>
  <c r="M32" i="4" s="1"/>
  <c r="M42" i="3"/>
  <c r="M25" i="4"/>
  <c r="M26" i="4" s="1"/>
  <c r="M30" i="5"/>
  <c r="M31" i="5" s="1"/>
  <c r="M25" i="5"/>
  <c r="M17" i="5"/>
  <c r="M18" i="5" s="1"/>
  <c r="M42" i="4"/>
  <c r="M43" i="4" s="1"/>
  <c r="M20" i="4"/>
  <c r="M21" i="4" s="1"/>
  <c r="M20" i="3"/>
  <c r="M21" i="3" s="1"/>
  <c r="M43" i="3"/>
  <c r="M31" i="3"/>
  <c r="M32" i="3" s="1"/>
  <c r="M25" i="3"/>
  <c r="M26" i="3" s="1"/>
  <c r="M40" i="2"/>
  <c r="M41" i="2" s="1"/>
  <c r="M18" i="2"/>
  <c r="M19" i="2" s="1"/>
  <c r="M29" i="2"/>
  <c r="M30" i="2" s="1"/>
  <c r="M23" i="2"/>
  <c r="M24" i="2" s="1"/>
  <c r="M30" i="1"/>
  <c r="M31" i="1" s="1"/>
  <c r="M40" i="1"/>
  <c r="M41" i="1" s="1"/>
  <c r="M18" i="1"/>
  <c r="M19" i="1" s="1"/>
  <c r="M42" i="1" s="1"/>
  <c r="M44" i="4" l="1"/>
  <c r="M44" i="3"/>
  <c r="M42" i="2"/>
  <c r="M42" i="5"/>
  <c r="M43" i="5" s="1"/>
  <c r="M44" i="5" s="1"/>
</calcChain>
</file>

<file path=xl/sharedStrings.xml><?xml version="1.0" encoding="utf-8"?>
<sst xmlns="http://schemas.openxmlformats.org/spreadsheetml/2006/main" count="457" uniqueCount="213">
  <si>
    <t>COAST GUARD HUMAN RESOURCE MANAGEMENT COMMAND</t>
  </si>
  <si>
    <t>INDIVIDUAL SCORECARD</t>
  </si>
  <si>
    <t>Remarks:</t>
  </si>
  <si>
    <t>Signature Over Printed Name</t>
  </si>
  <si>
    <t>Reviewed by:</t>
  </si>
  <si>
    <t>Date:</t>
  </si>
  <si>
    <t>Approved by:</t>
  </si>
  <si>
    <t>Nr</t>
  </si>
  <si>
    <t>Contribution</t>
  </si>
  <si>
    <t>Target</t>
  </si>
  <si>
    <t>Actual</t>
  </si>
  <si>
    <t>Timeliness (30%)</t>
  </si>
  <si>
    <t>Score</t>
  </si>
  <si>
    <t>Quality (30%)</t>
  </si>
  <si>
    <t>Sub-Total:</t>
  </si>
  <si>
    <t>Duty POW</t>
  </si>
  <si>
    <t>Fatigue Duty</t>
  </si>
  <si>
    <t>Blood donation</t>
  </si>
  <si>
    <t>Policy Review on Promotion Circular</t>
  </si>
  <si>
    <t>Spiritual</t>
  </si>
  <si>
    <t>Financial</t>
  </si>
  <si>
    <t>Family</t>
  </si>
  <si>
    <t>Nr of Sit-ups</t>
  </si>
  <si>
    <t>Nr of Mass Attended</t>
  </si>
  <si>
    <t>Office Watch</t>
  </si>
  <si>
    <t>Quantity (40%)
(Actual/Target)x0.40</t>
  </si>
  <si>
    <t>Phsyical</t>
  </si>
  <si>
    <t>Push Ups</t>
  </si>
  <si>
    <t>Sit ups</t>
  </si>
  <si>
    <t>Driver Duty</t>
  </si>
  <si>
    <t>Conduct of Lecture on Promotion</t>
  </si>
  <si>
    <t>Monitoring of Promotion Documents</t>
  </si>
  <si>
    <t>Monitoring of Personnel Due for Promotion</t>
  </si>
  <si>
    <t>Attended Board Meeting for Promotion of Non-Officers</t>
  </si>
  <si>
    <t>Attended Board Meeting for Promotion of Enlisted Personnel</t>
  </si>
  <si>
    <t>Indicator</t>
  </si>
  <si>
    <t>Nr of Documents</t>
  </si>
  <si>
    <t>Nr of Meetings</t>
  </si>
  <si>
    <t>Nr of Lectures</t>
  </si>
  <si>
    <t>Nr of Personnel</t>
  </si>
  <si>
    <t>Nr of Hours Rendered</t>
  </si>
  <si>
    <t>Nr of Blood Donations</t>
  </si>
  <si>
    <t>Amt in Php</t>
  </si>
  <si>
    <t>Nr of Trips</t>
  </si>
  <si>
    <t>Nr of Push ups</t>
  </si>
  <si>
    <t>Time</t>
  </si>
  <si>
    <t>Grand Total:</t>
  </si>
  <si>
    <t>3.2km Run</t>
  </si>
  <si>
    <t>Low
(10%)</t>
  </si>
  <si>
    <t>Good
(20%)</t>
  </si>
  <si>
    <t>Excellent
(30%)</t>
  </si>
  <si>
    <t>Un-accomplsihed
(0%)</t>
  </si>
  <si>
    <t>Delayed
(15%)</t>
  </si>
  <si>
    <t>Timely
(30%)</t>
  </si>
  <si>
    <t>A. MAJOR FINAL OUTPUTS (40%)</t>
  </si>
  <si>
    <t>B. HIGH IMPACT PGS ACTIVITIES (40%)</t>
  </si>
  <si>
    <t>C. OTHER DUTIES (10%)</t>
  </si>
  <si>
    <t>D. PERSONAL SCORECARD (10%)</t>
  </si>
  <si>
    <r>
      <rPr>
        <sz val="11"/>
        <color theme="1"/>
        <rFont val="Arial"/>
        <family val="2"/>
      </rPr>
      <t>M.I.:</t>
    </r>
    <r>
      <rPr>
        <b/>
        <sz val="11"/>
        <color theme="1"/>
        <rFont val="Arial"/>
        <family val="2"/>
      </rPr>
      <t xml:space="preserve"> A</t>
    </r>
  </si>
  <si>
    <r>
      <rPr>
        <sz val="11"/>
        <color theme="1"/>
        <rFont val="Arial"/>
        <family val="2"/>
      </rPr>
      <t>RANK</t>
    </r>
    <r>
      <rPr>
        <b/>
        <sz val="11"/>
        <color theme="1"/>
        <rFont val="Arial"/>
        <family val="2"/>
      </rPr>
      <t>: CG PO3</t>
    </r>
  </si>
  <si>
    <r>
      <rPr>
        <sz val="11"/>
        <color theme="1"/>
        <rFont val="Arial"/>
        <family val="2"/>
      </rPr>
      <t>SN</t>
    </r>
    <r>
      <rPr>
        <b/>
        <sz val="11"/>
        <color theme="1"/>
        <rFont val="Arial"/>
        <family val="2"/>
      </rPr>
      <t>: 0019458</t>
    </r>
  </si>
  <si>
    <r>
      <t xml:space="preserve">First Name: </t>
    </r>
    <r>
      <rPr>
        <b/>
        <sz val="11"/>
        <color theme="1"/>
        <rFont val="Arial"/>
        <family val="2"/>
      </rPr>
      <t>RONALD</t>
    </r>
  </si>
  <si>
    <r>
      <t xml:space="preserve">Last Name: </t>
    </r>
    <r>
      <rPr>
        <b/>
        <sz val="11"/>
        <color theme="1"/>
        <rFont val="Arial"/>
        <family val="2"/>
      </rPr>
      <t>VILLA</t>
    </r>
  </si>
  <si>
    <r>
      <t xml:space="preserve">Unit: </t>
    </r>
    <r>
      <rPr>
        <b/>
        <sz val="11"/>
        <color theme="1"/>
        <rFont val="Arial"/>
        <family val="2"/>
      </rPr>
      <t>Career Management Center</t>
    </r>
  </si>
  <si>
    <r>
      <rPr>
        <sz val="11"/>
        <color theme="1"/>
        <rFont val="Arial"/>
        <family val="2"/>
      </rPr>
      <t>Rating</t>
    </r>
    <r>
      <rPr>
        <b/>
        <sz val="11"/>
        <color theme="1"/>
        <rFont val="Arial"/>
        <family val="2"/>
      </rPr>
      <t>: Yeoman</t>
    </r>
  </si>
  <si>
    <r>
      <t xml:space="preserve">Designation: </t>
    </r>
    <r>
      <rPr>
        <b/>
        <sz val="11"/>
        <color theme="1"/>
        <rFont val="Arial"/>
        <family val="2"/>
      </rPr>
      <t>POIC, Promotions Branch</t>
    </r>
  </si>
  <si>
    <t>Final Rating by:</t>
  </si>
  <si>
    <t>Name:</t>
  </si>
  <si>
    <t>Designation</t>
  </si>
  <si>
    <t>Weighted Ave:</t>
  </si>
  <si>
    <t>Nr of Policies Reviewed</t>
  </si>
  <si>
    <t>I vouch to deliver and agree to be rated on the attainment of the following targets in accordance with the indicated measures for the period _______________________.</t>
  </si>
  <si>
    <r>
      <t xml:space="preserve">Last Name: </t>
    </r>
    <r>
      <rPr>
        <b/>
        <sz val="11"/>
        <color theme="1"/>
        <rFont val="Arial"/>
        <family val="2"/>
      </rPr>
      <t>VILLANUEVA</t>
    </r>
  </si>
  <si>
    <r>
      <rPr>
        <sz val="11"/>
        <color theme="1"/>
        <rFont val="Arial"/>
        <family val="2"/>
      </rPr>
      <t>M.I.:</t>
    </r>
    <r>
      <rPr>
        <b/>
        <sz val="11"/>
        <color theme="1"/>
        <rFont val="Arial"/>
        <family val="2"/>
      </rPr>
      <t xml:space="preserve"> D</t>
    </r>
  </si>
  <si>
    <r>
      <rPr>
        <sz val="11"/>
        <color theme="1"/>
        <rFont val="Arial"/>
        <family val="2"/>
      </rPr>
      <t>SN</t>
    </r>
    <r>
      <rPr>
        <b/>
        <sz val="11"/>
        <color theme="1"/>
        <rFont val="Arial"/>
        <family val="2"/>
      </rPr>
      <t>: 008688</t>
    </r>
  </si>
  <si>
    <t>Unit: HRMU CGD NCR-CL</t>
  </si>
  <si>
    <t>Designation: POIC, Logistics Branch</t>
  </si>
  <si>
    <r>
      <rPr>
        <sz val="11"/>
        <color theme="1"/>
        <rFont val="Arial"/>
        <family val="2"/>
      </rPr>
      <t>Rating</t>
    </r>
    <r>
      <rPr>
        <b/>
        <sz val="11"/>
        <color theme="1"/>
        <rFont val="Arial"/>
        <family val="2"/>
      </rPr>
      <t>: Operations Specialist</t>
    </r>
  </si>
  <si>
    <t>Reviewed by: CG PO2 Jabon</t>
  </si>
  <si>
    <t>Date: 05 April 2024</t>
  </si>
  <si>
    <t>Approved by: CG LTJG HERNAEZ</t>
  </si>
  <si>
    <t>Date: 08 April 2024</t>
  </si>
  <si>
    <t>Monitored office supply stocks</t>
  </si>
  <si>
    <t>Requested for office supplies</t>
  </si>
  <si>
    <t>Withdrew office supplies from HR-4</t>
  </si>
  <si>
    <t>Monitored office POL supplies</t>
  </si>
  <si>
    <t>Created monthly POL consumption report</t>
  </si>
  <si>
    <t>Nr of inventory report accomplished</t>
  </si>
  <si>
    <t>Nr of request submitted</t>
  </si>
  <si>
    <t>Frequency of withdrawal from HR-4</t>
  </si>
  <si>
    <t>Nr of accomplished POL report</t>
  </si>
  <si>
    <t>Nr of report submitted to HR-4</t>
  </si>
  <si>
    <t xml:space="preserve">Conducted PGS meeting </t>
  </si>
  <si>
    <t>Updated Unit Performance Scorecard</t>
  </si>
  <si>
    <t>Nr of meetings attended</t>
  </si>
  <si>
    <t>Nr of Scorecards updated</t>
  </si>
  <si>
    <t>Input data in Career Management Database</t>
  </si>
  <si>
    <t>Nr of data input per month</t>
  </si>
  <si>
    <t>Attended TI&amp;E</t>
  </si>
  <si>
    <t>Nr of hours per month</t>
  </si>
  <si>
    <t>Submitted replenishment report to HR-6</t>
  </si>
  <si>
    <t>Nr of replenishment report</t>
  </si>
  <si>
    <t>Physical</t>
  </si>
  <si>
    <t>Nr of prayer</t>
  </si>
  <si>
    <t>Saved amount</t>
  </si>
  <si>
    <t>Quality time spent in weekend</t>
  </si>
  <si>
    <t>Push-ups</t>
  </si>
  <si>
    <t>Swimming</t>
  </si>
  <si>
    <t>Sit-ups</t>
  </si>
  <si>
    <t>Jumping Jacks</t>
  </si>
  <si>
    <t>Nr of meters swum</t>
  </si>
  <si>
    <t>Nr of repetitions</t>
  </si>
  <si>
    <r>
      <t xml:space="preserve">First Name: </t>
    </r>
    <r>
      <rPr>
        <b/>
        <sz val="11"/>
        <color theme="1"/>
        <rFont val="Arial"/>
        <family val="2"/>
      </rPr>
      <t xml:space="preserve"> RAPHAELA MAE</t>
    </r>
  </si>
  <si>
    <r>
      <t xml:space="preserve">Last Name: </t>
    </r>
    <r>
      <rPr>
        <b/>
        <sz val="11"/>
        <color theme="1"/>
        <rFont val="Arial"/>
        <family val="2"/>
      </rPr>
      <t>Ramos</t>
    </r>
  </si>
  <si>
    <r>
      <t xml:space="preserve">First Name: </t>
    </r>
    <r>
      <rPr>
        <b/>
        <sz val="11"/>
        <color theme="1"/>
        <rFont val="Arial"/>
        <family val="2"/>
      </rPr>
      <t xml:space="preserve"> Eric</t>
    </r>
  </si>
  <si>
    <r>
      <rPr>
        <sz val="11"/>
        <color theme="1"/>
        <rFont val="Arial"/>
        <family val="2"/>
      </rPr>
      <t>M.I.:</t>
    </r>
    <r>
      <rPr>
        <b/>
        <sz val="11"/>
        <color theme="1"/>
        <rFont val="Arial"/>
        <family val="2"/>
      </rPr>
      <t xml:space="preserve"> P</t>
    </r>
  </si>
  <si>
    <r>
      <rPr>
        <sz val="11"/>
        <color theme="1"/>
        <rFont val="Arial"/>
        <family val="2"/>
      </rPr>
      <t>SN</t>
    </r>
    <r>
      <rPr>
        <b/>
        <sz val="11"/>
        <color theme="1"/>
        <rFont val="Arial"/>
        <family val="2"/>
      </rPr>
      <t>: 007804</t>
    </r>
  </si>
  <si>
    <r>
      <t xml:space="preserve">Unit: </t>
    </r>
    <r>
      <rPr>
        <b/>
        <sz val="11"/>
        <color theme="1"/>
        <rFont val="Arial"/>
        <family val="2"/>
      </rPr>
      <t>HRMU SEM</t>
    </r>
  </si>
  <si>
    <r>
      <rPr>
        <sz val="11"/>
        <color theme="1"/>
        <rFont val="Arial"/>
        <family val="2"/>
      </rPr>
      <t>Rating</t>
    </r>
    <r>
      <rPr>
        <b/>
        <sz val="11"/>
        <color theme="1"/>
        <rFont val="Arial"/>
        <family val="2"/>
      </rPr>
      <t>: Yeoman Specialist</t>
    </r>
  </si>
  <si>
    <r>
      <t xml:space="preserve">Designation: </t>
    </r>
    <r>
      <rPr>
        <b/>
        <sz val="11"/>
        <color theme="1"/>
        <rFont val="Arial"/>
        <family val="2"/>
      </rPr>
      <t>POIC, Reenlistment Branch</t>
    </r>
  </si>
  <si>
    <r>
      <t xml:space="preserve">Approved by: </t>
    </r>
    <r>
      <rPr>
        <b/>
        <sz val="11"/>
        <color theme="1"/>
        <rFont val="Arial"/>
        <family val="2"/>
      </rPr>
      <t>CG ENS ALINTON</t>
    </r>
  </si>
  <si>
    <r>
      <t xml:space="preserve">Reviewed by: </t>
    </r>
    <r>
      <rPr>
        <b/>
        <sz val="11"/>
        <color theme="1"/>
        <rFont val="Arial"/>
        <family val="2"/>
      </rPr>
      <t>CG PO2 Morden</t>
    </r>
  </si>
  <si>
    <t>Date: 10 May 2024</t>
  </si>
  <si>
    <t>Prepared recommendations for re-enlistment</t>
  </si>
  <si>
    <t>Requested clearance from CG Legal Svc</t>
  </si>
  <si>
    <t xml:space="preserve">Requested clearance from CG-2  </t>
  </si>
  <si>
    <t>Requested clearance from CGIG-IAS</t>
  </si>
  <si>
    <t>Nr. of CG-2 clearances released</t>
  </si>
  <si>
    <t>Nr. of CG Legal clearances released</t>
  </si>
  <si>
    <t>Nr. of CGIG-IAS clearances released</t>
  </si>
  <si>
    <t>Attended Individual Performance Scorecard Workshop</t>
  </si>
  <si>
    <t>Nr of workshops attended</t>
  </si>
  <si>
    <t>Updated the Performance Scorecard of HRMU SEM</t>
  </si>
  <si>
    <t>Nr. Of Key Result Areas accomplished</t>
  </si>
  <si>
    <t>Nr of duties accomplished</t>
  </si>
  <si>
    <t xml:space="preserve">Performed duties as Petty Cash Fund Custodian </t>
  </si>
  <si>
    <t>Nr of reimbursement vouchers accomplished</t>
  </si>
  <si>
    <t>Conducted TI&amp;E</t>
  </si>
  <si>
    <t>Nr of TI&amp;E conducted</t>
  </si>
  <si>
    <t>Nr of mass attended</t>
  </si>
  <si>
    <t xml:space="preserve">Nr of days with family </t>
  </si>
  <si>
    <t>Nr of Reps</t>
  </si>
  <si>
    <t>Nr of reports submitted to PMC</t>
  </si>
  <si>
    <t>Submitted re-enlistment status report to PMC</t>
  </si>
  <si>
    <t>Submitted re-enlistment status report to District</t>
  </si>
  <si>
    <t>Nr of reports submitted to District</t>
  </si>
  <si>
    <t>CG ENS ALINTON</t>
  </si>
  <si>
    <t>Designation HRMU COMMANDER</t>
  </si>
  <si>
    <t>Date: 09 May 2024</t>
  </si>
  <si>
    <t xml:space="preserve">Remarks: Delayed submission of documents </t>
  </si>
  <si>
    <t>Nr. of re-enlistment documents transmitted to CG-1</t>
  </si>
  <si>
    <r>
      <t xml:space="preserve">Last Name: </t>
    </r>
    <r>
      <rPr>
        <b/>
        <sz val="11"/>
        <color theme="1"/>
        <rFont val="Arial"/>
        <family val="2"/>
      </rPr>
      <t>QUILATAN</t>
    </r>
  </si>
  <si>
    <r>
      <t xml:space="preserve">First Name: </t>
    </r>
    <r>
      <rPr>
        <b/>
        <sz val="11"/>
        <color theme="1"/>
        <rFont val="Arial"/>
        <family val="2"/>
      </rPr>
      <t xml:space="preserve"> JOHN HEGZ</t>
    </r>
  </si>
  <si>
    <r>
      <rPr>
        <sz val="11"/>
        <color theme="1"/>
        <rFont val="Arial"/>
        <family val="2"/>
      </rPr>
      <t>M.I.:</t>
    </r>
    <r>
      <rPr>
        <b/>
        <sz val="11"/>
        <color theme="1"/>
        <rFont val="Arial"/>
        <family val="2"/>
      </rPr>
      <t xml:space="preserve"> C</t>
    </r>
  </si>
  <si>
    <r>
      <rPr>
        <sz val="11"/>
        <color theme="1"/>
        <rFont val="Arial"/>
        <family val="2"/>
      </rPr>
      <t>RANK</t>
    </r>
    <r>
      <rPr>
        <b/>
        <sz val="11"/>
        <color theme="1"/>
        <rFont val="Arial"/>
        <family val="2"/>
      </rPr>
      <t>: CG ENS</t>
    </r>
  </si>
  <si>
    <r>
      <rPr>
        <sz val="11"/>
        <color theme="1"/>
        <rFont val="Arial"/>
        <family val="2"/>
      </rPr>
      <t>SN</t>
    </r>
    <r>
      <rPr>
        <b/>
        <sz val="11"/>
        <color theme="1"/>
        <rFont val="Arial"/>
        <family val="2"/>
      </rPr>
      <t>: O-2684</t>
    </r>
  </si>
  <si>
    <r>
      <t xml:space="preserve">Unit: </t>
    </r>
    <r>
      <rPr>
        <b/>
        <sz val="11"/>
        <color theme="1"/>
        <rFont val="Arial"/>
        <family val="2"/>
      </rPr>
      <t xml:space="preserve">Office for Strategy Management </t>
    </r>
  </si>
  <si>
    <r>
      <t xml:space="preserve">Designation: </t>
    </r>
    <r>
      <rPr>
        <b/>
        <sz val="11"/>
        <color theme="1"/>
        <rFont val="Arial"/>
        <family val="2"/>
      </rPr>
      <t>Deputy Chief, OSM</t>
    </r>
  </si>
  <si>
    <r>
      <rPr>
        <sz val="11"/>
        <color theme="1"/>
        <rFont val="Arial"/>
        <family val="2"/>
      </rPr>
      <t>Rating</t>
    </r>
    <r>
      <rPr>
        <b/>
        <sz val="11"/>
        <color theme="1"/>
        <rFont val="Arial"/>
        <family val="2"/>
      </rPr>
      <t>: Human Resource Manager</t>
    </r>
  </si>
  <si>
    <t xml:space="preserve">Remarks: </t>
  </si>
  <si>
    <r>
      <t xml:space="preserve">Reviewed by: </t>
    </r>
    <r>
      <rPr>
        <b/>
        <sz val="11"/>
        <color theme="1"/>
        <rFont val="Arial"/>
        <family val="2"/>
      </rPr>
      <t>CG LT LENAR AUGUSTUS P LIMBAG</t>
    </r>
  </si>
  <si>
    <r>
      <t xml:space="preserve">Approved by: </t>
    </r>
    <r>
      <rPr>
        <b/>
        <sz val="11"/>
        <color theme="1"/>
        <rFont val="Arial"/>
        <family val="2"/>
      </rPr>
      <t xml:space="preserve">CG RADM ALLEN DALANGIN </t>
    </r>
  </si>
  <si>
    <t>Nr of duties accomplished per</t>
  </si>
  <si>
    <r>
      <rPr>
        <sz val="11"/>
        <color theme="1"/>
        <rFont val="Arial"/>
        <family val="2"/>
      </rPr>
      <t>RANK</t>
    </r>
    <r>
      <rPr>
        <b/>
        <sz val="11"/>
        <color theme="1"/>
        <rFont val="Arial"/>
        <family val="2"/>
      </rPr>
      <t>: CG PO2</t>
    </r>
  </si>
  <si>
    <r>
      <t xml:space="preserve">I vouch to deliver and agree to be rated on the attainment of the following targets in accordance with the indicated measures for the period </t>
    </r>
    <r>
      <rPr>
        <b/>
        <sz val="11"/>
        <color theme="1"/>
        <rFont val="Arial"/>
        <family val="2"/>
      </rPr>
      <t>April 2024.</t>
    </r>
  </si>
  <si>
    <t>Checking of IPS</t>
  </si>
  <si>
    <t>Nr of scorecards checked</t>
  </si>
  <si>
    <t>Nr of Reps per month</t>
  </si>
  <si>
    <t>CG ENS BERNARDO</t>
  </si>
  <si>
    <r>
      <t xml:space="preserve">Last Name: </t>
    </r>
    <r>
      <rPr>
        <b/>
        <sz val="11"/>
        <color theme="1"/>
        <rFont val="Arial"/>
        <family val="2"/>
      </rPr>
      <t>Gonzales</t>
    </r>
  </si>
  <si>
    <r>
      <t xml:space="preserve">First Name: </t>
    </r>
    <r>
      <rPr>
        <b/>
        <sz val="11"/>
        <color theme="1"/>
        <rFont val="Arial"/>
        <family val="2"/>
      </rPr>
      <t xml:space="preserve"> Teopista</t>
    </r>
  </si>
  <si>
    <r>
      <rPr>
        <sz val="11"/>
        <color theme="1"/>
        <rFont val="Arial"/>
        <family val="2"/>
      </rPr>
      <t>M.I.:</t>
    </r>
    <r>
      <rPr>
        <b/>
        <sz val="11"/>
        <color theme="1"/>
        <rFont val="Arial"/>
        <family val="2"/>
      </rPr>
      <t xml:space="preserve"> M</t>
    </r>
  </si>
  <si>
    <r>
      <rPr>
        <sz val="11"/>
        <color theme="1"/>
        <rFont val="Arial"/>
        <family val="2"/>
      </rPr>
      <t>SN</t>
    </r>
    <r>
      <rPr>
        <b/>
        <sz val="11"/>
        <color theme="1"/>
        <rFont val="Arial"/>
        <family val="2"/>
      </rPr>
      <t>: 006939</t>
    </r>
  </si>
  <si>
    <r>
      <t xml:space="preserve">Unit: </t>
    </r>
    <r>
      <rPr>
        <b/>
        <sz val="11"/>
        <color theme="1"/>
        <rFont val="Arial"/>
        <family val="2"/>
      </rPr>
      <t>HRMU STL</t>
    </r>
  </si>
  <si>
    <r>
      <t xml:space="preserve">Designation: </t>
    </r>
    <r>
      <rPr>
        <b/>
        <sz val="11"/>
        <color theme="1"/>
        <rFont val="Arial"/>
        <family val="2"/>
      </rPr>
      <t>CMAA</t>
    </r>
  </si>
  <si>
    <r>
      <t xml:space="preserve">Reviewed by: </t>
    </r>
    <r>
      <rPr>
        <b/>
        <sz val="11"/>
        <color theme="1"/>
        <rFont val="Arial"/>
        <family val="2"/>
      </rPr>
      <t>CG ENS MERRY GRACE SALVACION</t>
    </r>
  </si>
  <si>
    <r>
      <t xml:space="preserve">Approved by: </t>
    </r>
    <r>
      <rPr>
        <b/>
        <sz val="11"/>
        <color theme="1"/>
        <rFont val="Arial"/>
        <family val="2"/>
      </rPr>
      <t>CG LTJG JUSTINE MARGARETH M ENRIQUEZ</t>
    </r>
  </si>
  <si>
    <t>Conducts muster of personnel</t>
  </si>
  <si>
    <t>Nr musters conducted</t>
  </si>
  <si>
    <t xml:space="preserve">Petty Cash Fund Custodian </t>
  </si>
  <si>
    <t>Nr of documents on petty cash fund</t>
  </si>
  <si>
    <t>Created plan of the week</t>
  </si>
  <si>
    <t>Nr of plans of the week created</t>
  </si>
  <si>
    <t>Supervises the cleanliness of the office</t>
  </si>
  <si>
    <t>Nr of days</t>
  </si>
  <si>
    <t>Processing of personnel due for re-enlistment</t>
  </si>
  <si>
    <t>Nr of documents submitted to CG-1</t>
  </si>
  <si>
    <t>Monitoring of BMI of personnel</t>
  </si>
  <si>
    <t>Nr of personnel monitored</t>
  </si>
  <si>
    <t>Nr of videocall with family</t>
  </si>
  <si>
    <t>Dive bombers</t>
  </si>
  <si>
    <t>BMI</t>
  </si>
  <si>
    <t>18.5-22.9</t>
  </si>
  <si>
    <t>Monthly amt saved in Php</t>
  </si>
  <si>
    <t>2km Run - Male</t>
  </si>
  <si>
    <t>2km Run - Female</t>
  </si>
  <si>
    <t>3.2km Run - Male</t>
  </si>
  <si>
    <t>3.2km Run - Female</t>
  </si>
  <si>
    <t>1km Run - Male</t>
  </si>
  <si>
    <t>1km Run - Female</t>
  </si>
  <si>
    <t>Age</t>
  </si>
  <si>
    <t>17-25</t>
  </si>
  <si>
    <t>26-30</t>
  </si>
  <si>
    <t>31-35</t>
  </si>
  <si>
    <t>36-40</t>
  </si>
  <si>
    <t>41-44</t>
  </si>
  <si>
    <t>45-48</t>
  </si>
  <si>
    <t>49-52</t>
  </si>
  <si>
    <t>53-up</t>
  </si>
  <si>
    <t>Category</t>
  </si>
  <si>
    <t>Body Mass Index</t>
  </si>
  <si>
    <t xml:space="preserve">dapat </t>
  </si>
  <si>
    <t xml:space="preserve">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</si>
</sst>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;"/>
    </font>
    <font>
      <sz val="10"/>
      <color theme="1"/>
      <name val="Aria;"/>
    </font>
    <font>
      <b/>
      <sz val="11"/>
      <color theme="1"/>
      <name val="Aria;"/>
    </font>
    <font>
      <sz val="8"/>
      <color theme="1"/>
      <name val="Aria;"/>
    </font>
    <font>
      <b/>
      <sz val="8"/>
      <color theme="1"/>
      <name val="Aria;"/>
    </font>
    <font>
      <b/>
      <sz val="8"/>
      <color theme="1"/>
      <name val="Arial"/>
      <family val="2"/>
    </font>
    <font>
      <sz val="12"/>
      <color rgb="FF1C1E21"/>
      <name val="Arial"/>
      <family val="2"/>
    </font>
    <font>
      <sz val="11"/>
      <color rgb="FF050505"/>
      <name val="Arial"/>
      <family val="2"/>
    </font>
    <font>
      <sz val="11"/>
      <color rgb="FF1C1E21"/>
      <name val="Inherit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1" xfId="2" applyFont="1" applyBorder="1"/>
    <xf numFmtId="0" fontId="4" fillId="0" borderId="1" xfId="3" applyFont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1" applyNumberFormat="1" applyFont="1" applyBorder="1"/>
    <xf numFmtId="0" fontId="4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4" fillId="0" borderId="1" xfId="2" applyNumberFormat="1" applyFont="1" applyBorder="1"/>
    <xf numFmtId="9" fontId="4" fillId="0" borderId="1" xfId="0" applyNumberFormat="1" applyFont="1" applyBorder="1"/>
    <xf numFmtId="9" fontId="6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8" fillId="0" borderId="1" xfId="0" applyFont="1" applyBorder="1"/>
    <xf numFmtId="0" fontId="8" fillId="0" borderId="0" xfId="0" applyFont="1"/>
    <xf numFmtId="9" fontId="4" fillId="0" borderId="0" xfId="2" applyFont="1" applyBorder="1"/>
    <xf numFmtId="9" fontId="0" fillId="0" borderId="1" xfId="0" applyNumberFormat="1" applyBorder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0" borderId="0" xfId="0" applyNumberFormat="1"/>
    <xf numFmtId="9" fontId="3" fillId="0" borderId="1" xfId="0" applyNumberFormat="1" applyFont="1" applyBorder="1"/>
    <xf numFmtId="0" fontId="2" fillId="0" borderId="1" xfId="0" applyFont="1" applyBorder="1"/>
    <xf numFmtId="0" fontId="9" fillId="0" borderId="1" xfId="0" applyFont="1" applyBorder="1"/>
    <xf numFmtId="0" fontId="2" fillId="0" borderId="6" xfId="0" applyFont="1" applyBorder="1"/>
    <xf numFmtId="9" fontId="6" fillId="0" borderId="6" xfId="0" applyNumberFormat="1" applyFont="1" applyBorder="1"/>
    <xf numFmtId="9" fontId="10" fillId="7" borderId="1" xfId="2" applyFont="1" applyFill="1" applyBorder="1" applyAlignment="1">
      <alignment horizontal="right" vertical="center" wrapText="1"/>
    </xf>
    <xf numFmtId="9" fontId="3" fillId="7" borderId="1" xfId="2" applyFont="1" applyFill="1" applyBorder="1"/>
    <xf numFmtId="9" fontId="3" fillId="7" borderId="1" xfId="0" applyNumberFormat="1" applyFont="1" applyFill="1" applyBorder="1"/>
    <xf numFmtId="0" fontId="3" fillId="7" borderId="1" xfId="0" applyFont="1" applyFill="1" applyBorder="1"/>
    <xf numFmtId="9" fontId="4" fillId="7" borderId="1" xfId="2" applyFont="1" applyFill="1" applyBorder="1"/>
    <xf numFmtId="9" fontId="11" fillId="0" borderId="1" xfId="2" applyFont="1" applyBorder="1"/>
    <xf numFmtId="9" fontId="12" fillId="0" borderId="1" xfId="2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4">
    <cellStyle name="Currency" xfId="1" builtinId="4"/>
    <cellStyle name="Normal" xfId="0" builtinId="0"/>
    <cellStyle name="Normal 2 2" xfId="3" xr:uid="{A960553C-119B-4042-9DC0-D741DBF5EBC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2139414</xdr:colOff>
      <xdr:row>0</xdr:row>
      <xdr:rowOff>0</xdr:rowOff>
    </xdr:from>
    <xdr:to>
      <xdr:col>1</xdr:col>
      <xdr:colOff>2513320</xdr:colOff>
      <xdr:row>2</xdr:row>
      <xdr:rowOff>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47A30-688A-4184-A0E7-B38196D7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1854" y="0"/>
          <a:ext cx="373906" cy="371549"/>
        </a:xfrm>
        <a:prstGeom prst="rect">
          <a:avLst/>
        </a:prstGeom>
      </xdr:spPr>
    </xdr:pic>
    <xdr:clientData/>
  </xdr:twoCellAnchor>
  <xdr:twoCellAnchor>
    <xdr:from>
      <xdr:col>9</xdr:col>
      <xdr:colOff>73062</xdr:colOff>
      <xdr:row>5</xdr:row>
      <xdr:rowOff>434419</xdr:rowOff>
    </xdr:from>
    <xdr:to>
      <xdr:col>12</xdr:col>
      <xdr:colOff>449132</xdr:colOff>
      <xdr:row>5</xdr:row>
      <xdr:rowOff>434419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4F08156-9FFA-42FE-91FD-34162DFFDA33}"/>
            </a:ext>
          </a:extLst>
        </xdr:cNvPr>
        <xdr:cNvCxnSpPr/>
      </xdr:nvCxnSpPr>
      <xdr:spPr>
        <a:xfrm>
          <a:off x="9308502" y="1889839"/>
          <a:ext cx="24182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479770</xdr:colOff>
      <xdr:row>47</xdr:row>
      <xdr:rowOff>11285</xdr:rowOff>
    </xdr:from>
    <xdr:to>
      <xdr:col>4</xdr:col>
      <xdr:colOff>1863457</xdr:colOff>
      <xdr:row>47</xdr:row>
      <xdr:rowOff>11285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3CDE6D-AAF4-452B-B6DC-9DEF27E30EF3}"/>
            </a:ext>
          </a:extLst>
        </xdr:cNvPr>
        <xdr:cNvCxnSpPr/>
      </xdr:nvCxnSpPr>
      <xdr:spPr>
        <a:xfrm>
          <a:off x="4312630" y="10427825"/>
          <a:ext cx="187136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21054</xdr:colOff>
      <xdr:row>0</xdr:row>
      <xdr:rowOff>0</xdr:rowOff>
    </xdr:from>
    <xdr:to>
      <xdr:col>2</xdr:col>
      <xdr:colOff>394960</xdr:colOff>
      <xdr:row>1</xdr:row>
      <xdr:rowOff>21029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988A03-979F-FB07-459E-C04F4C14A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548" y="0"/>
          <a:ext cx="373906" cy="370653"/>
        </a:xfrm>
        <a:prstGeom prst="rect">
          <a:avLst/>
        </a:prstGeom>
      </xdr:spPr>
    </xdr:pic>
    <xdr:clientData/>
  </xdr:twoCellAnchor>
  <xdr:twoCellAnchor>
    <xdr:from>
      <xdr:col>9</xdr:col>
      <xdr:colOff>80682</xdr:colOff>
      <xdr:row>5</xdr:row>
      <xdr:rowOff>403939</xdr:rowOff>
    </xdr:from>
    <xdr:to>
      <xdr:col>12</xdr:col>
      <xdr:colOff>555812</xdr:colOff>
      <xdr:row>5</xdr:row>
      <xdr:rowOff>403939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B79D0AE-E05D-48E9-A7C4-11F6BE4D7EB3}"/>
            </a:ext>
          </a:extLst>
        </xdr:cNvPr>
        <xdr:cNvCxnSpPr/>
      </xdr:nvCxnSpPr>
      <xdr:spPr>
        <a:xfrm>
          <a:off x="8151256" y="2106843"/>
          <a:ext cx="278763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44</xdr:row>
      <xdr:rowOff>175260</xdr:rowOff>
    </xdr:from>
    <xdr:to>
      <xdr:col>4</xdr:col>
      <xdr:colOff>1429407</xdr:colOff>
      <xdr:row>44</xdr:row>
      <xdr:rowOff>175260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43AB741-5A1D-4F93-8AA8-A4937325E68C}"/>
            </a:ext>
          </a:extLst>
        </xdr:cNvPr>
        <xdr:cNvCxnSpPr/>
      </xdr:nvCxnSpPr>
      <xdr:spPr>
        <a:xfrm>
          <a:off x="3482603" y="9303494"/>
          <a:ext cx="18934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2139414</xdr:colOff>
      <xdr:row>0</xdr:row>
      <xdr:rowOff>0</xdr:rowOff>
    </xdr:from>
    <xdr:to>
      <xdr:col>1</xdr:col>
      <xdr:colOff>2513320</xdr:colOff>
      <xdr:row>2</xdr:row>
      <xdr:rowOff>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D5620-FE5F-41A9-9C41-1AFF29BE7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4234" y="0"/>
          <a:ext cx="373906" cy="371549"/>
        </a:xfrm>
        <a:prstGeom prst="rect">
          <a:avLst/>
        </a:prstGeom>
      </xdr:spPr>
    </xdr:pic>
    <xdr:clientData/>
  </xdr:twoCellAnchor>
  <xdr:twoCellAnchor>
    <xdr:from>
      <xdr:col>9</xdr:col>
      <xdr:colOff>73062</xdr:colOff>
      <xdr:row>5</xdr:row>
      <xdr:rowOff>434419</xdr:rowOff>
    </xdr:from>
    <xdr:to>
      <xdr:col>12</xdr:col>
      <xdr:colOff>449132</xdr:colOff>
      <xdr:row>5</xdr:row>
      <xdr:rowOff>434419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AFB8629-1719-4F3F-8B92-E12660D2701A}"/>
            </a:ext>
          </a:extLst>
        </xdr:cNvPr>
        <xdr:cNvCxnSpPr/>
      </xdr:nvCxnSpPr>
      <xdr:spPr>
        <a:xfrm>
          <a:off x="7761642" y="1706959"/>
          <a:ext cx="24106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479770</xdr:colOff>
      <xdr:row>45</xdr:row>
      <xdr:rowOff>11285</xdr:rowOff>
    </xdr:from>
    <xdr:to>
      <xdr:col>4</xdr:col>
      <xdr:colOff>1863457</xdr:colOff>
      <xdr:row>45</xdr:row>
      <xdr:rowOff>11285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E0F8C06-E87A-477E-AF58-AF12F5A58FCA}"/>
            </a:ext>
          </a:extLst>
        </xdr:cNvPr>
        <xdr:cNvCxnSpPr/>
      </xdr:nvCxnSpPr>
      <xdr:spPr>
        <a:xfrm>
          <a:off x="4309061" y="9734019"/>
          <a:ext cx="18756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2139414</xdr:colOff>
      <xdr:row>0</xdr:row>
      <xdr:rowOff>0</xdr:rowOff>
    </xdr:from>
    <xdr:to>
      <xdr:col>1</xdr:col>
      <xdr:colOff>2513320</xdr:colOff>
      <xdr:row>2</xdr:row>
      <xdr:rowOff>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54F1B8-7BFC-4398-88AB-EA4BABBD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1854" y="0"/>
          <a:ext cx="373906" cy="371549"/>
        </a:xfrm>
        <a:prstGeom prst="rect">
          <a:avLst/>
        </a:prstGeom>
      </xdr:spPr>
    </xdr:pic>
    <xdr:clientData/>
  </xdr:twoCellAnchor>
  <xdr:twoCellAnchor>
    <xdr:from>
      <xdr:col>9</xdr:col>
      <xdr:colOff>73062</xdr:colOff>
      <xdr:row>5</xdr:row>
      <xdr:rowOff>434419</xdr:rowOff>
    </xdr:from>
    <xdr:to>
      <xdr:col>12</xdr:col>
      <xdr:colOff>449132</xdr:colOff>
      <xdr:row>5</xdr:row>
      <xdr:rowOff>434419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912F65-C167-476C-B301-6A70FD6C758B}"/>
            </a:ext>
          </a:extLst>
        </xdr:cNvPr>
        <xdr:cNvCxnSpPr/>
      </xdr:nvCxnSpPr>
      <xdr:spPr>
        <a:xfrm>
          <a:off x="9087522" y="1889839"/>
          <a:ext cx="24182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479770</xdr:colOff>
      <xdr:row>47</xdr:row>
      <xdr:rowOff>11285</xdr:rowOff>
    </xdr:from>
    <xdr:to>
      <xdr:col>4</xdr:col>
      <xdr:colOff>1863457</xdr:colOff>
      <xdr:row>47</xdr:row>
      <xdr:rowOff>11285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AE52370-2BC7-4175-AC79-BCA2AF545912}"/>
            </a:ext>
          </a:extLst>
        </xdr:cNvPr>
        <xdr:cNvCxnSpPr/>
      </xdr:nvCxnSpPr>
      <xdr:spPr>
        <a:xfrm>
          <a:off x="4312630" y="9726785"/>
          <a:ext cx="187136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2139414</xdr:colOff>
      <xdr:row>0</xdr:row>
      <xdr:rowOff>0</xdr:rowOff>
    </xdr:from>
    <xdr:to>
      <xdr:col>1</xdr:col>
      <xdr:colOff>2513320</xdr:colOff>
      <xdr:row>2</xdr:row>
      <xdr:rowOff>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80F6BE-BED1-4349-B0CE-249B9070F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1854" y="0"/>
          <a:ext cx="373906" cy="371549"/>
        </a:xfrm>
        <a:prstGeom prst="rect">
          <a:avLst/>
        </a:prstGeom>
      </xdr:spPr>
    </xdr:pic>
    <xdr:clientData/>
  </xdr:twoCellAnchor>
  <xdr:twoCellAnchor>
    <xdr:from>
      <xdr:col>9</xdr:col>
      <xdr:colOff>73062</xdr:colOff>
      <xdr:row>5</xdr:row>
      <xdr:rowOff>434419</xdr:rowOff>
    </xdr:from>
    <xdr:to>
      <xdr:col>12</xdr:col>
      <xdr:colOff>449132</xdr:colOff>
      <xdr:row>5</xdr:row>
      <xdr:rowOff>434419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F5EAEE4-EA62-452C-B803-F67E21F133F6}"/>
            </a:ext>
          </a:extLst>
        </xdr:cNvPr>
        <xdr:cNvCxnSpPr/>
      </xdr:nvCxnSpPr>
      <xdr:spPr>
        <a:xfrm>
          <a:off x="9308502" y="1889839"/>
          <a:ext cx="24182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479770</xdr:colOff>
      <xdr:row>47</xdr:row>
      <xdr:rowOff>11285</xdr:rowOff>
    </xdr:from>
    <xdr:to>
      <xdr:col>4</xdr:col>
      <xdr:colOff>1863457</xdr:colOff>
      <xdr:row>47</xdr:row>
      <xdr:rowOff>11285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69A156F-169B-4589-8BB8-4457417070CF}"/>
            </a:ext>
          </a:extLst>
        </xdr:cNvPr>
        <xdr:cNvCxnSpPr/>
      </xdr:nvCxnSpPr>
      <xdr:spPr>
        <a:xfrm>
          <a:off x="4312630" y="10427825"/>
          <a:ext cx="187136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F439-8C70-42AD-BDD6-D58E302DB037}">
  <dimension ref="A1:R48"/>
  <sheetViews>
    <sheetView tabSelected="1" topLeftCell="A4" zoomScale="85" zoomScaleNormal="85" workbookViewId="0">
      <selection activeCell="M38" sqref="M38"/>
    </sheetView>
  </sheetViews>
  <sheetFormatPr defaultRowHeight="15"/>
  <cols>
    <col min="1" max="1" width="6.140625" customWidth="1"/>
    <col min="2" max="2" width="44.28515625" customWidth="1"/>
    <col min="3" max="3" width="9.7109375" bestFit="1" customWidth="1"/>
    <col min="4" max="4" width="7.140625" bestFit="1" customWidth="1"/>
    <col min="5" max="5" width="34.140625" bestFit="1" customWidth="1"/>
    <col min="6" max="6" width="11.7109375" customWidth="1"/>
    <col min="7" max="7" width="5.5703125" customWidth="1"/>
    <col min="9" max="9" width="12" customWidth="1"/>
    <col min="11" max="11" width="7.7109375" bestFit="1" customWidth="1"/>
    <col min="12" max="12" width="13.28515625" bestFit="1" customWidth="1"/>
    <col min="13" max="13" width="7.7109375" bestFit="1" customWidth="1"/>
    <col min="15" max="15" width="17.28515625" bestFit="1" customWidth="1"/>
  </cols>
  <sheetData>
    <row r="1" spans="1:16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6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O2" t="s">
        <v>200</v>
      </c>
      <c r="P2" t="s">
        <v>209</v>
      </c>
    </row>
    <row r="3" spans="1:16">
      <c r="A3" s="50" t="s">
        <v>169</v>
      </c>
      <c r="B3" s="50"/>
      <c r="C3" s="50" t="s">
        <v>170</v>
      </c>
      <c r="D3" s="50"/>
      <c r="E3" s="50"/>
      <c r="F3" s="17" t="s">
        <v>171</v>
      </c>
      <c r="G3" s="63" t="s">
        <v>163</v>
      </c>
      <c r="H3" s="64"/>
      <c r="I3" s="65"/>
      <c r="J3" s="66" t="s">
        <v>172</v>
      </c>
      <c r="K3" s="66"/>
      <c r="L3" s="66"/>
      <c r="M3" s="66"/>
      <c r="O3" s="26">
        <v>32</v>
      </c>
      <c r="P3">
        <f>_xlfn.IFS(AND(O3&lt;26,OR(O3&gt;=17,O3&lt;=25)),2,AND(O3&gt;35,O3&lt;41,OR(O3&gt;=36,O3&lt;=40)),2,AND(O3&gt;44,O3&lt;49,OR(O3&gt;=45,O3&lt;=48)),2,AND(O3&gt;25,O3&lt;31,OR(O3&gt;=26,O3&lt;=30)),3,AND(O3&gt;40,O3&lt;45,OR(O3&gt;=41,O3&lt;=44)),3,AND(O3&gt;48,O3&lt;53,OR(O3&gt;=49,O3&lt;=52)),3,O3&gt;=53,4,AND(O3&gt;30,O3&lt;36,OR(O3&gt;=31,O3&lt;=35)),4)</f>
        <v>4</v>
      </c>
    </row>
    <row r="4" spans="1:16" ht="28.9" customHeight="1">
      <c r="A4" s="50" t="s">
        <v>173</v>
      </c>
      <c r="B4" s="50"/>
      <c r="C4" s="67" t="s">
        <v>174</v>
      </c>
      <c r="D4" s="68"/>
      <c r="E4" s="68"/>
      <c r="F4" s="69"/>
      <c r="G4" s="70" t="s">
        <v>118</v>
      </c>
      <c r="H4" s="71"/>
      <c r="I4" s="72"/>
      <c r="J4" s="66"/>
      <c r="K4" s="66"/>
      <c r="L4" s="66"/>
      <c r="M4" s="66"/>
    </row>
    <row r="5" spans="1:16" ht="42.6" customHeight="1">
      <c r="A5" s="73" t="s">
        <v>164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6" ht="47.45" customHeight="1">
      <c r="A6" s="50" t="s">
        <v>159</v>
      </c>
      <c r="B6" s="50"/>
      <c r="C6" s="50"/>
      <c r="D6" s="50"/>
      <c r="E6" s="50"/>
      <c r="F6" s="50"/>
      <c r="G6" s="50"/>
      <c r="H6" s="50"/>
      <c r="I6" s="50"/>
      <c r="J6" s="45" t="s">
        <v>3</v>
      </c>
      <c r="K6" s="45"/>
      <c r="L6" s="45"/>
      <c r="M6" s="45"/>
    </row>
    <row r="7" spans="1:16" ht="39" customHeight="1">
      <c r="A7" s="50" t="s">
        <v>175</v>
      </c>
      <c r="B7" s="50"/>
      <c r="C7" s="50"/>
      <c r="D7" s="50"/>
      <c r="E7" s="16" t="s">
        <v>122</v>
      </c>
      <c r="F7" s="50" t="s">
        <v>176</v>
      </c>
      <c r="G7" s="50"/>
      <c r="H7" s="50"/>
      <c r="I7" s="50"/>
      <c r="J7" s="50"/>
      <c r="K7" s="50"/>
      <c r="L7" s="50" t="s">
        <v>122</v>
      </c>
      <c r="M7" s="50"/>
    </row>
    <row r="8" spans="1:16" ht="4.9000000000000004" customHeight="1"/>
    <row r="9" spans="1:16">
      <c r="A9" s="51" t="s">
        <v>7</v>
      </c>
      <c r="B9" s="51" t="s">
        <v>8</v>
      </c>
      <c r="C9" s="51" t="s">
        <v>9</v>
      </c>
      <c r="D9" s="51" t="s">
        <v>10</v>
      </c>
      <c r="E9" s="52" t="s">
        <v>35</v>
      </c>
      <c r="F9" s="55" t="s">
        <v>10</v>
      </c>
      <c r="G9" s="56"/>
      <c r="H9" s="56"/>
      <c r="I9" s="56"/>
      <c r="J9" s="56"/>
      <c r="K9" s="56"/>
      <c r="L9" s="57"/>
      <c r="M9" s="58" t="s">
        <v>12</v>
      </c>
    </row>
    <row r="10" spans="1:16">
      <c r="A10" s="51"/>
      <c r="B10" s="51"/>
      <c r="C10" s="51"/>
      <c r="D10" s="51"/>
      <c r="E10" s="53"/>
      <c r="F10" s="59" t="s">
        <v>25</v>
      </c>
      <c r="G10" s="60" t="s">
        <v>13</v>
      </c>
      <c r="H10" s="60"/>
      <c r="I10" s="60"/>
      <c r="J10" s="55" t="s">
        <v>11</v>
      </c>
      <c r="K10" s="56"/>
      <c r="L10" s="57"/>
      <c r="M10" s="58"/>
    </row>
    <row r="11" spans="1:16" ht="45">
      <c r="A11" s="51"/>
      <c r="B11" s="51"/>
      <c r="C11" s="51"/>
      <c r="D11" s="51"/>
      <c r="E11" s="54"/>
      <c r="F11" s="59"/>
      <c r="G11" s="12" t="s">
        <v>48</v>
      </c>
      <c r="H11" s="12" t="s">
        <v>49</v>
      </c>
      <c r="I11" s="12" t="s">
        <v>50</v>
      </c>
      <c r="J11" s="12" t="s">
        <v>51</v>
      </c>
      <c r="K11" s="1" t="s">
        <v>52</v>
      </c>
      <c r="L11" s="1" t="s">
        <v>53</v>
      </c>
      <c r="M11" s="58"/>
    </row>
    <row r="12" spans="1:16">
      <c r="A12" s="61" t="s">
        <v>54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6">
      <c r="A13" s="2">
        <v>1</v>
      </c>
      <c r="B13" s="3" t="s">
        <v>177</v>
      </c>
      <c r="C13" s="3">
        <v>4</v>
      </c>
      <c r="D13" s="3">
        <v>3</v>
      </c>
      <c r="E13" s="6" t="s">
        <v>178</v>
      </c>
      <c r="F13" s="4">
        <f>IF(((D13/C13)*0.4)&gt;0.4,0.4,(D13/C13)*0.4)</f>
        <v>0.30000000000000004</v>
      </c>
      <c r="G13" s="4"/>
      <c r="H13" s="4"/>
      <c r="I13" s="4">
        <v>0.3</v>
      </c>
      <c r="J13" s="4"/>
      <c r="K13" s="4">
        <v>0.15</v>
      </c>
      <c r="L13" s="4"/>
      <c r="M13" s="14">
        <f>SUM(F13:L13)</f>
        <v>0.75000000000000011</v>
      </c>
    </row>
    <row r="14" spans="1:16">
      <c r="A14" s="2">
        <v>2</v>
      </c>
      <c r="B14" s="5" t="s">
        <v>181</v>
      </c>
      <c r="C14" s="3">
        <v>4</v>
      </c>
      <c r="D14" s="3">
        <v>4</v>
      </c>
      <c r="E14" s="3" t="s">
        <v>182</v>
      </c>
      <c r="F14" s="4">
        <f t="shared" ref="F14:F16" si="0">IF(((D14/C14)*0.4)&gt;0.4,0.4,(D14/C14)*0.4)</f>
        <v>0.4</v>
      </c>
      <c r="G14" s="4"/>
      <c r="H14" s="4"/>
      <c r="I14" s="4">
        <v>0.3</v>
      </c>
      <c r="J14" s="4"/>
      <c r="K14" s="4">
        <v>0.15</v>
      </c>
      <c r="L14" s="4"/>
      <c r="M14" s="14">
        <f>SUM(F14:L14)</f>
        <v>0.85</v>
      </c>
    </row>
    <row r="15" spans="1:16">
      <c r="A15" s="2">
        <v>3</v>
      </c>
      <c r="B15" s="5" t="s">
        <v>183</v>
      </c>
      <c r="C15" s="3">
        <v>30</v>
      </c>
      <c r="D15" s="3">
        <v>25</v>
      </c>
      <c r="E15" s="3" t="s">
        <v>184</v>
      </c>
      <c r="F15" s="4">
        <f t="shared" si="0"/>
        <v>0.33333333333333337</v>
      </c>
      <c r="G15" s="4">
        <v>0.1</v>
      </c>
      <c r="H15" s="4"/>
      <c r="I15" s="4"/>
      <c r="J15" s="4">
        <v>0</v>
      </c>
      <c r="K15" s="4"/>
      <c r="L15" s="4"/>
      <c r="M15" s="14">
        <f>SUM(F15:L15)</f>
        <v>0.43333333333333335</v>
      </c>
    </row>
    <row r="16" spans="1:16">
      <c r="A16" s="2">
        <v>4</v>
      </c>
      <c r="B16" s="3" t="s">
        <v>185</v>
      </c>
      <c r="C16" s="3">
        <v>50</v>
      </c>
      <c r="D16" s="3">
        <v>50</v>
      </c>
      <c r="E16" s="3" t="s">
        <v>186</v>
      </c>
      <c r="F16" s="4">
        <f t="shared" si="0"/>
        <v>0.4</v>
      </c>
      <c r="G16" s="4"/>
      <c r="H16" s="4"/>
      <c r="I16" s="4">
        <v>0.3</v>
      </c>
      <c r="J16" s="4"/>
      <c r="K16" s="4"/>
      <c r="L16" s="4">
        <v>0.3</v>
      </c>
      <c r="M16" s="14">
        <f>SUM(F16:L16)</f>
        <v>1</v>
      </c>
    </row>
    <row r="17" spans="1:13" ht="13.15" customHeight="1">
      <c r="A17" s="2"/>
      <c r="B17" s="3"/>
      <c r="C17" s="3"/>
      <c r="D17" s="3"/>
      <c r="E17" s="3"/>
      <c r="F17" s="4"/>
      <c r="G17" s="4"/>
      <c r="H17" s="4"/>
      <c r="I17" s="4"/>
      <c r="J17" s="4"/>
      <c r="K17" s="4"/>
      <c r="L17" s="11" t="s">
        <v>14</v>
      </c>
      <c r="M17" s="15">
        <f>AVERAGE(M13:M14)</f>
        <v>0.8</v>
      </c>
    </row>
    <row r="18" spans="1:13">
      <c r="A18" s="2"/>
      <c r="B18" s="3"/>
      <c r="C18" s="3"/>
      <c r="D18" s="3"/>
      <c r="E18" s="3"/>
      <c r="F18" s="4"/>
      <c r="G18" s="4"/>
      <c r="H18" s="4"/>
      <c r="I18" s="4"/>
      <c r="J18" s="4"/>
      <c r="K18" s="4"/>
      <c r="L18" s="21" t="s">
        <v>69</v>
      </c>
      <c r="M18" s="15">
        <f>M17*40%</f>
        <v>0.32000000000000006</v>
      </c>
    </row>
    <row r="19" spans="1:13">
      <c r="A19" s="43" t="s">
        <v>55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13" ht="29.25">
      <c r="A20" s="2">
        <v>1</v>
      </c>
      <c r="B20" s="6" t="s">
        <v>130</v>
      </c>
      <c r="C20" s="3">
        <v>1</v>
      </c>
      <c r="D20" s="3">
        <v>1</v>
      </c>
      <c r="E20" s="3" t="s">
        <v>131</v>
      </c>
      <c r="F20" s="4">
        <f t="shared" ref="F20:F22" si="1">IF(((D20/C20)*0.4)&gt;0.4,0.4,(D20/C20)*0.4)</f>
        <v>0.4</v>
      </c>
      <c r="G20" s="4"/>
      <c r="H20" s="4"/>
      <c r="I20" s="4">
        <v>0.3</v>
      </c>
      <c r="J20" s="4"/>
      <c r="K20" s="4"/>
      <c r="L20" s="4">
        <v>0.3</v>
      </c>
      <c r="M20" s="14">
        <f t="shared" ref="M20:M29" si="2">SUM(F20:L20)</f>
        <v>1</v>
      </c>
    </row>
    <row r="21" spans="1:13">
      <c r="A21" s="2">
        <v>2</v>
      </c>
      <c r="B21" s="3" t="s">
        <v>132</v>
      </c>
      <c r="C21" s="3">
        <v>12</v>
      </c>
      <c r="D21" s="3">
        <v>10</v>
      </c>
      <c r="E21" s="3" t="s">
        <v>133</v>
      </c>
      <c r="F21" s="4">
        <f t="shared" si="1"/>
        <v>0.33333333333333337</v>
      </c>
      <c r="G21" s="4"/>
      <c r="H21" s="4">
        <v>0.2</v>
      </c>
      <c r="I21" s="4"/>
      <c r="J21" s="4"/>
      <c r="K21" s="4">
        <v>0.15</v>
      </c>
      <c r="L21" s="4"/>
      <c r="M21" s="14">
        <f t="shared" si="2"/>
        <v>0.68333333333333346</v>
      </c>
    </row>
    <row r="22" spans="1:13">
      <c r="A22" s="2">
        <v>3</v>
      </c>
      <c r="B22" s="3" t="s">
        <v>165</v>
      </c>
      <c r="C22" s="3">
        <v>6</v>
      </c>
      <c r="D22" s="3">
        <v>6</v>
      </c>
      <c r="E22" s="3" t="s">
        <v>166</v>
      </c>
      <c r="F22" s="4">
        <f t="shared" si="1"/>
        <v>0.4</v>
      </c>
      <c r="G22" s="4">
        <v>0.1</v>
      </c>
      <c r="H22" s="4"/>
      <c r="I22" s="4"/>
      <c r="J22" s="4"/>
      <c r="K22" s="4"/>
      <c r="L22" s="4">
        <v>0.3</v>
      </c>
      <c r="M22" s="14">
        <f t="shared" si="2"/>
        <v>0.8</v>
      </c>
    </row>
    <row r="23" spans="1:13">
      <c r="A23" s="2"/>
      <c r="B23" s="3"/>
      <c r="C23" s="3"/>
      <c r="D23" s="3"/>
      <c r="E23" s="3"/>
      <c r="F23" s="4"/>
      <c r="G23" s="4"/>
      <c r="H23" s="4"/>
      <c r="I23" s="4"/>
      <c r="J23" s="4"/>
      <c r="K23" s="4"/>
      <c r="L23" s="4"/>
      <c r="M23" s="14"/>
    </row>
    <row r="24" spans="1:13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  <c r="L24" s="11" t="s">
        <v>14</v>
      </c>
      <c r="M24" s="15">
        <f>AVERAGE(M20:M21)</f>
        <v>0.84166666666666679</v>
      </c>
    </row>
    <row r="25" spans="1:13">
      <c r="A25" s="3"/>
      <c r="B25" s="3"/>
      <c r="C25" s="3"/>
      <c r="D25" s="3"/>
      <c r="E25" s="3"/>
      <c r="F25" s="3"/>
      <c r="G25" s="3"/>
      <c r="H25" s="3"/>
      <c r="I25" s="4">
        <f>(D22/C22)*0.4</f>
        <v>0.4</v>
      </c>
      <c r="J25" s="3"/>
      <c r="K25" s="3"/>
      <c r="L25" s="21" t="s">
        <v>69</v>
      </c>
      <c r="M25" s="15">
        <f>M24*0.4</f>
        <v>0.33666666666666673</v>
      </c>
    </row>
    <row r="26" spans="1:13">
      <c r="A26" s="43" t="s">
        <v>56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1:13">
      <c r="A27" s="2">
        <v>1</v>
      </c>
      <c r="B27" s="3" t="s">
        <v>179</v>
      </c>
      <c r="C27" s="3">
        <v>10</v>
      </c>
      <c r="D27" s="3">
        <v>9</v>
      </c>
      <c r="E27" s="3" t="s">
        <v>180</v>
      </c>
      <c r="F27" s="4">
        <f t="shared" ref="F27:F29" si="3">IF(((D27/C27)*0.4)&gt;0.4,0.4,(D27/C27)*0.4)</f>
        <v>0.36000000000000004</v>
      </c>
      <c r="G27" s="4"/>
      <c r="H27" s="4"/>
      <c r="I27" s="4">
        <v>0.3</v>
      </c>
      <c r="J27" s="4"/>
      <c r="K27" s="4"/>
      <c r="L27" s="4">
        <v>0.3</v>
      </c>
      <c r="M27" s="14">
        <f t="shared" si="2"/>
        <v>0.96</v>
      </c>
    </row>
    <row r="28" spans="1:13">
      <c r="A28" s="2">
        <v>2</v>
      </c>
      <c r="B28" s="3" t="s">
        <v>15</v>
      </c>
      <c r="C28" s="3">
        <v>2</v>
      </c>
      <c r="D28" s="3">
        <v>1</v>
      </c>
      <c r="E28" s="3" t="s">
        <v>138</v>
      </c>
      <c r="F28" s="4">
        <f t="shared" si="3"/>
        <v>0.2</v>
      </c>
      <c r="G28" s="4"/>
      <c r="H28" s="4">
        <v>0.2</v>
      </c>
      <c r="I28" s="4"/>
      <c r="J28" s="4"/>
      <c r="K28" s="4"/>
      <c r="L28" s="4">
        <v>0.3</v>
      </c>
      <c r="M28" s="14">
        <f t="shared" si="2"/>
        <v>0.7</v>
      </c>
    </row>
    <row r="29" spans="1:13">
      <c r="A29" s="2">
        <v>3</v>
      </c>
      <c r="B29" s="3" t="s">
        <v>187</v>
      </c>
      <c r="C29" s="3">
        <v>10</v>
      </c>
      <c r="D29" s="3">
        <v>10</v>
      </c>
      <c r="E29" s="3" t="s">
        <v>188</v>
      </c>
      <c r="F29" s="4">
        <f t="shared" si="3"/>
        <v>0.4</v>
      </c>
      <c r="G29" s="3"/>
      <c r="H29" s="3"/>
      <c r="I29" s="14">
        <v>0.3</v>
      </c>
      <c r="J29" s="3"/>
      <c r="K29" s="3"/>
      <c r="L29" s="25">
        <v>0.3</v>
      </c>
      <c r="M29" s="14">
        <f t="shared" si="2"/>
        <v>1</v>
      </c>
    </row>
    <row r="30" spans="1:13">
      <c r="A30" s="2">
        <v>4</v>
      </c>
      <c r="B30" s="3"/>
      <c r="C30" s="3"/>
      <c r="D30" s="3"/>
      <c r="E30" s="3"/>
      <c r="F30" s="4"/>
      <c r="G30" s="3"/>
      <c r="H30" s="3"/>
      <c r="I30" s="3"/>
      <c r="J30" s="3"/>
      <c r="K30" s="3"/>
      <c r="L30" s="11" t="s">
        <v>14</v>
      </c>
      <c r="M30" s="15">
        <f>AVERAGE(M27:M28)</f>
        <v>0.83</v>
      </c>
    </row>
    <row r="31" spans="1:13">
      <c r="A31" s="2">
        <v>5</v>
      </c>
      <c r="B31" s="3"/>
      <c r="C31" s="3"/>
      <c r="D31" s="3"/>
      <c r="E31" s="3"/>
      <c r="F31" s="4"/>
      <c r="G31" s="3"/>
      <c r="H31" s="3"/>
      <c r="I31" s="3"/>
      <c r="J31" s="3"/>
      <c r="K31" s="3"/>
      <c r="L31" s="21" t="s">
        <v>69</v>
      </c>
      <c r="M31" s="15">
        <f>M30*10%</f>
        <v>8.3000000000000004E-2</v>
      </c>
    </row>
    <row r="32" spans="1:13">
      <c r="A32" s="43" t="s">
        <v>57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8">
      <c r="A33" s="2">
        <v>1</v>
      </c>
      <c r="B33" s="3" t="s">
        <v>19</v>
      </c>
      <c r="C33" s="3">
        <v>4</v>
      </c>
      <c r="D33" s="3">
        <v>2</v>
      </c>
      <c r="E33" s="3" t="s">
        <v>139</v>
      </c>
      <c r="F33" s="4">
        <f t="shared" ref="F33:F35" si="4">IF(((D33/C33)*0.4)&gt;0.4,0.4,(D33/C33)*0.4)</f>
        <v>0.2</v>
      </c>
      <c r="G33" s="4"/>
      <c r="H33" s="4"/>
      <c r="I33" s="4">
        <v>0.3</v>
      </c>
      <c r="J33" s="4"/>
      <c r="K33" s="4"/>
      <c r="L33" s="4">
        <v>0.3</v>
      </c>
      <c r="M33" s="14">
        <f t="shared" ref="M33:M39" si="5">SUM(F33:L33)</f>
        <v>0.8</v>
      </c>
    </row>
    <row r="34" spans="1:18">
      <c r="A34" s="2">
        <v>2</v>
      </c>
      <c r="B34" s="3" t="s">
        <v>20</v>
      </c>
      <c r="C34" s="3">
        <v>10000</v>
      </c>
      <c r="D34" s="6">
        <v>1000</v>
      </c>
      <c r="E34" s="6" t="s">
        <v>193</v>
      </c>
      <c r="F34" s="4">
        <f t="shared" si="4"/>
        <v>4.0000000000000008E-2</v>
      </c>
      <c r="G34" s="4"/>
      <c r="H34" s="4"/>
      <c r="I34" s="4">
        <v>0.3</v>
      </c>
      <c r="J34" s="4"/>
      <c r="K34" s="4"/>
      <c r="L34" s="4">
        <v>0.3</v>
      </c>
      <c r="M34" s="14">
        <f t="shared" si="5"/>
        <v>0.6399999999999999</v>
      </c>
      <c r="P34" s="27" t="s">
        <v>201</v>
      </c>
      <c r="Q34" s="27" t="s">
        <v>202</v>
      </c>
      <c r="R34" s="27" t="s">
        <v>203</v>
      </c>
    </row>
    <row r="35" spans="1:18">
      <c r="A35" s="2">
        <v>3</v>
      </c>
      <c r="B35" s="3" t="s">
        <v>21</v>
      </c>
      <c r="C35" s="3">
        <v>30</v>
      </c>
      <c r="D35" s="6">
        <v>30</v>
      </c>
      <c r="E35" s="6" t="s">
        <v>189</v>
      </c>
      <c r="F35" s="4">
        <f t="shared" si="4"/>
        <v>0.4</v>
      </c>
      <c r="G35" s="4">
        <v>0.1</v>
      </c>
      <c r="H35" s="4"/>
      <c r="I35" s="4"/>
      <c r="J35" s="4"/>
      <c r="K35" s="4">
        <v>0.15</v>
      </c>
      <c r="L35" s="4"/>
      <c r="M35" s="14">
        <f t="shared" si="5"/>
        <v>0.65</v>
      </c>
      <c r="P35" s="28" t="s">
        <v>204</v>
      </c>
      <c r="Q35" s="28" t="s">
        <v>205</v>
      </c>
    </row>
    <row r="36" spans="1:18">
      <c r="A36" s="49">
        <v>4</v>
      </c>
      <c r="B36" s="7" t="s">
        <v>102</v>
      </c>
      <c r="C36" s="3"/>
      <c r="D36" s="3"/>
      <c r="E36" s="3"/>
      <c r="F36" s="4"/>
      <c r="G36" s="4"/>
      <c r="H36" s="4"/>
      <c r="I36" s="4"/>
      <c r="J36" s="4"/>
      <c r="K36" s="4"/>
      <c r="L36" s="4"/>
      <c r="M36" s="14">
        <f t="shared" si="5"/>
        <v>0</v>
      </c>
      <c r="P36" s="29" t="s">
        <v>206</v>
      </c>
      <c r="Q36" s="29" t="s">
        <v>207</v>
      </c>
      <c r="R36" s="29" t="s">
        <v>208</v>
      </c>
    </row>
    <row r="37" spans="1:18">
      <c r="A37" s="49"/>
      <c r="B37" s="8" t="s">
        <v>190</v>
      </c>
      <c r="C37" s="3">
        <v>47</v>
      </c>
      <c r="D37" s="3">
        <v>100</v>
      </c>
      <c r="E37" s="3" t="s">
        <v>167</v>
      </c>
      <c r="F37" s="4">
        <f t="shared" ref="F37" si="6">IF(((D37/C37)*0.4)&gt;0.4,0.4,(D37/C37)*0.4)</f>
        <v>0.4</v>
      </c>
      <c r="G37" s="4"/>
      <c r="H37" s="4"/>
      <c r="I37" s="4">
        <v>0.3</v>
      </c>
      <c r="J37" s="4"/>
      <c r="K37" s="4"/>
      <c r="L37" s="4">
        <v>0.3</v>
      </c>
      <c r="M37" s="14">
        <f>SUM(F37:L37)</f>
        <v>1</v>
      </c>
      <c r="O37">
        <v>1</v>
      </c>
      <c r="P37">
        <v>2</v>
      </c>
      <c r="Q37">
        <v>3</v>
      </c>
      <c r="R37">
        <v>4</v>
      </c>
    </row>
    <row r="38" spans="1:18">
      <c r="A38" s="49"/>
      <c r="B38" s="8" t="s">
        <v>196</v>
      </c>
      <c r="C38" s="3">
        <f>VLOOKUP(B38,O37:R43,P3,0)</f>
        <v>20.25</v>
      </c>
      <c r="D38" s="3">
        <v>19</v>
      </c>
      <c r="E38" s="3" t="s">
        <v>212</v>
      </c>
      <c r="F38" s="40"/>
      <c r="G38" s="40"/>
      <c r="H38" s="40"/>
      <c r="I38" s="40"/>
      <c r="J38" s="40"/>
      <c r="K38" s="40"/>
      <c r="L38" s="40"/>
      <c r="M38" s="41">
        <f>IF((D38/C38)&lt;=1,1,0)</f>
        <v>1</v>
      </c>
      <c r="O38" s="27" t="s">
        <v>196</v>
      </c>
      <c r="P38" s="30">
        <v>18.25</v>
      </c>
      <c r="Q38" s="30">
        <v>18.75</v>
      </c>
      <c r="R38" s="30">
        <v>20.25</v>
      </c>
    </row>
    <row r="39" spans="1:18">
      <c r="A39" s="49"/>
      <c r="B39" s="8" t="s">
        <v>108</v>
      </c>
      <c r="C39" s="9">
        <v>40</v>
      </c>
      <c r="D39" s="3">
        <v>40</v>
      </c>
      <c r="E39" s="3" t="s">
        <v>141</v>
      </c>
      <c r="F39" s="4">
        <f t="shared" ref="F39:F40" si="7">IF(((D39/C39)*0.4)&gt;0.4,0.4,(D39/C39)*0.4)</f>
        <v>0.4</v>
      </c>
      <c r="G39" s="4"/>
      <c r="H39" s="4"/>
      <c r="I39" s="4">
        <v>0.3</v>
      </c>
      <c r="J39" s="4"/>
      <c r="K39" s="4"/>
      <c r="L39" s="4">
        <v>0.3</v>
      </c>
      <c r="M39" s="14">
        <f t="shared" si="5"/>
        <v>1</v>
      </c>
      <c r="O39" s="27" t="s">
        <v>197</v>
      </c>
      <c r="P39" s="30">
        <v>20.25</v>
      </c>
      <c r="Q39" s="30">
        <v>21.25</v>
      </c>
      <c r="R39" s="30">
        <v>23</v>
      </c>
    </row>
    <row r="40" spans="1:18">
      <c r="A40" s="49"/>
      <c r="B40" s="3" t="s">
        <v>109</v>
      </c>
      <c r="C40" s="3">
        <v>100</v>
      </c>
      <c r="D40" s="3">
        <v>100</v>
      </c>
      <c r="E40" s="3" t="s">
        <v>141</v>
      </c>
      <c r="F40" s="4">
        <f t="shared" si="7"/>
        <v>0.4</v>
      </c>
      <c r="G40" s="3"/>
      <c r="H40" s="3"/>
      <c r="I40" s="14">
        <v>0.3</v>
      </c>
      <c r="J40" s="3"/>
      <c r="K40" s="3"/>
      <c r="L40" s="31">
        <v>0.3</v>
      </c>
      <c r="M40" s="14">
        <f>SUM(F40:L40)</f>
        <v>1</v>
      </c>
      <c r="O40" s="28" t="s">
        <v>194</v>
      </c>
      <c r="P40" s="30">
        <v>14.75</v>
      </c>
      <c r="Q40" s="30">
        <v>16.170000000000002</v>
      </c>
      <c r="R40" s="30"/>
    </row>
    <row r="41" spans="1:18">
      <c r="A41" s="49"/>
      <c r="B41" s="3" t="s">
        <v>191</v>
      </c>
      <c r="C41" s="3" t="s">
        <v>192</v>
      </c>
      <c r="D41" s="3">
        <v>21</v>
      </c>
      <c r="E41" s="3" t="s">
        <v>210</v>
      </c>
      <c r="F41" s="36"/>
      <c r="G41" s="37"/>
      <c r="H41" s="37"/>
      <c r="I41" s="38"/>
      <c r="J41" s="37"/>
      <c r="K41" s="39"/>
      <c r="L41" s="38"/>
      <c r="M41" s="42">
        <f>IF(AND(D41&lt;23,D41&gt;18.4,OR(D41&gt;=18.5,D41&lt;=22.9)),1,0)</f>
        <v>1</v>
      </c>
      <c r="O41" s="28" t="s">
        <v>195</v>
      </c>
      <c r="P41" s="30">
        <f>Q40</f>
        <v>16.170000000000002</v>
      </c>
      <c r="Q41" s="30">
        <v>18</v>
      </c>
      <c r="R41" s="30"/>
    </row>
    <row r="42" spans="1:18">
      <c r="A42" s="10"/>
      <c r="B42" s="10"/>
      <c r="C42" s="10"/>
      <c r="D42" s="10"/>
      <c r="E42" s="10"/>
      <c r="F42" s="23"/>
      <c r="G42" s="10"/>
      <c r="H42" s="10"/>
      <c r="I42" s="10"/>
      <c r="J42" s="10"/>
      <c r="K42" s="10"/>
      <c r="L42" s="34" t="s">
        <v>14</v>
      </c>
      <c r="M42" s="35">
        <f>AVERAGE(M33:M41)</f>
        <v>0.7877777777777778</v>
      </c>
      <c r="O42" s="29" t="s">
        <v>198</v>
      </c>
      <c r="P42" s="30">
        <v>8.75</v>
      </c>
      <c r="Q42" s="30">
        <v>9.3000000000000007</v>
      </c>
      <c r="R42" s="30">
        <v>10.42</v>
      </c>
    </row>
    <row r="43" spans="1:18">
      <c r="A43" s="10"/>
      <c r="B43" s="10"/>
      <c r="C43" s="10"/>
      <c r="D43" s="10"/>
      <c r="E43" s="10"/>
      <c r="F43" s="23"/>
      <c r="G43" s="10"/>
      <c r="H43" s="10"/>
      <c r="I43" s="10"/>
      <c r="J43" s="10"/>
      <c r="K43" s="10"/>
      <c r="L43" s="33" t="s">
        <v>69</v>
      </c>
      <c r="M43" s="15">
        <f>M42*10%</f>
        <v>7.877777777777778E-2</v>
      </c>
      <c r="O43" s="29" t="s">
        <v>199</v>
      </c>
      <c r="P43" s="30">
        <v>9.17</v>
      </c>
      <c r="Q43" s="30">
        <v>9.3000000000000007</v>
      </c>
      <c r="R43" s="30">
        <v>11</v>
      </c>
    </row>
    <row r="44" spans="1:1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32" t="s">
        <v>46</v>
      </c>
      <c r="M44" s="15">
        <f>SUM(M18,M25,M31,M43)</f>
        <v>0.81844444444444453</v>
      </c>
    </row>
    <row r="45" spans="1:18">
      <c r="A45" s="44" t="s">
        <v>66</v>
      </c>
      <c r="B45" s="44"/>
      <c r="C45" s="44"/>
      <c r="D45" s="45" t="s">
        <v>3</v>
      </c>
      <c r="E45" s="45"/>
    </row>
    <row r="46" spans="1:18">
      <c r="A46" s="18" t="s">
        <v>67</v>
      </c>
      <c r="B46" s="19" t="s">
        <v>168</v>
      </c>
      <c r="C46" s="20"/>
      <c r="D46" s="45"/>
      <c r="E46" s="45"/>
      <c r="J46" t="s">
        <v>211</v>
      </c>
    </row>
    <row r="47" spans="1:18">
      <c r="A47" s="46" t="s">
        <v>147</v>
      </c>
      <c r="B47" s="47"/>
      <c r="C47" s="48"/>
      <c r="D47" s="45"/>
      <c r="E47" s="45"/>
    </row>
    <row r="48" spans="1:18">
      <c r="A48" s="46" t="s">
        <v>122</v>
      </c>
      <c r="B48" s="47"/>
      <c r="C48" s="48"/>
      <c r="D48" s="45"/>
      <c r="E48" s="45"/>
    </row>
  </sheetData>
  <protectedRanges>
    <protectedRange algorithmName="SHA-512" hashValue="1Z7aKz6Q6eJ0JaNg7yYd76kpGvJiP3I/B26NbHlkvDPX1cqyeJ+o6VtF01tvEJQ+2ywMd41ZjuUE1rPsAXyGHg==" saltValue="m/fu4m4WruGQRYVQiZN2Zw==" spinCount="100000" sqref="B13:E16" name="Range1"/>
    <protectedRange algorithmName="SHA-512" hashValue="0fuOABMqyQ2+FhVjle0o8B1IjFlbS0f8a+PoQ1vvumzwOyzJnvRaUyJA84GWy28ytsqXt9AtSrJ25wRyZhgecQ==" saltValue="z8bew1P+1zzFHTYh8tjCEw==" spinCount="100000" sqref="A20:E22" name="Range2"/>
    <protectedRange algorithmName="SHA-512" hashValue="YzQ9xU+6KhaZdf8GMW2ni2NkXx54MX4f6kYv0+LhV9+nGmO0lkrXxng/Z0qPe4dWzf4sCYAF5cES50kWcObjmg==" saltValue="8njlxDvKzYl+bQ/mAfQCNg==" spinCount="100000" sqref="A27:E31" name="Range3"/>
    <protectedRange algorithmName="SHA-512" hashValue="VkmebX9ODt3jjKHlHlEkpjokFIJ29OjiVYutlI2nPte6c20cgEzOuAvWse2fa9VPRjrXnK/8FCDt9qGRhXu7kQ==" saltValue="CRrp9iN9mvXBq2B1Yn9RqQ==" spinCount="100000" sqref="B33:E41" name="Range4"/>
  </protectedRanges>
  <mergeCells count="35">
    <mergeCell ref="A6:I6"/>
    <mergeCell ref="J6:M6"/>
    <mergeCell ref="A1:M1"/>
    <mergeCell ref="A2:M2"/>
    <mergeCell ref="A3:B3"/>
    <mergeCell ref="C3:E3"/>
    <mergeCell ref="G3:I3"/>
    <mergeCell ref="J3:M3"/>
    <mergeCell ref="A4:B4"/>
    <mergeCell ref="C4:F4"/>
    <mergeCell ref="G4:I4"/>
    <mergeCell ref="J4:M4"/>
    <mergeCell ref="A5:M5"/>
    <mergeCell ref="A26:M26"/>
    <mergeCell ref="A7:D7"/>
    <mergeCell ref="F7:K7"/>
    <mergeCell ref="L7:M7"/>
    <mergeCell ref="A9:A11"/>
    <mergeCell ref="B9:B11"/>
    <mergeCell ref="C9:C11"/>
    <mergeCell ref="D9:D11"/>
    <mergeCell ref="E9:E11"/>
    <mergeCell ref="F9:L9"/>
    <mergeCell ref="M9:M11"/>
    <mergeCell ref="F10:F11"/>
    <mergeCell ref="G10:I10"/>
    <mergeCell ref="J10:L10"/>
    <mergeCell ref="A12:M12"/>
    <mergeCell ref="A19:M19"/>
    <mergeCell ref="A32:M32"/>
    <mergeCell ref="A45:C45"/>
    <mergeCell ref="D45:E48"/>
    <mergeCell ref="A47:C47"/>
    <mergeCell ref="A48:C48"/>
    <mergeCell ref="A36:A41"/>
  </mergeCells>
  <dataValidations count="1">
    <dataValidation type="list" allowBlank="1" showInputMessage="1" showErrorMessage="1" sqref="B38" xr:uid="{78AAFB7C-EF7A-4BA8-8173-AA1BA32BD00C}">
      <formula1>$O$38:$O$43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2A33-0DF3-4B66-BF7D-23E960819501}">
  <sheetPr>
    <pageSetUpPr fitToPage="1"/>
  </sheetPr>
  <dimension ref="A1:Q46"/>
  <sheetViews>
    <sheetView showGridLines="0" showRowColHeaders="0" topLeftCell="A27" zoomScale="90" zoomScaleNormal="90" workbookViewId="0">
      <selection activeCell="B37" sqref="B37:B40"/>
    </sheetView>
  </sheetViews>
  <sheetFormatPr defaultRowHeight="15"/>
  <cols>
    <col min="1" max="1" width="3" bestFit="1" customWidth="1"/>
    <col min="2" max="2" width="39.5703125" bestFit="1" customWidth="1"/>
    <col min="3" max="3" width="7.5703125" bestFit="1" customWidth="1"/>
    <col min="4" max="4" width="7.42578125" bestFit="1" customWidth="1"/>
    <col min="5" max="5" width="21.85546875" customWidth="1"/>
    <col min="6" max="6" width="16.140625" customWidth="1"/>
    <col min="7" max="7" width="5.28515625" bestFit="1" customWidth="1"/>
    <col min="8" max="8" width="7.7109375" bestFit="1" customWidth="1"/>
    <col min="9" max="9" width="9.28515625" bestFit="1" customWidth="1"/>
    <col min="10" max="10" width="12.42578125" customWidth="1"/>
    <col min="12" max="12" width="13.85546875" bestFit="1" customWidth="1"/>
  </cols>
  <sheetData>
    <row r="1" spans="1:13" ht="27.6" customHeight="1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18" customHeight="1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27.6" customHeight="1">
      <c r="A3" s="50" t="s">
        <v>62</v>
      </c>
      <c r="B3" s="50"/>
      <c r="C3" s="50" t="s">
        <v>61</v>
      </c>
      <c r="D3" s="50"/>
      <c r="E3" s="50"/>
      <c r="F3" s="17" t="s">
        <v>58</v>
      </c>
      <c r="G3" s="63" t="s">
        <v>59</v>
      </c>
      <c r="H3" s="64"/>
      <c r="I3" s="65"/>
      <c r="J3" s="66" t="s">
        <v>60</v>
      </c>
      <c r="K3" s="66"/>
      <c r="L3" s="66"/>
      <c r="M3" s="66"/>
    </row>
    <row r="4" spans="1:13" ht="27.6" customHeight="1">
      <c r="A4" s="50" t="s">
        <v>63</v>
      </c>
      <c r="B4" s="50"/>
      <c r="C4" s="67" t="s">
        <v>65</v>
      </c>
      <c r="D4" s="68"/>
      <c r="E4" s="68"/>
      <c r="F4" s="69"/>
      <c r="G4" s="63" t="s">
        <v>64</v>
      </c>
      <c r="H4" s="64"/>
      <c r="I4" s="65"/>
      <c r="J4" s="66"/>
      <c r="K4" s="66"/>
      <c r="L4" s="66"/>
      <c r="M4" s="66"/>
    </row>
    <row r="5" spans="1:13" ht="33" customHeight="1">
      <c r="A5" s="73" t="s">
        <v>71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47.45" customHeight="1">
      <c r="A6" s="50" t="s">
        <v>2</v>
      </c>
      <c r="B6" s="50"/>
      <c r="C6" s="50"/>
      <c r="D6" s="50"/>
      <c r="E6" s="50"/>
      <c r="F6" s="50"/>
      <c r="G6" s="50"/>
      <c r="H6" s="50"/>
      <c r="I6" s="50"/>
      <c r="J6" s="45" t="s">
        <v>3</v>
      </c>
      <c r="K6" s="45"/>
      <c r="L6" s="45"/>
      <c r="M6" s="45"/>
    </row>
    <row r="7" spans="1:13" ht="21" customHeight="1">
      <c r="A7" s="50" t="s">
        <v>4</v>
      </c>
      <c r="B7" s="50"/>
      <c r="C7" s="50"/>
      <c r="D7" s="50"/>
      <c r="E7" s="16" t="s">
        <v>5</v>
      </c>
      <c r="F7" s="50" t="s">
        <v>6</v>
      </c>
      <c r="G7" s="50"/>
      <c r="H7" s="50"/>
      <c r="I7" s="50"/>
      <c r="J7" s="50"/>
      <c r="K7" s="50"/>
      <c r="L7" s="50" t="s">
        <v>5</v>
      </c>
      <c r="M7" s="50"/>
    </row>
    <row r="8" spans="1:13" ht="8.4499999999999993" customHeight="1"/>
    <row r="9" spans="1:13">
      <c r="A9" s="51" t="s">
        <v>7</v>
      </c>
      <c r="B9" s="51" t="s">
        <v>8</v>
      </c>
      <c r="C9" s="51" t="s">
        <v>9</v>
      </c>
      <c r="D9" s="51" t="s">
        <v>10</v>
      </c>
      <c r="E9" s="52" t="s">
        <v>35</v>
      </c>
      <c r="F9" s="55" t="s">
        <v>10</v>
      </c>
      <c r="G9" s="56"/>
      <c r="H9" s="56"/>
      <c r="I9" s="56"/>
      <c r="J9" s="56"/>
      <c r="K9" s="56"/>
      <c r="L9" s="57"/>
      <c r="M9" s="51" t="s">
        <v>12</v>
      </c>
    </row>
    <row r="10" spans="1:13">
      <c r="A10" s="51"/>
      <c r="B10" s="51"/>
      <c r="C10" s="51"/>
      <c r="D10" s="51"/>
      <c r="E10" s="53"/>
      <c r="F10" s="59" t="s">
        <v>25</v>
      </c>
      <c r="G10" s="60" t="s">
        <v>13</v>
      </c>
      <c r="H10" s="60"/>
      <c r="I10" s="60"/>
      <c r="J10" s="55" t="s">
        <v>11</v>
      </c>
      <c r="K10" s="56"/>
      <c r="L10" s="57"/>
      <c r="M10" s="51"/>
    </row>
    <row r="11" spans="1:13" ht="38.450000000000003" customHeight="1">
      <c r="A11" s="51"/>
      <c r="B11" s="51"/>
      <c r="C11" s="51"/>
      <c r="D11" s="51"/>
      <c r="E11" s="54"/>
      <c r="F11" s="59"/>
      <c r="G11" s="12" t="s">
        <v>48</v>
      </c>
      <c r="H11" s="12" t="s">
        <v>49</v>
      </c>
      <c r="I11" s="12" t="s">
        <v>50</v>
      </c>
      <c r="J11" s="12" t="s">
        <v>51</v>
      </c>
      <c r="K11" s="1" t="s">
        <v>52</v>
      </c>
      <c r="L11" s="1" t="s">
        <v>53</v>
      </c>
      <c r="M11" s="51"/>
    </row>
    <row r="12" spans="1:13">
      <c r="A12" s="61" t="s">
        <v>54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>
      <c r="A13" s="2">
        <v>1</v>
      </c>
      <c r="B13" s="3" t="s">
        <v>31</v>
      </c>
      <c r="C13" s="3">
        <v>40</v>
      </c>
      <c r="D13" s="3">
        <v>25</v>
      </c>
      <c r="E13" s="3" t="s">
        <v>36</v>
      </c>
      <c r="F13" s="4">
        <f>(D13/C13)*0.4</f>
        <v>0.25</v>
      </c>
      <c r="G13" s="3"/>
      <c r="H13" s="4">
        <v>0.2</v>
      </c>
      <c r="I13" s="4"/>
      <c r="J13" s="4"/>
      <c r="K13" s="4"/>
      <c r="L13" s="4">
        <v>0.3</v>
      </c>
      <c r="M13" s="14">
        <f>SUM(F13:L13)</f>
        <v>0.75</v>
      </c>
    </row>
    <row r="14" spans="1:13" ht="28.5">
      <c r="A14" s="2">
        <v>2</v>
      </c>
      <c r="B14" s="5" t="s">
        <v>33</v>
      </c>
      <c r="C14" s="3">
        <v>3</v>
      </c>
      <c r="D14" s="3">
        <v>3</v>
      </c>
      <c r="E14" s="3" t="s">
        <v>37</v>
      </c>
      <c r="F14" s="4">
        <f t="shared" ref="F14:F17" si="0">(D14/C14)*0.4</f>
        <v>0.4</v>
      </c>
      <c r="G14" s="3"/>
      <c r="H14" s="4"/>
      <c r="I14" s="4">
        <v>0.3</v>
      </c>
      <c r="J14" s="4"/>
      <c r="K14" s="4"/>
      <c r="L14" s="4">
        <v>0.3</v>
      </c>
      <c r="M14" s="14">
        <f t="shared" ref="M14:M17" si="1">SUM(F14:L14)</f>
        <v>1</v>
      </c>
    </row>
    <row r="15" spans="1:13" ht="28.5">
      <c r="A15" s="2">
        <v>3</v>
      </c>
      <c r="B15" s="5" t="s">
        <v>34</v>
      </c>
      <c r="C15" s="3">
        <v>4</v>
      </c>
      <c r="D15" s="3">
        <v>2</v>
      </c>
      <c r="E15" s="3" t="s">
        <v>37</v>
      </c>
      <c r="F15" s="4">
        <f t="shared" si="0"/>
        <v>0.2</v>
      </c>
      <c r="G15" s="3"/>
      <c r="H15" s="4">
        <v>0.2</v>
      </c>
      <c r="I15" s="4"/>
      <c r="J15" s="4"/>
      <c r="K15" s="4"/>
      <c r="L15" s="4">
        <v>0.3</v>
      </c>
      <c r="M15" s="14">
        <f t="shared" si="1"/>
        <v>0.7</v>
      </c>
    </row>
    <row r="16" spans="1:13">
      <c r="A16" s="2">
        <v>4</v>
      </c>
      <c r="B16" s="3" t="s">
        <v>30</v>
      </c>
      <c r="C16" s="3">
        <v>2</v>
      </c>
      <c r="D16" s="13">
        <v>0</v>
      </c>
      <c r="E16" s="3" t="s">
        <v>38</v>
      </c>
      <c r="F16" s="4">
        <f t="shared" si="0"/>
        <v>0</v>
      </c>
      <c r="G16" s="14">
        <v>0.1</v>
      </c>
      <c r="H16" s="4"/>
      <c r="I16" s="4"/>
      <c r="J16" s="4">
        <v>0</v>
      </c>
      <c r="K16" s="4"/>
      <c r="L16" s="4"/>
      <c r="M16" s="14">
        <f t="shared" si="1"/>
        <v>0.1</v>
      </c>
    </row>
    <row r="17" spans="1:17">
      <c r="A17" s="2">
        <v>5</v>
      </c>
      <c r="B17" s="3" t="s">
        <v>32</v>
      </c>
      <c r="C17" s="3">
        <v>150</v>
      </c>
      <c r="D17" s="3">
        <v>92</v>
      </c>
      <c r="E17" s="3" t="s">
        <v>39</v>
      </c>
      <c r="F17" s="4">
        <f t="shared" si="0"/>
        <v>0.24533333333333332</v>
      </c>
      <c r="G17" s="3"/>
      <c r="H17" s="4">
        <v>0.2</v>
      </c>
      <c r="I17" s="4"/>
      <c r="J17" s="4"/>
      <c r="K17" s="4">
        <v>0.15</v>
      </c>
      <c r="L17" s="4"/>
      <c r="M17" s="14">
        <f t="shared" si="1"/>
        <v>0.59533333333333338</v>
      </c>
    </row>
    <row r="18" spans="1:17">
      <c r="A18" s="2"/>
      <c r="B18" s="3"/>
      <c r="C18" s="3"/>
      <c r="D18" s="3"/>
      <c r="E18" s="3"/>
      <c r="F18" s="4"/>
      <c r="G18" s="3"/>
      <c r="H18" s="4"/>
      <c r="I18" s="4"/>
      <c r="J18" s="4"/>
      <c r="K18" s="4"/>
      <c r="L18" s="11" t="s">
        <v>14</v>
      </c>
      <c r="M18" s="15">
        <f>AVERAGE(M13:M16)</f>
        <v>0.63750000000000007</v>
      </c>
    </row>
    <row r="19" spans="1:17">
      <c r="A19" s="2"/>
      <c r="B19" s="3"/>
      <c r="C19" s="3"/>
      <c r="D19" s="3"/>
      <c r="E19" s="3"/>
      <c r="F19" s="4"/>
      <c r="G19" s="3"/>
      <c r="H19" s="4"/>
      <c r="I19" s="4"/>
      <c r="J19" s="4"/>
      <c r="K19" s="4"/>
      <c r="L19" s="21" t="s">
        <v>69</v>
      </c>
      <c r="M19" s="15">
        <f>M18*40%</f>
        <v>0.25500000000000006</v>
      </c>
    </row>
    <row r="20" spans="1:17">
      <c r="A20" s="43" t="s">
        <v>55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1:17">
      <c r="A21" s="2">
        <v>1</v>
      </c>
      <c r="B21" s="3" t="s">
        <v>18</v>
      </c>
      <c r="C21" s="3">
        <v>1</v>
      </c>
      <c r="D21" s="3">
        <v>1</v>
      </c>
      <c r="E21" s="3" t="s">
        <v>70</v>
      </c>
      <c r="F21" s="4">
        <f>(D21/C21)*0.4</f>
        <v>0.4</v>
      </c>
      <c r="G21" s="4"/>
      <c r="H21" s="4"/>
      <c r="I21" s="4">
        <v>0.3</v>
      </c>
      <c r="J21" s="4"/>
      <c r="K21" s="4"/>
      <c r="L21" s="4">
        <v>0.3</v>
      </c>
      <c r="M21" s="14">
        <f t="shared" ref="M21:M29" si="2">SUM(F21:L21)</f>
        <v>1</v>
      </c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11" t="s">
        <v>14</v>
      </c>
      <c r="M22" s="15">
        <f>AVERAGE(M21)</f>
        <v>1</v>
      </c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1" t="s">
        <v>69</v>
      </c>
      <c r="M23" s="15">
        <f>M22*0.4</f>
        <v>0.4</v>
      </c>
    </row>
    <row r="24" spans="1:17">
      <c r="A24" s="43" t="s">
        <v>56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  <row r="25" spans="1:17">
      <c r="A25" s="3">
        <v>1</v>
      </c>
      <c r="B25" s="3" t="s">
        <v>15</v>
      </c>
      <c r="C25" s="3">
        <v>24</v>
      </c>
      <c r="D25" s="3">
        <v>24</v>
      </c>
      <c r="E25" s="3" t="s">
        <v>40</v>
      </c>
      <c r="F25" s="4">
        <f>(D25/C25)*0.4</f>
        <v>0.4</v>
      </c>
      <c r="G25" s="4"/>
      <c r="H25" s="4"/>
      <c r="I25" s="4">
        <v>0.3</v>
      </c>
      <c r="J25" s="4"/>
      <c r="K25" s="4"/>
      <c r="L25" s="4">
        <v>0.3</v>
      </c>
      <c r="M25" s="14">
        <f t="shared" si="2"/>
        <v>1</v>
      </c>
    </row>
    <row r="26" spans="1:17">
      <c r="A26" s="3">
        <v>2</v>
      </c>
      <c r="B26" s="3" t="s">
        <v>16</v>
      </c>
      <c r="C26" s="3">
        <v>5</v>
      </c>
      <c r="D26" s="3">
        <v>5</v>
      </c>
      <c r="E26" s="3" t="s">
        <v>40</v>
      </c>
      <c r="F26" s="4">
        <f>(D26/C26)*0.4</f>
        <v>0.4</v>
      </c>
      <c r="G26" s="4"/>
      <c r="H26" s="4"/>
      <c r="I26" s="4">
        <v>0.3</v>
      </c>
      <c r="J26" s="4"/>
      <c r="K26" s="4"/>
      <c r="L26" s="4">
        <v>0.3</v>
      </c>
      <c r="M26" s="14">
        <f t="shared" si="2"/>
        <v>1</v>
      </c>
    </row>
    <row r="27" spans="1:17">
      <c r="A27" s="3">
        <v>3</v>
      </c>
      <c r="B27" s="3" t="s">
        <v>24</v>
      </c>
      <c r="C27" s="3">
        <v>8</v>
      </c>
      <c r="D27" s="3">
        <v>8</v>
      </c>
      <c r="E27" s="3" t="s">
        <v>40</v>
      </c>
      <c r="F27" s="4">
        <f>(D27/C27)*0.4</f>
        <v>0.4</v>
      </c>
      <c r="G27" s="4"/>
      <c r="H27" s="4"/>
      <c r="I27" s="4">
        <v>0.3</v>
      </c>
      <c r="J27" s="4"/>
      <c r="K27" s="4"/>
      <c r="L27" s="4">
        <v>0.3</v>
      </c>
      <c r="M27" s="14">
        <f t="shared" si="2"/>
        <v>1</v>
      </c>
    </row>
    <row r="28" spans="1:17">
      <c r="A28" s="3">
        <v>4</v>
      </c>
      <c r="B28" s="3" t="s">
        <v>29</v>
      </c>
      <c r="C28" s="3">
        <v>8</v>
      </c>
      <c r="D28" s="3">
        <v>8</v>
      </c>
      <c r="E28" s="3" t="s">
        <v>40</v>
      </c>
      <c r="F28" s="4">
        <f>(D28/C28)*0.4</f>
        <v>0.4</v>
      </c>
      <c r="G28" s="4"/>
      <c r="H28" s="4"/>
      <c r="I28" s="4">
        <v>0.3</v>
      </c>
      <c r="J28" s="4"/>
      <c r="K28" s="4"/>
      <c r="L28" s="4">
        <v>0.3</v>
      </c>
      <c r="M28" s="14">
        <f t="shared" si="2"/>
        <v>1</v>
      </c>
    </row>
    <row r="29" spans="1:17">
      <c r="A29" s="3">
        <v>5</v>
      </c>
      <c r="B29" s="3" t="s">
        <v>17</v>
      </c>
      <c r="C29" s="3">
        <v>1</v>
      </c>
      <c r="D29" s="3">
        <v>1</v>
      </c>
      <c r="E29" s="3" t="s">
        <v>41</v>
      </c>
      <c r="F29" s="4">
        <f>(D29/C29)*0.4</f>
        <v>0.4</v>
      </c>
      <c r="G29" s="4"/>
      <c r="H29" s="4"/>
      <c r="I29" s="4">
        <v>0.3</v>
      </c>
      <c r="J29" s="4"/>
      <c r="K29" s="4"/>
      <c r="L29" s="4">
        <v>0.3</v>
      </c>
      <c r="M29" s="14">
        <f t="shared" si="2"/>
        <v>1</v>
      </c>
    </row>
    <row r="30" spans="1:17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1" t="s">
        <v>14</v>
      </c>
      <c r="M30" s="15">
        <f>AVERAGE(M25:M29)</f>
        <v>1</v>
      </c>
    </row>
    <row r="31" spans="1:17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21" t="s">
        <v>69</v>
      </c>
      <c r="M31" s="15">
        <f>M30*10%</f>
        <v>0.1</v>
      </c>
      <c r="Q31" s="22"/>
    </row>
    <row r="32" spans="1:17">
      <c r="A32" s="43" t="s">
        <v>57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spans="1:13">
      <c r="A33" s="3">
        <v>1</v>
      </c>
      <c r="B33" s="3" t="s">
        <v>19</v>
      </c>
      <c r="C33" s="3">
        <v>4</v>
      </c>
      <c r="D33" s="3">
        <v>2</v>
      </c>
      <c r="E33" s="3" t="s">
        <v>23</v>
      </c>
      <c r="F33" s="4">
        <f>(D33/C33)*0.4</f>
        <v>0.2</v>
      </c>
      <c r="G33" s="4"/>
      <c r="H33" s="4">
        <v>0.2</v>
      </c>
      <c r="I33" s="4"/>
      <c r="J33" s="4"/>
      <c r="K33" s="4"/>
      <c r="L33" s="4">
        <v>0.3</v>
      </c>
      <c r="M33" s="14">
        <f t="shared" ref="M33:M39" si="3">SUM(F33:L33)</f>
        <v>0.7</v>
      </c>
    </row>
    <row r="34" spans="1:13">
      <c r="A34" s="3">
        <v>2</v>
      </c>
      <c r="B34" s="3" t="s">
        <v>20</v>
      </c>
      <c r="C34" s="3">
        <v>5000</v>
      </c>
      <c r="D34" s="6">
        <v>5000</v>
      </c>
      <c r="E34" s="6" t="s">
        <v>42</v>
      </c>
      <c r="F34" s="4">
        <f>(D34/C34)*0.4</f>
        <v>0.4</v>
      </c>
      <c r="G34" s="4"/>
      <c r="H34" s="4"/>
      <c r="I34" s="4">
        <v>0.3</v>
      </c>
      <c r="J34" s="4">
        <v>0</v>
      </c>
      <c r="K34" s="4"/>
      <c r="L34" s="4">
        <v>0.3</v>
      </c>
      <c r="M34" s="14">
        <f t="shared" si="3"/>
        <v>1</v>
      </c>
    </row>
    <row r="35" spans="1:13">
      <c r="A35" s="3">
        <v>3</v>
      </c>
      <c r="B35" s="3" t="s">
        <v>21</v>
      </c>
      <c r="C35" s="3">
        <v>2</v>
      </c>
      <c r="D35" s="6">
        <v>2</v>
      </c>
      <c r="E35" s="6" t="s">
        <v>43</v>
      </c>
      <c r="F35" s="4">
        <f>(D35/C35)*0.4</f>
        <v>0.4</v>
      </c>
      <c r="G35" s="4"/>
      <c r="H35" s="4"/>
      <c r="I35" s="4">
        <v>0.3</v>
      </c>
      <c r="J35" s="4"/>
      <c r="K35" s="4"/>
      <c r="L35" s="4">
        <v>0.3</v>
      </c>
      <c r="M35" s="14">
        <f t="shared" si="3"/>
        <v>1</v>
      </c>
    </row>
    <row r="36" spans="1:13">
      <c r="A36" s="49">
        <v>4</v>
      </c>
      <c r="B36" s="7" t="s">
        <v>26</v>
      </c>
      <c r="C36" s="3"/>
      <c r="D36" s="3"/>
      <c r="E36" s="3"/>
      <c r="F36" s="4"/>
      <c r="G36" s="4"/>
      <c r="H36" s="4"/>
      <c r="I36" s="4"/>
      <c r="J36" s="4"/>
      <c r="K36" s="4"/>
      <c r="L36" s="4">
        <v>0.3</v>
      </c>
      <c r="M36" s="14">
        <f t="shared" si="3"/>
        <v>0.3</v>
      </c>
    </row>
    <row r="37" spans="1:13">
      <c r="A37" s="49"/>
      <c r="B37" s="8" t="s">
        <v>27</v>
      </c>
      <c r="C37" s="3">
        <v>32</v>
      </c>
      <c r="D37" s="3">
        <v>40</v>
      </c>
      <c r="E37" s="3" t="s">
        <v>44</v>
      </c>
      <c r="F37" s="4">
        <f>(D37/C37)*0.4</f>
        <v>0.5</v>
      </c>
      <c r="G37" s="4"/>
      <c r="H37" s="4">
        <v>0.2</v>
      </c>
      <c r="I37" s="4"/>
      <c r="J37" s="4"/>
      <c r="K37" s="4"/>
      <c r="L37" s="4">
        <v>0.3</v>
      </c>
      <c r="M37" s="14">
        <f t="shared" si="3"/>
        <v>1</v>
      </c>
    </row>
    <row r="38" spans="1:13">
      <c r="A38" s="49"/>
      <c r="B38" s="8" t="s">
        <v>28</v>
      </c>
      <c r="C38" s="3">
        <v>36</v>
      </c>
      <c r="D38" s="3">
        <v>10</v>
      </c>
      <c r="E38" s="3" t="s">
        <v>22</v>
      </c>
      <c r="F38" s="4">
        <f>(D38/C38)*0.4</f>
        <v>0.11111111111111112</v>
      </c>
      <c r="G38" s="4">
        <v>0.1</v>
      </c>
      <c r="H38" s="4"/>
      <c r="I38" s="4"/>
      <c r="J38" s="4"/>
      <c r="K38" s="4"/>
      <c r="L38" s="4">
        <v>0.3</v>
      </c>
      <c r="M38" s="14">
        <f t="shared" si="3"/>
        <v>0.51111111111111107</v>
      </c>
    </row>
    <row r="39" spans="1:13">
      <c r="A39" s="49"/>
      <c r="B39" s="8" t="s">
        <v>47</v>
      </c>
      <c r="C39" s="9">
        <v>14</v>
      </c>
      <c r="D39" s="3">
        <v>10</v>
      </c>
      <c r="E39" s="3" t="s">
        <v>45</v>
      </c>
      <c r="F39" s="4">
        <f>(D39/C39)*0.4</f>
        <v>0.28571428571428575</v>
      </c>
      <c r="G39" s="4"/>
      <c r="H39" s="4">
        <v>0.2</v>
      </c>
      <c r="I39" s="4"/>
      <c r="J39" s="4"/>
      <c r="K39" s="4"/>
      <c r="L39" s="4">
        <v>0.3</v>
      </c>
      <c r="M39" s="14">
        <f t="shared" si="3"/>
        <v>0.78571428571428581</v>
      </c>
    </row>
    <row r="40" spans="1:1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1" t="s">
        <v>14</v>
      </c>
      <c r="M40" s="15">
        <f>AVERAGE(M33:M39)</f>
        <v>0.75668934240362806</v>
      </c>
    </row>
    <row r="41" spans="1:13">
      <c r="A41" s="10"/>
      <c r="B41" s="10"/>
      <c r="C41" s="10"/>
      <c r="D41" s="10"/>
      <c r="E41" s="10"/>
      <c r="F41" s="23"/>
      <c r="G41" s="10"/>
      <c r="H41" s="10"/>
      <c r="I41" s="10"/>
      <c r="J41" s="10"/>
      <c r="K41" s="10"/>
      <c r="L41" s="21" t="s">
        <v>69</v>
      </c>
      <c r="M41" s="15">
        <f>M40*10%</f>
        <v>7.5668934240362806E-2</v>
      </c>
    </row>
    <row r="42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1" t="s">
        <v>46</v>
      </c>
      <c r="M42" s="15">
        <f>SUM(M19,M23,M31,M41)</f>
        <v>0.83066893424036281</v>
      </c>
    </row>
    <row r="43" spans="1:13">
      <c r="A43" s="44" t="s">
        <v>66</v>
      </c>
      <c r="B43" s="44"/>
      <c r="C43" s="44"/>
      <c r="D43" s="45" t="s">
        <v>3</v>
      </c>
      <c r="E43" s="45"/>
    </row>
    <row r="44" spans="1:13">
      <c r="A44" s="18" t="s">
        <v>67</v>
      </c>
      <c r="B44" s="19"/>
      <c r="C44" s="20"/>
      <c r="D44" s="45"/>
      <c r="E44" s="45"/>
    </row>
    <row r="45" spans="1:13">
      <c r="A45" s="46" t="s">
        <v>68</v>
      </c>
      <c r="B45" s="47"/>
      <c r="C45" s="48"/>
      <c r="D45" s="45"/>
      <c r="E45" s="45"/>
    </row>
    <row r="46" spans="1:13">
      <c r="A46" s="46" t="s">
        <v>5</v>
      </c>
      <c r="B46" s="47"/>
      <c r="C46" s="48"/>
      <c r="D46" s="45"/>
      <c r="E46" s="45"/>
    </row>
  </sheetData>
  <mergeCells count="35">
    <mergeCell ref="A43:C43"/>
    <mergeCell ref="D43:E46"/>
    <mergeCell ref="A45:C45"/>
    <mergeCell ref="A46:C46"/>
    <mergeCell ref="J6:M6"/>
    <mergeCell ref="A7:D7"/>
    <mergeCell ref="F7:K7"/>
    <mergeCell ref="L7:M7"/>
    <mergeCell ref="A36:A39"/>
    <mergeCell ref="F9:L9"/>
    <mergeCell ref="E9:E11"/>
    <mergeCell ref="J10:L10"/>
    <mergeCell ref="A32:M32"/>
    <mergeCell ref="A1:M1"/>
    <mergeCell ref="A2:M2"/>
    <mergeCell ref="A3:B3"/>
    <mergeCell ref="C3:E3"/>
    <mergeCell ref="A12:M12"/>
    <mergeCell ref="D9:D11"/>
    <mergeCell ref="C9:C11"/>
    <mergeCell ref="M9:M11"/>
    <mergeCell ref="F10:F11"/>
    <mergeCell ref="G10:I10"/>
    <mergeCell ref="A9:A11"/>
    <mergeCell ref="B9:B11"/>
    <mergeCell ref="A6:I6"/>
    <mergeCell ref="G4:I4"/>
    <mergeCell ref="J3:M3"/>
    <mergeCell ref="A5:M5"/>
    <mergeCell ref="G3:I3"/>
    <mergeCell ref="C4:F4"/>
    <mergeCell ref="A20:M20"/>
    <mergeCell ref="A24:M24"/>
    <mergeCell ref="A4:B4"/>
    <mergeCell ref="J4:M4"/>
  </mergeCells>
  <printOptions horizontalCentered="1"/>
  <pageMargins left="0" right="0" top="0" bottom="0" header="0" footer="0"/>
  <pageSetup paperSize="9" scale="71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E8AC-EEF4-4C66-AD0A-60DE31A7B2A7}">
  <dimension ref="A1:M46"/>
  <sheetViews>
    <sheetView showGridLines="0" showRowColHeaders="0" topLeftCell="B7" zoomScale="115" zoomScaleNormal="115" workbookViewId="0">
      <selection activeCell="I45" sqref="I45"/>
    </sheetView>
  </sheetViews>
  <sheetFormatPr defaultRowHeight="15"/>
  <cols>
    <col min="1" max="1" width="6.85546875" bestFit="1" customWidth="1"/>
    <col min="2" max="2" width="41.7109375" bestFit="1" customWidth="1"/>
    <col min="3" max="3" width="7.28515625" bestFit="1" customWidth="1"/>
    <col min="4" max="4" width="7.140625" bestFit="1" customWidth="1"/>
    <col min="5" max="5" width="34.140625" bestFit="1" customWidth="1"/>
    <col min="6" max="6" width="8.42578125" bestFit="1" customWidth="1"/>
    <col min="7" max="7" width="5" bestFit="1" customWidth="1"/>
    <col min="9" max="9" width="12" customWidth="1"/>
    <col min="11" max="11" width="7.7109375" bestFit="1" customWidth="1"/>
    <col min="12" max="12" width="13.28515625" bestFit="1" customWidth="1"/>
    <col min="13" max="13" width="7.7109375" bestFit="1" customWidth="1"/>
  </cols>
  <sheetData>
    <row r="1" spans="1:1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>
      <c r="A3" s="50" t="s">
        <v>72</v>
      </c>
      <c r="B3" s="50"/>
      <c r="C3" s="50" t="s">
        <v>112</v>
      </c>
      <c r="D3" s="50"/>
      <c r="E3" s="50"/>
      <c r="F3" s="17" t="s">
        <v>73</v>
      </c>
      <c r="G3" s="63" t="s">
        <v>59</v>
      </c>
      <c r="H3" s="64"/>
      <c r="I3" s="65"/>
      <c r="J3" s="66" t="s">
        <v>74</v>
      </c>
      <c r="K3" s="66"/>
      <c r="L3" s="66"/>
      <c r="M3" s="66"/>
    </row>
    <row r="4" spans="1:13" ht="28.9" customHeight="1">
      <c r="A4" s="50" t="s">
        <v>75</v>
      </c>
      <c r="B4" s="50"/>
      <c r="C4" s="67" t="s">
        <v>76</v>
      </c>
      <c r="D4" s="68"/>
      <c r="E4" s="68"/>
      <c r="F4" s="69"/>
      <c r="G4" s="70" t="s">
        <v>77</v>
      </c>
      <c r="H4" s="71"/>
      <c r="I4" s="72"/>
      <c r="J4" s="66"/>
      <c r="K4" s="66"/>
      <c r="L4" s="66"/>
      <c r="M4" s="66"/>
    </row>
    <row r="5" spans="1:13" ht="42.6" customHeight="1">
      <c r="A5" s="73" t="s">
        <v>71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47.45" customHeight="1">
      <c r="A6" s="50" t="s">
        <v>2</v>
      </c>
      <c r="B6" s="50"/>
      <c r="C6" s="50"/>
      <c r="D6" s="50"/>
      <c r="E6" s="50"/>
      <c r="F6" s="50"/>
      <c r="G6" s="50"/>
      <c r="H6" s="50"/>
      <c r="I6" s="50"/>
      <c r="J6" s="45" t="s">
        <v>3</v>
      </c>
      <c r="K6" s="45"/>
      <c r="L6" s="45"/>
      <c r="M6" s="45"/>
    </row>
    <row r="7" spans="1:13" ht="39" customHeight="1">
      <c r="A7" s="50" t="s">
        <v>78</v>
      </c>
      <c r="B7" s="50"/>
      <c r="C7" s="50"/>
      <c r="D7" s="50"/>
      <c r="E7" s="16" t="s">
        <v>79</v>
      </c>
      <c r="F7" s="50" t="s">
        <v>80</v>
      </c>
      <c r="G7" s="50"/>
      <c r="H7" s="50"/>
      <c r="I7" s="50"/>
      <c r="J7" s="50"/>
      <c r="K7" s="50"/>
      <c r="L7" s="50" t="s">
        <v>81</v>
      </c>
      <c r="M7" s="50"/>
    </row>
    <row r="8" spans="1:13" ht="4.9000000000000004" customHeight="1"/>
    <row r="9" spans="1:13">
      <c r="A9" s="51" t="s">
        <v>7</v>
      </c>
      <c r="B9" s="51" t="s">
        <v>8</v>
      </c>
      <c r="C9" s="51" t="s">
        <v>9</v>
      </c>
      <c r="D9" s="51" t="s">
        <v>10</v>
      </c>
      <c r="E9" s="52" t="s">
        <v>35</v>
      </c>
      <c r="F9" s="55" t="s">
        <v>10</v>
      </c>
      <c r="G9" s="56"/>
      <c r="H9" s="56"/>
      <c r="I9" s="56"/>
      <c r="J9" s="56"/>
      <c r="K9" s="56"/>
      <c r="L9" s="57"/>
      <c r="M9" s="51" t="s">
        <v>12</v>
      </c>
    </row>
    <row r="10" spans="1:13">
      <c r="A10" s="51"/>
      <c r="B10" s="51"/>
      <c r="C10" s="51"/>
      <c r="D10" s="51"/>
      <c r="E10" s="53"/>
      <c r="F10" s="59" t="s">
        <v>25</v>
      </c>
      <c r="G10" s="60" t="s">
        <v>13</v>
      </c>
      <c r="H10" s="60"/>
      <c r="I10" s="60"/>
      <c r="J10" s="55" t="s">
        <v>11</v>
      </c>
      <c r="K10" s="56"/>
      <c r="L10" s="57"/>
      <c r="M10" s="51"/>
    </row>
    <row r="11" spans="1:13" ht="45">
      <c r="A11" s="51"/>
      <c r="B11" s="51"/>
      <c r="C11" s="51"/>
      <c r="D11" s="51"/>
      <c r="E11" s="54"/>
      <c r="F11" s="59"/>
      <c r="G11" s="12" t="s">
        <v>48</v>
      </c>
      <c r="H11" s="12" t="s">
        <v>49</v>
      </c>
      <c r="I11" s="12" t="s">
        <v>50</v>
      </c>
      <c r="J11" s="12" t="s">
        <v>51</v>
      </c>
      <c r="K11" s="1" t="s">
        <v>52</v>
      </c>
      <c r="L11" s="1" t="s">
        <v>53</v>
      </c>
      <c r="M11" s="51"/>
    </row>
    <row r="12" spans="1:13">
      <c r="A12" s="61" t="s">
        <v>54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>
      <c r="A13" s="2">
        <v>1</v>
      </c>
      <c r="B13" s="3" t="s">
        <v>82</v>
      </c>
      <c r="C13" s="3">
        <v>1</v>
      </c>
      <c r="D13" s="3">
        <v>1</v>
      </c>
      <c r="E13" s="3" t="s">
        <v>87</v>
      </c>
      <c r="F13" s="4">
        <f>(D13/C13)*0.4</f>
        <v>0.4</v>
      </c>
      <c r="G13" s="3"/>
      <c r="H13" s="4"/>
      <c r="I13" s="4">
        <v>0.3</v>
      </c>
      <c r="J13" s="4"/>
      <c r="K13" s="4"/>
      <c r="L13" s="4">
        <v>0.3</v>
      </c>
      <c r="M13" s="14">
        <f>SUM(F13:L13)</f>
        <v>1</v>
      </c>
    </row>
    <row r="14" spans="1:13">
      <c r="A14" s="2">
        <v>2</v>
      </c>
      <c r="B14" s="5" t="s">
        <v>83</v>
      </c>
      <c r="C14" s="3">
        <v>1</v>
      </c>
      <c r="D14" s="3">
        <v>1</v>
      </c>
      <c r="E14" s="3" t="s">
        <v>88</v>
      </c>
      <c r="F14" s="4">
        <f t="shared" ref="F14:F17" si="0">(D14/C14)*0.4</f>
        <v>0.4</v>
      </c>
      <c r="G14" s="3"/>
      <c r="H14" s="4"/>
      <c r="I14" s="4">
        <v>0.3</v>
      </c>
      <c r="J14" s="4"/>
      <c r="K14" s="4"/>
      <c r="L14" s="4">
        <v>0.3</v>
      </c>
      <c r="M14" s="14">
        <f>SUM(F14:L14)</f>
        <v>1</v>
      </c>
    </row>
    <row r="15" spans="1:13">
      <c r="A15" s="2">
        <v>3</v>
      </c>
      <c r="B15" s="5" t="s">
        <v>84</v>
      </c>
      <c r="C15" s="3">
        <v>1</v>
      </c>
      <c r="D15" s="3">
        <v>1</v>
      </c>
      <c r="E15" s="3" t="s">
        <v>89</v>
      </c>
      <c r="F15" s="4">
        <f t="shared" si="0"/>
        <v>0.4</v>
      </c>
      <c r="G15" s="3"/>
      <c r="H15" s="4"/>
      <c r="I15" s="4">
        <v>0.3</v>
      </c>
      <c r="J15" s="4"/>
      <c r="K15" s="4"/>
      <c r="L15" s="4">
        <v>0.3</v>
      </c>
      <c r="M15" s="14">
        <f t="shared" ref="M15:M17" si="1">SUM(F15:L15)</f>
        <v>1</v>
      </c>
    </row>
    <row r="16" spans="1:13">
      <c r="A16" s="2">
        <v>4</v>
      </c>
      <c r="B16" s="3" t="s">
        <v>85</v>
      </c>
      <c r="C16" s="3">
        <v>1</v>
      </c>
      <c r="D16" s="13">
        <v>1</v>
      </c>
      <c r="E16" s="3" t="s">
        <v>90</v>
      </c>
      <c r="F16" s="4">
        <f t="shared" si="0"/>
        <v>0.4</v>
      </c>
      <c r="G16" s="3"/>
      <c r="H16" s="4"/>
      <c r="I16" s="4">
        <v>0.3</v>
      </c>
      <c r="J16" s="4"/>
      <c r="K16" s="4"/>
      <c r="L16" s="4">
        <v>0.3</v>
      </c>
      <c r="M16" s="14">
        <f t="shared" si="1"/>
        <v>1</v>
      </c>
    </row>
    <row r="17" spans="1:13">
      <c r="A17" s="2">
        <v>5</v>
      </c>
      <c r="B17" s="3" t="s">
        <v>86</v>
      </c>
      <c r="C17" s="3">
        <v>1</v>
      </c>
      <c r="D17" s="3">
        <v>1</v>
      </c>
      <c r="E17" s="3" t="s">
        <v>91</v>
      </c>
      <c r="F17" s="4">
        <f t="shared" si="0"/>
        <v>0.4</v>
      </c>
      <c r="G17" s="3"/>
      <c r="H17" s="4"/>
      <c r="I17" s="4">
        <v>0.3</v>
      </c>
      <c r="J17" s="4"/>
      <c r="K17" s="4"/>
      <c r="L17" s="4">
        <v>0.3</v>
      </c>
      <c r="M17" s="14">
        <f t="shared" si="1"/>
        <v>1</v>
      </c>
    </row>
    <row r="18" spans="1:13">
      <c r="A18" s="2"/>
      <c r="B18" s="3"/>
      <c r="C18" s="3"/>
      <c r="D18" s="3"/>
      <c r="E18" s="3"/>
      <c r="F18" s="4"/>
      <c r="G18" s="3"/>
      <c r="H18" s="4"/>
      <c r="I18" s="4"/>
      <c r="J18" s="4"/>
      <c r="K18" s="4"/>
      <c r="L18" s="11" t="s">
        <v>14</v>
      </c>
      <c r="M18" s="15">
        <f>AVERAGE(M13:M17)</f>
        <v>1</v>
      </c>
    </row>
    <row r="19" spans="1:13">
      <c r="A19" s="2"/>
      <c r="B19" s="3"/>
      <c r="C19" s="3"/>
      <c r="D19" s="3"/>
      <c r="E19" s="3"/>
      <c r="F19" s="4"/>
      <c r="G19" s="3"/>
      <c r="H19" s="4"/>
      <c r="I19" s="4"/>
      <c r="J19" s="4"/>
      <c r="K19" s="4"/>
      <c r="L19" s="21" t="s">
        <v>69</v>
      </c>
      <c r="M19" s="15">
        <f>M18*40%</f>
        <v>0.4</v>
      </c>
    </row>
    <row r="20" spans="1:13">
      <c r="A20" s="43" t="s">
        <v>55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</row>
    <row r="21" spans="1:13">
      <c r="A21" s="2">
        <v>1</v>
      </c>
      <c r="B21" s="3" t="s">
        <v>92</v>
      </c>
      <c r="C21" s="3">
        <v>4</v>
      </c>
      <c r="D21" s="3">
        <v>3</v>
      </c>
      <c r="E21" s="3" t="s">
        <v>94</v>
      </c>
      <c r="F21" s="4">
        <f>(D21/C21)*0.4</f>
        <v>0.30000000000000004</v>
      </c>
      <c r="G21" s="4"/>
      <c r="H21" s="4">
        <v>0.2</v>
      </c>
      <c r="I21" s="4"/>
      <c r="J21" s="4"/>
      <c r="K21" s="4"/>
      <c r="L21" s="4">
        <v>0.3</v>
      </c>
      <c r="M21" s="14">
        <f t="shared" ref="M21:M28" si="2">SUM(F21:L21)</f>
        <v>0.8</v>
      </c>
    </row>
    <row r="22" spans="1:13">
      <c r="A22" s="2">
        <v>2</v>
      </c>
      <c r="B22" s="3" t="s">
        <v>93</v>
      </c>
      <c r="C22" s="3">
        <v>1</v>
      </c>
      <c r="D22" s="3">
        <v>1</v>
      </c>
      <c r="E22" s="3" t="s">
        <v>95</v>
      </c>
      <c r="F22" s="4">
        <f>(D22/C22)*0.4</f>
        <v>0.4</v>
      </c>
      <c r="G22" s="4"/>
      <c r="H22" s="4"/>
      <c r="I22" s="4">
        <v>0.3</v>
      </c>
      <c r="J22" s="4"/>
      <c r="K22" s="4"/>
      <c r="L22" s="4">
        <v>0.3</v>
      </c>
      <c r="M22" s="14">
        <f t="shared" si="2"/>
        <v>1</v>
      </c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11" t="s">
        <v>14</v>
      </c>
      <c r="M23" s="15">
        <f>AVERAGE(M21:M22)</f>
        <v>0.9</v>
      </c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1" t="s">
        <v>69</v>
      </c>
      <c r="M24" s="15">
        <f>M23*0.4</f>
        <v>0.36000000000000004</v>
      </c>
    </row>
    <row r="25" spans="1:13">
      <c r="A25" s="43" t="s">
        <v>56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>
      <c r="A26" s="2">
        <v>1</v>
      </c>
      <c r="B26" s="3" t="s">
        <v>96</v>
      </c>
      <c r="C26" s="3">
        <v>400</v>
      </c>
      <c r="D26" s="3">
        <v>300</v>
      </c>
      <c r="E26" s="3" t="s">
        <v>97</v>
      </c>
      <c r="F26" s="4">
        <f>(D26/C26)*0.4</f>
        <v>0.30000000000000004</v>
      </c>
      <c r="G26" s="4"/>
      <c r="H26" s="4">
        <v>0.2</v>
      </c>
      <c r="I26" s="4"/>
      <c r="J26" s="4"/>
      <c r="K26" s="4">
        <v>0.15</v>
      </c>
      <c r="L26" s="4"/>
      <c r="M26" s="14">
        <f t="shared" si="2"/>
        <v>0.65</v>
      </c>
    </row>
    <row r="27" spans="1:13">
      <c r="A27" s="2">
        <v>2</v>
      </c>
      <c r="B27" s="3" t="s">
        <v>98</v>
      </c>
      <c r="C27" s="3">
        <v>4</v>
      </c>
      <c r="D27" s="3">
        <v>4</v>
      </c>
      <c r="E27" s="3" t="s">
        <v>99</v>
      </c>
      <c r="F27" s="4">
        <f>(D27/C27)*0.4</f>
        <v>0.4</v>
      </c>
      <c r="G27" s="4"/>
      <c r="H27" s="4"/>
      <c r="I27" s="4">
        <v>0.3</v>
      </c>
      <c r="J27" s="4"/>
      <c r="K27" s="4"/>
      <c r="L27" s="4">
        <v>0.3</v>
      </c>
      <c r="M27" s="14">
        <f t="shared" si="2"/>
        <v>1</v>
      </c>
    </row>
    <row r="28" spans="1:13">
      <c r="A28" s="2">
        <v>3</v>
      </c>
      <c r="B28" s="3" t="s">
        <v>100</v>
      </c>
      <c r="C28" s="3">
        <v>1</v>
      </c>
      <c r="D28" s="3">
        <v>1</v>
      </c>
      <c r="E28" s="3" t="s">
        <v>101</v>
      </c>
      <c r="F28" s="4">
        <f>(D28/C28)*0.4</f>
        <v>0.4</v>
      </c>
      <c r="G28" s="4"/>
      <c r="H28" s="4"/>
      <c r="I28" s="4">
        <v>0.3</v>
      </c>
      <c r="J28" s="4"/>
      <c r="K28" s="4"/>
      <c r="L28" s="4">
        <v>0.3</v>
      </c>
      <c r="M28" s="14">
        <f t="shared" si="2"/>
        <v>1</v>
      </c>
    </row>
    <row r="29" spans="1:1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1" t="s">
        <v>14</v>
      </c>
      <c r="M29" s="15">
        <f>AVERAGE(M26:M28)</f>
        <v>0.8833333333333333</v>
      </c>
    </row>
    <row r="30" spans="1:1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21" t="s">
        <v>69</v>
      </c>
      <c r="M30" s="15">
        <f>M29*10%</f>
        <v>8.8333333333333333E-2</v>
      </c>
    </row>
    <row r="31" spans="1:13">
      <c r="A31" s="43" t="s">
        <v>57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spans="1:13">
      <c r="A32" s="3">
        <v>1</v>
      </c>
      <c r="B32" s="3" t="s">
        <v>19</v>
      </c>
      <c r="C32" s="3">
        <v>30</v>
      </c>
      <c r="D32" s="3">
        <v>30</v>
      </c>
      <c r="E32" s="3" t="s">
        <v>103</v>
      </c>
      <c r="F32" s="4">
        <f>(D32/C32)*0.4</f>
        <v>0.4</v>
      </c>
      <c r="G32" s="4"/>
      <c r="H32" s="4"/>
      <c r="I32" s="4">
        <v>0.3</v>
      </c>
      <c r="J32" s="4"/>
      <c r="K32" s="4"/>
      <c r="L32" s="4">
        <v>0.3</v>
      </c>
      <c r="M32" s="14">
        <f t="shared" ref="M32:M39" si="3">SUM(F32:L32)</f>
        <v>1</v>
      </c>
    </row>
    <row r="33" spans="1:13">
      <c r="A33" s="3">
        <v>2</v>
      </c>
      <c r="B33" s="3" t="s">
        <v>20</v>
      </c>
      <c r="C33" s="3">
        <v>5000</v>
      </c>
      <c r="D33" s="6">
        <v>2000</v>
      </c>
      <c r="E33" s="6" t="s">
        <v>104</v>
      </c>
      <c r="F33" s="4">
        <f>(D33/C33)*0.4</f>
        <v>0.16000000000000003</v>
      </c>
      <c r="G33" s="4"/>
      <c r="H33" s="4">
        <v>0.2</v>
      </c>
      <c r="I33" s="4"/>
      <c r="J33" s="4"/>
      <c r="K33" s="4"/>
      <c r="L33" s="4">
        <v>0.3</v>
      </c>
      <c r="M33" s="14">
        <f t="shared" si="3"/>
        <v>0.66</v>
      </c>
    </row>
    <row r="34" spans="1:13">
      <c r="A34" s="3">
        <v>3</v>
      </c>
      <c r="B34" s="3" t="s">
        <v>21</v>
      </c>
      <c r="C34" s="3">
        <v>4</v>
      </c>
      <c r="D34" s="6">
        <v>3</v>
      </c>
      <c r="E34" s="6" t="s">
        <v>105</v>
      </c>
      <c r="F34" s="4">
        <f>(D34/C34)*0.4</f>
        <v>0.30000000000000004</v>
      </c>
      <c r="G34" s="4"/>
      <c r="H34" s="4"/>
      <c r="I34" s="4">
        <v>0.3</v>
      </c>
      <c r="J34" s="4"/>
      <c r="K34" s="4">
        <v>0.15</v>
      </c>
      <c r="L34" s="4"/>
      <c r="M34" s="14">
        <f t="shared" si="3"/>
        <v>0.75000000000000011</v>
      </c>
    </row>
    <row r="35" spans="1:13">
      <c r="A35" s="49">
        <v>4</v>
      </c>
      <c r="B35" s="7" t="s">
        <v>102</v>
      </c>
      <c r="C35" s="3"/>
      <c r="D35" s="3"/>
      <c r="E35" s="3"/>
      <c r="F35" s="4"/>
      <c r="G35" s="4"/>
      <c r="H35" s="4"/>
      <c r="I35" s="4"/>
      <c r="J35" s="4"/>
      <c r="K35" s="4"/>
      <c r="L35" s="4"/>
      <c r="M35" s="14">
        <f t="shared" si="3"/>
        <v>0</v>
      </c>
    </row>
    <row r="36" spans="1:13">
      <c r="A36" s="49"/>
      <c r="B36" s="8" t="s">
        <v>106</v>
      </c>
      <c r="C36" s="3">
        <v>39</v>
      </c>
      <c r="D36" s="3">
        <v>30</v>
      </c>
      <c r="E36" s="3" t="s">
        <v>111</v>
      </c>
      <c r="F36" s="4">
        <f>(D36/C36)*0.4</f>
        <v>0.30769230769230771</v>
      </c>
      <c r="G36" s="4"/>
      <c r="H36" s="4">
        <v>0.2</v>
      </c>
      <c r="I36" s="4"/>
      <c r="J36" s="4"/>
      <c r="K36" s="4"/>
      <c r="L36" s="4">
        <v>0.3</v>
      </c>
      <c r="M36" s="14">
        <f t="shared" si="3"/>
        <v>0.80769230769230771</v>
      </c>
    </row>
    <row r="37" spans="1:13">
      <c r="A37" s="49"/>
      <c r="B37" s="8" t="s">
        <v>107</v>
      </c>
      <c r="C37" s="3">
        <v>800</v>
      </c>
      <c r="D37" s="3">
        <v>500</v>
      </c>
      <c r="E37" s="3" t="s">
        <v>110</v>
      </c>
      <c r="F37" s="4">
        <f>(D37/C37)*0.4</f>
        <v>0.25</v>
      </c>
      <c r="G37" s="4"/>
      <c r="H37" s="4">
        <v>0.2</v>
      </c>
      <c r="I37" s="4"/>
      <c r="J37" s="4"/>
      <c r="K37" s="4">
        <v>0.15</v>
      </c>
      <c r="L37" s="4"/>
      <c r="M37" s="14">
        <f t="shared" si="3"/>
        <v>0.6</v>
      </c>
    </row>
    <row r="38" spans="1:13">
      <c r="A38" s="49"/>
      <c r="B38" s="8" t="s">
        <v>108</v>
      </c>
      <c r="C38" s="9">
        <v>50</v>
      </c>
      <c r="D38" s="3">
        <v>50</v>
      </c>
      <c r="E38" s="3" t="s">
        <v>111</v>
      </c>
      <c r="F38" s="4">
        <f>(D38/C38)*0.4</f>
        <v>0.4</v>
      </c>
      <c r="G38" s="4"/>
      <c r="H38" s="4"/>
      <c r="I38" s="4">
        <v>0.3</v>
      </c>
      <c r="J38" s="4"/>
      <c r="K38" s="4"/>
      <c r="L38" s="4">
        <v>0.3</v>
      </c>
      <c r="M38" s="14">
        <f t="shared" si="3"/>
        <v>1</v>
      </c>
    </row>
    <row r="39" spans="1:13">
      <c r="A39" s="3"/>
      <c r="B39" s="3" t="s">
        <v>109</v>
      </c>
      <c r="C39" s="3">
        <v>100</v>
      </c>
      <c r="D39" s="3">
        <v>100</v>
      </c>
      <c r="E39" s="3" t="s">
        <v>111</v>
      </c>
      <c r="F39" s="4">
        <f>(D39/C39)*0.4</f>
        <v>0.4</v>
      </c>
      <c r="G39" s="3"/>
      <c r="H39" s="3"/>
      <c r="I39" s="14">
        <v>0.3</v>
      </c>
      <c r="J39" s="3"/>
      <c r="K39" s="3"/>
      <c r="L39" s="24">
        <v>0.3</v>
      </c>
      <c r="M39" s="14">
        <f t="shared" si="3"/>
        <v>1</v>
      </c>
    </row>
    <row r="40" spans="1:13">
      <c r="A40" s="10"/>
      <c r="B40" s="10"/>
      <c r="C40" s="10"/>
      <c r="D40" s="10"/>
      <c r="E40" s="10"/>
      <c r="F40" s="23"/>
      <c r="G40" s="10"/>
      <c r="H40" s="10"/>
      <c r="I40" s="10"/>
      <c r="J40" s="10"/>
      <c r="K40" s="10"/>
      <c r="L40" s="11" t="s">
        <v>14</v>
      </c>
      <c r="M40" s="15">
        <f>AVERAGE(M32:M39)</f>
        <v>0.72721153846153852</v>
      </c>
    </row>
    <row r="41" spans="1:13">
      <c r="A41" s="10"/>
      <c r="B41" s="10"/>
      <c r="C41" s="10"/>
      <c r="D41" s="10"/>
      <c r="E41" s="10"/>
      <c r="F41" s="23"/>
      <c r="G41" s="10"/>
      <c r="H41" s="10"/>
      <c r="I41" s="10"/>
      <c r="J41" s="10"/>
      <c r="K41" s="10"/>
      <c r="L41" s="21" t="s">
        <v>69</v>
      </c>
      <c r="M41" s="15">
        <f>M40*10%</f>
        <v>7.2721153846153852E-2</v>
      </c>
    </row>
    <row r="42" spans="1:1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1" t="s">
        <v>46</v>
      </c>
      <c r="M42" s="15">
        <f>SUM(M19,M24,M30,M41)</f>
        <v>0.92105448717948724</v>
      </c>
    </row>
    <row r="43" spans="1:13">
      <c r="A43" s="44" t="s">
        <v>66</v>
      </c>
      <c r="B43" s="44"/>
      <c r="C43" s="44"/>
      <c r="D43" s="45" t="s">
        <v>3</v>
      </c>
      <c r="E43" s="45"/>
    </row>
    <row r="44" spans="1:13">
      <c r="A44" s="18" t="s">
        <v>67</v>
      </c>
      <c r="B44" s="19"/>
      <c r="C44" s="20"/>
      <c r="D44" s="45"/>
      <c r="E44" s="45"/>
    </row>
    <row r="45" spans="1:13">
      <c r="A45" s="46" t="s">
        <v>68</v>
      </c>
      <c r="B45" s="47"/>
      <c r="C45" s="48"/>
      <c r="D45" s="45"/>
      <c r="E45" s="45"/>
    </row>
    <row r="46" spans="1:13">
      <c r="A46" s="46" t="s">
        <v>5</v>
      </c>
      <c r="B46" s="47"/>
      <c r="C46" s="48"/>
      <c r="D46" s="45"/>
      <c r="E46" s="45"/>
    </row>
  </sheetData>
  <mergeCells count="35">
    <mergeCell ref="A31:M31"/>
    <mergeCell ref="A35:A38"/>
    <mergeCell ref="A43:C43"/>
    <mergeCell ref="D43:E46"/>
    <mergeCell ref="A45:C45"/>
    <mergeCell ref="A46:C46"/>
    <mergeCell ref="A25:M25"/>
    <mergeCell ref="A7:D7"/>
    <mergeCell ref="F7:K7"/>
    <mergeCell ref="L7:M7"/>
    <mergeCell ref="A9:A11"/>
    <mergeCell ref="B9:B11"/>
    <mergeCell ref="C9:C11"/>
    <mergeCell ref="D9:D11"/>
    <mergeCell ref="E9:E11"/>
    <mergeCell ref="F9:L9"/>
    <mergeCell ref="M9:M11"/>
    <mergeCell ref="F10:F11"/>
    <mergeCell ref="G10:I10"/>
    <mergeCell ref="J10:L10"/>
    <mergeCell ref="A12:M12"/>
    <mergeCell ref="A20:M20"/>
    <mergeCell ref="A6:I6"/>
    <mergeCell ref="J6:M6"/>
    <mergeCell ref="A1:M1"/>
    <mergeCell ref="A2:M2"/>
    <mergeCell ref="A3:B3"/>
    <mergeCell ref="C3:E3"/>
    <mergeCell ref="G3:I3"/>
    <mergeCell ref="J3:M3"/>
    <mergeCell ref="A4:B4"/>
    <mergeCell ref="C4:F4"/>
    <mergeCell ref="G4:I4"/>
    <mergeCell ref="J4:M4"/>
    <mergeCell ref="A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47DD-F78E-45FD-BE13-FFE8602F047D}">
  <dimension ref="A1:M48"/>
  <sheetViews>
    <sheetView zoomScaleNormal="100" workbookViewId="0">
      <selection activeCell="A3" sqref="A1:XFD1048576"/>
    </sheetView>
  </sheetViews>
  <sheetFormatPr defaultRowHeight="15"/>
  <cols>
    <col min="1" max="1" width="6.85546875" bestFit="1" customWidth="1"/>
    <col min="2" max="2" width="41.7109375" bestFit="1" customWidth="1"/>
    <col min="3" max="3" width="7.28515625" bestFit="1" customWidth="1"/>
    <col min="4" max="4" width="7.140625" bestFit="1" customWidth="1"/>
    <col min="5" max="5" width="34.140625" bestFit="1" customWidth="1"/>
    <col min="6" max="6" width="11.7109375" customWidth="1"/>
    <col min="7" max="7" width="5" bestFit="1" customWidth="1"/>
    <col min="9" max="9" width="12" customWidth="1"/>
    <col min="11" max="11" width="7.7109375" bestFit="1" customWidth="1"/>
    <col min="12" max="12" width="13.28515625" bestFit="1" customWidth="1"/>
    <col min="13" max="13" width="7.7109375" bestFit="1" customWidth="1"/>
  </cols>
  <sheetData>
    <row r="1" spans="1:1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>
      <c r="A3" s="50" t="s">
        <v>113</v>
      </c>
      <c r="B3" s="50"/>
      <c r="C3" s="50" t="s">
        <v>114</v>
      </c>
      <c r="D3" s="50"/>
      <c r="E3" s="50"/>
      <c r="F3" s="17" t="s">
        <v>115</v>
      </c>
      <c r="G3" s="63" t="s">
        <v>59</v>
      </c>
      <c r="H3" s="64"/>
      <c r="I3" s="65"/>
      <c r="J3" s="66" t="s">
        <v>116</v>
      </c>
      <c r="K3" s="66"/>
      <c r="L3" s="66"/>
      <c r="M3" s="66"/>
    </row>
    <row r="4" spans="1:13" ht="28.9" customHeight="1">
      <c r="A4" s="50" t="s">
        <v>117</v>
      </c>
      <c r="B4" s="50"/>
      <c r="C4" s="67" t="s">
        <v>119</v>
      </c>
      <c r="D4" s="68"/>
      <c r="E4" s="68"/>
      <c r="F4" s="69"/>
      <c r="G4" s="70" t="s">
        <v>118</v>
      </c>
      <c r="H4" s="71"/>
      <c r="I4" s="72"/>
      <c r="J4" s="66"/>
      <c r="K4" s="66"/>
      <c r="L4" s="66"/>
      <c r="M4" s="66"/>
    </row>
    <row r="5" spans="1:13" ht="42.6" customHeight="1">
      <c r="A5" s="73" t="s">
        <v>71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47.45" customHeight="1">
      <c r="A6" s="50" t="s">
        <v>149</v>
      </c>
      <c r="B6" s="50"/>
      <c r="C6" s="50"/>
      <c r="D6" s="50"/>
      <c r="E6" s="50"/>
      <c r="F6" s="50"/>
      <c r="G6" s="50"/>
      <c r="H6" s="50"/>
      <c r="I6" s="50"/>
      <c r="J6" s="45" t="s">
        <v>3</v>
      </c>
      <c r="K6" s="45"/>
      <c r="L6" s="45"/>
      <c r="M6" s="45"/>
    </row>
    <row r="7" spans="1:13" ht="39" customHeight="1">
      <c r="A7" s="50" t="s">
        <v>121</v>
      </c>
      <c r="B7" s="50"/>
      <c r="C7" s="50"/>
      <c r="D7" s="50"/>
      <c r="E7" s="16" t="s">
        <v>122</v>
      </c>
      <c r="F7" s="50" t="s">
        <v>120</v>
      </c>
      <c r="G7" s="50"/>
      <c r="H7" s="50"/>
      <c r="I7" s="50"/>
      <c r="J7" s="50"/>
      <c r="K7" s="50"/>
      <c r="L7" s="50" t="s">
        <v>122</v>
      </c>
      <c r="M7" s="50"/>
    </row>
    <row r="8" spans="1:13" ht="4.9000000000000004" customHeight="1"/>
    <row r="9" spans="1:13">
      <c r="A9" s="51" t="s">
        <v>7</v>
      </c>
      <c r="B9" s="51" t="s">
        <v>8</v>
      </c>
      <c r="C9" s="51" t="s">
        <v>9</v>
      </c>
      <c r="D9" s="51" t="s">
        <v>10</v>
      </c>
      <c r="E9" s="52" t="s">
        <v>35</v>
      </c>
      <c r="F9" s="55" t="s">
        <v>10</v>
      </c>
      <c r="G9" s="56"/>
      <c r="H9" s="56"/>
      <c r="I9" s="56"/>
      <c r="J9" s="56"/>
      <c r="K9" s="56"/>
      <c r="L9" s="57"/>
      <c r="M9" s="51" t="s">
        <v>12</v>
      </c>
    </row>
    <row r="10" spans="1:13">
      <c r="A10" s="51"/>
      <c r="B10" s="51"/>
      <c r="C10" s="51"/>
      <c r="D10" s="51"/>
      <c r="E10" s="53"/>
      <c r="F10" s="59" t="s">
        <v>25</v>
      </c>
      <c r="G10" s="60" t="s">
        <v>13</v>
      </c>
      <c r="H10" s="60"/>
      <c r="I10" s="60"/>
      <c r="J10" s="55" t="s">
        <v>11</v>
      </c>
      <c r="K10" s="56"/>
      <c r="L10" s="57"/>
      <c r="M10" s="51"/>
    </row>
    <row r="11" spans="1:13" ht="45">
      <c r="A11" s="51"/>
      <c r="B11" s="51"/>
      <c r="C11" s="51"/>
      <c r="D11" s="51"/>
      <c r="E11" s="54"/>
      <c r="F11" s="59"/>
      <c r="G11" s="12" t="s">
        <v>48</v>
      </c>
      <c r="H11" s="12" t="s">
        <v>49</v>
      </c>
      <c r="I11" s="12" t="s">
        <v>50</v>
      </c>
      <c r="J11" s="12" t="s">
        <v>51</v>
      </c>
      <c r="K11" s="1" t="s">
        <v>52</v>
      </c>
      <c r="L11" s="1" t="s">
        <v>53</v>
      </c>
      <c r="M11" s="51"/>
    </row>
    <row r="12" spans="1:13">
      <c r="A12" s="61" t="s">
        <v>54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9.25">
      <c r="A13" s="2">
        <v>1</v>
      </c>
      <c r="B13" s="3" t="s">
        <v>123</v>
      </c>
      <c r="C13" s="3">
        <v>30</v>
      </c>
      <c r="D13" s="3">
        <v>30</v>
      </c>
      <c r="E13" s="6" t="s">
        <v>150</v>
      </c>
      <c r="F13" s="4">
        <f>(D13/C13)*0.4</f>
        <v>0.4</v>
      </c>
      <c r="G13" s="3"/>
      <c r="H13" s="4"/>
      <c r="I13" s="4">
        <v>0.3</v>
      </c>
      <c r="J13" s="4"/>
      <c r="K13" s="4"/>
      <c r="L13" s="4">
        <v>0.3</v>
      </c>
      <c r="M13" s="14">
        <f>SUM(F13:L13)</f>
        <v>1</v>
      </c>
    </row>
    <row r="14" spans="1:13">
      <c r="A14" s="2">
        <v>2</v>
      </c>
      <c r="B14" s="5" t="s">
        <v>125</v>
      </c>
      <c r="C14" s="3">
        <v>40</v>
      </c>
      <c r="D14" s="3">
        <v>40</v>
      </c>
      <c r="E14" s="3" t="s">
        <v>127</v>
      </c>
      <c r="F14" s="4">
        <f t="shared" ref="F14:F18" si="0">(D14/C14)*0.4</f>
        <v>0.4</v>
      </c>
      <c r="G14" s="3"/>
      <c r="H14" s="4"/>
      <c r="I14" s="4">
        <v>0.3</v>
      </c>
      <c r="J14" s="4"/>
      <c r="K14" s="4">
        <v>0.15</v>
      </c>
      <c r="L14" s="4"/>
      <c r="M14" s="14">
        <f>SUM(F14:L14)</f>
        <v>0.85</v>
      </c>
    </row>
    <row r="15" spans="1:13">
      <c r="A15" s="2">
        <v>3</v>
      </c>
      <c r="B15" s="5" t="s">
        <v>124</v>
      </c>
      <c r="C15" s="3">
        <v>40</v>
      </c>
      <c r="D15" s="3">
        <v>20</v>
      </c>
      <c r="E15" s="3" t="s">
        <v>128</v>
      </c>
      <c r="F15" s="4">
        <f t="shared" si="0"/>
        <v>0.2</v>
      </c>
      <c r="G15" s="3"/>
      <c r="H15" s="4">
        <v>0.2</v>
      </c>
      <c r="I15" s="4"/>
      <c r="J15" s="4">
        <v>0</v>
      </c>
      <c r="K15" s="4"/>
      <c r="L15" s="4"/>
      <c r="M15" s="14">
        <f t="shared" ref="M15:M18" si="1">SUM(F15:L15)</f>
        <v>0.4</v>
      </c>
    </row>
    <row r="16" spans="1:13">
      <c r="A16" s="2">
        <v>4</v>
      </c>
      <c r="B16" s="5" t="s">
        <v>126</v>
      </c>
      <c r="C16" s="3">
        <v>40</v>
      </c>
      <c r="D16" s="3">
        <v>40</v>
      </c>
      <c r="E16" s="3" t="s">
        <v>129</v>
      </c>
      <c r="F16" s="4">
        <f t="shared" si="0"/>
        <v>0.4</v>
      </c>
      <c r="G16" s="3"/>
      <c r="H16" s="4"/>
      <c r="I16" s="4">
        <v>0.3</v>
      </c>
      <c r="J16" s="4"/>
      <c r="K16" s="4"/>
      <c r="L16" s="4">
        <v>0.3</v>
      </c>
      <c r="M16" s="14">
        <f t="shared" si="1"/>
        <v>1</v>
      </c>
    </row>
    <row r="17" spans="1:13">
      <c r="A17" s="2">
        <v>5</v>
      </c>
      <c r="B17" s="3" t="s">
        <v>143</v>
      </c>
      <c r="C17" s="3">
        <v>1</v>
      </c>
      <c r="D17" s="3">
        <v>1</v>
      </c>
      <c r="E17" s="3" t="s">
        <v>142</v>
      </c>
      <c r="F17" s="4">
        <f t="shared" si="0"/>
        <v>0.4</v>
      </c>
      <c r="G17" s="3"/>
      <c r="H17" s="4"/>
      <c r="I17" s="4">
        <v>0.3</v>
      </c>
      <c r="J17" s="4"/>
      <c r="K17" s="4"/>
      <c r="L17" s="4">
        <v>0.3</v>
      </c>
      <c r="M17" s="14">
        <f t="shared" si="1"/>
        <v>1</v>
      </c>
    </row>
    <row r="18" spans="1:13">
      <c r="A18" s="2">
        <v>6</v>
      </c>
      <c r="B18" s="3" t="s">
        <v>144</v>
      </c>
      <c r="C18" s="3">
        <v>1</v>
      </c>
      <c r="D18" s="3">
        <v>1</v>
      </c>
      <c r="E18" s="3" t="s">
        <v>145</v>
      </c>
      <c r="F18" s="4">
        <f t="shared" si="0"/>
        <v>0.4</v>
      </c>
      <c r="G18" s="3"/>
      <c r="H18" s="4"/>
      <c r="I18" s="4">
        <v>0.3</v>
      </c>
      <c r="J18" s="4"/>
      <c r="K18" s="4"/>
      <c r="L18" s="4">
        <v>0.3</v>
      </c>
      <c r="M18" s="14">
        <f t="shared" si="1"/>
        <v>1</v>
      </c>
    </row>
    <row r="19" spans="1:13">
      <c r="A19" s="2">
        <v>7</v>
      </c>
      <c r="B19" s="3"/>
      <c r="C19" s="3"/>
      <c r="D19" s="3"/>
      <c r="E19" s="3"/>
      <c r="F19" s="4"/>
      <c r="G19" s="3"/>
      <c r="H19" s="4"/>
      <c r="I19" s="4"/>
      <c r="J19" s="4"/>
      <c r="K19" s="4"/>
      <c r="L19" s="4"/>
      <c r="M19" s="14"/>
    </row>
    <row r="20" spans="1:13" ht="13.15" customHeight="1">
      <c r="A20" s="2"/>
      <c r="B20" s="3"/>
      <c r="C20" s="3"/>
      <c r="D20" s="3"/>
      <c r="E20" s="3"/>
      <c r="F20" s="4"/>
      <c r="G20" s="3"/>
      <c r="H20" s="4"/>
      <c r="I20" s="4"/>
      <c r="J20" s="4"/>
      <c r="K20" s="4"/>
      <c r="L20" s="11" t="s">
        <v>14</v>
      </c>
      <c r="M20" s="15">
        <f>AVERAGE(M13:M18)</f>
        <v>0.875</v>
      </c>
    </row>
    <row r="21" spans="1:13">
      <c r="A21" s="2"/>
      <c r="B21" s="3"/>
      <c r="C21" s="3"/>
      <c r="D21" s="3"/>
      <c r="E21" s="3"/>
      <c r="F21" s="4"/>
      <c r="G21" s="3"/>
      <c r="H21" s="4"/>
      <c r="I21" s="4"/>
      <c r="J21" s="4"/>
      <c r="K21" s="4"/>
      <c r="L21" s="21" t="s">
        <v>69</v>
      </c>
      <c r="M21" s="15">
        <f>M20*40%</f>
        <v>0.35000000000000003</v>
      </c>
    </row>
    <row r="22" spans="1:13">
      <c r="A22" s="43" t="s">
        <v>55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ht="29.25">
      <c r="A23" s="2">
        <v>1</v>
      </c>
      <c r="B23" s="6" t="s">
        <v>130</v>
      </c>
      <c r="C23" s="3">
        <v>1</v>
      </c>
      <c r="D23" s="3">
        <v>1</v>
      </c>
      <c r="E23" s="3" t="s">
        <v>131</v>
      </c>
      <c r="F23" s="4">
        <f>(D23/C23)*0.4</f>
        <v>0.4</v>
      </c>
      <c r="G23" s="4"/>
      <c r="H23" s="4"/>
      <c r="I23" s="4">
        <v>0.3</v>
      </c>
      <c r="J23" s="4"/>
      <c r="K23" s="4"/>
      <c r="L23" s="4">
        <v>0.3</v>
      </c>
      <c r="M23" s="14">
        <f t="shared" ref="M23:M30" si="2">SUM(F23:L23)</f>
        <v>1</v>
      </c>
    </row>
    <row r="24" spans="1:13">
      <c r="A24" s="2">
        <v>2</v>
      </c>
      <c r="B24" s="3" t="s">
        <v>132</v>
      </c>
      <c r="C24" s="3">
        <v>12</v>
      </c>
      <c r="D24" s="3">
        <v>10</v>
      </c>
      <c r="E24" s="3" t="s">
        <v>133</v>
      </c>
      <c r="F24" s="4">
        <f>(D24/C24)*0.4</f>
        <v>0.33333333333333337</v>
      </c>
      <c r="G24" s="4"/>
      <c r="H24" s="4">
        <v>0.2</v>
      </c>
      <c r="I24" s="4"/>
      <c r="J24" s="4"/>
      <c r="K24" s="4">
        <v>0.15</v>
      </c>
      <c r="L24" s="4"/>
      <c r="M24" s="14">
        <f t="shared" si="2"/>
        <v>0.68333333333333346</v>
      </c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11" t="s">
        <v>14</v>
      </c>
      <c r="M25" s="15">
        <f>AVERAGE(M23:M24)</f>
        <v>0.84166666666666679</v>
      </c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1" t="s">
        <v>69</v>
      </c>
      <c r="M26" s="15">
        <f>M25*0.4</f>
        <v>0.33666666666666673</v>
      </c>
    </row>
    <row r="27" spans="1:13">
      <c r="A27" s="43" t="s">
        <v>56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1:13">
      <c r="A28" s="2">
        <v>1</v>
      </c>
      <c r="B28" s="3" t="s">
        <v>15</v>
      </c>
      <c r="C28" s="3">
        <v>3</v>
      </c>
      <c r="D28" s="3">
        <v>3</v>
      </c>
      <c r="E28" s="3" t="s">
        <v>162</v>
      </c>
      <c r="F28" s="4">
        <f>(D28/C28)*0.4</f>
        <v>0.4</v>
      </c>
      <c r="G28" s="4"/>
      <c r="H28" s="4"/>
      <c r="I28" s="4">
        <v>0.3</v>
      </c>
      <c r="J28" s="4"/>
      <c r="K28" s="4"/>
      <c r="L28" s="4">
        <v>0.3</v>
      </c>
      <c r="M28" s="14">
        <f t="shared" si="2"/>
        <v>1</v>
      </c>
    </row>
    <row r="29" spans="1:13">
      <c r="A29" s="2">
        <v>2</v>
      </c>
      <c r="B29" s="3" t="s">
        <v>135</v>
      </c>
      <c r="C29" s="3">
        <v>1</v>
      </c>
      <c r="D29" s="3">
        <v>1</v>
      </c>
      <c r="E29" s="3" t="s">
        <v>136</v>
      </c>
      <c r="F29" s="4">
        <f>(D29/C29)*0.4</f>
        <v>0.4</v>
      </c>
      <c r="G29" s="4"/>
      <c r="H29" s="4">
        <v>0.2</v>
      </c>
      <c r="I29" s="4"/>
      <c r="J29" s="4"/>
      <c r="K29" s="4">
        <v>0.15</v>
      </c>
      <c r="L29" s="4"/>
      <c r="M29" s="14">
        <f t="shared" si="2"/>
        <v>0.75000000000000011</v>
      </c>
    </row>
    <row r="30" spans="1:13">
      <c r="A30" s="2">
        <v>3</v>
      </c>
      <c r="B30" s="3" t="s">
        <v>137</v>
      </c>
      <c r="C30" s="3">
        <v>2</v>
      </c>
      <c r="D30" s="3">
        <v>1</v>
      </c>
      <c r="E30" s="3" t="s">
        <v>138</v>
      </c>
      <c r="F30" s="4">
        <f>(D30/C30)*0.4</f>
        <v>0.2</v>
      </c>
      <c r="G30" s="4"/>
      <c r="H30" s="4">
        <v>0.2</v>
      </c>
      <c r="I30" s="4"/>
      <c r="J30" s="4"/>
      <c r="K30" s="4"/>
      <c r="L30" s="4">
        <v>0.3</v>
      </c>
      <c r="M30" s="14">
        <f t="shared" si="2"/>
        <v>0.7</v>
      </c>
    </row>
    <row r="31" spans="1:1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1" t="s">
        <v>14</v>
      </c>
      <c r="M31" s="15">
        <f>AVERAGE(M28:M30)</f>
        <v>0.81666666666666676</v>
      </c>
    </row>
    <row r="32" spans="1:1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21" t="s">
        <v>69</v>
      </c>
      <c r="M32" s="15">
        <f>M31*10%</f>
        <v>8.1666666666666679E-2</v>
      </c>
    </row>
    <row r="33" spans="1:13">
      <c r="A33" s="43" t="s">
        <v>57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s="3">
        <v>1</v>
      </c>
      <c r="B34" s="3" t="s">
        <v>19</v>
      </c>
      <c r="C34" s="3">
        <v>4</v>
      </c>
      <c r="D34" s="3">
        <v>2</v>
      </c>
      <c r="E34" s="3" t="s">
        <v>139</v>
      </c>
      <c r="F34" s="4">
        <f>(D34/C34)*0.4</f>
        <v>0.2</v>
      </c>
      <c r="G34" s="4"/>
      <c r="H34" s="4"/>
      <c r="I34" s="4">
        <v>0.3</v>
      </c>
      <c r="J34" s="4"/>
      <c r="K34" s="4"/>
      <c r="L34" s="4">
        <v>0.3</v>
      </c>
      <c r="M34" s="14">
        <f t="shared" ref="M34:M40" si="3">SUM(F34:L34)</f>
        <v>0.8</v>
      </c>
    </row>
    <row r="35" spans="1:13">
      <c r="A35" s="3">
        <v>2</v>
      </c>
      <c r="B35" s="3" t="s">
        <v>20</v>
      </c>
      <c r="C35" s="3">
        <v>3000</v>
      </c>
      <c r="D35" s="6">
        <v>3000</v>
      </c>
      <c r="E35" s="6" t="s">
        <v>42</v>
      </c>
      <c r="F35" s="4">
        <f>(D35/C35)*0.4</f>
        <v>0.4</v>
      </c>
      <c r="G35" s="4"/>
      <c r="H35" s="4"/>
      <c r="I35" s="4">
        <v>0.3</v>
      </c>
      <c r="J35" s="4"/>
      <c r="K35" s="4"/>
      <c r="L35" s="4">
        <v>0.3</v>
      </c>
      <c r="M35" s="14">
        <f t="shared" si="3"/>
        <v>1</v>
      </c>
    </row>
    <row r="36" spans="1:13">
      <c r="A36" s="3">
        <v>3</v>
      </c>
      <c r="B36" s="3" t="s">
        <v>21</v>
      </c>
      <c r="C36" s="3">
        <v>8</v>
      </c>
      <c r="D36" s="6">
        <v>8</v>
      </c>
      <c r="E36" s="6" t="s">
        <v>140</v>
      </c>
      <c r="F36" s="4">
        <f>(D36/C36)*0.4</f>
        <v>0.4</v>
      </c>
      <c r="G36" s="4"/>
      <c r="H36" s="4">
        <v>0.2</v>
      </c>
      <c r="I36" s="4"/>
      <c r="J36" s="4"/>
      <c r="K36" s="4">
        <v>0.15</v>
      </c>
      <c r="L36" s="4"/>
      <c r="M36" s="14">
        <f t="shared" si="3"/>
        <v>0.75000000000000011</v>
      </c>
    </row>
    <row r="37" spans="1:13">
      <c r="A37" s="49">
        <v>4</v>
      </c>
      <c r="B37" s="7" t="s">
        <v>102</v>
      </c>
      <c r="C37" s="3"/>
      <c r="D37" s="3"/>
      <c r="E37" s="3"/>
      <c r="F37" s="4"/>
      <c r="G37" s="4"/>
      <c r="H37" s="4"/>
      <c r="I37" s="4"/>
      <c r="J37" s="4"/>
      <c r="K37" s="4"/>
      <c r="L37" s="4"/>
      <c r="M37" s="14">
        <f t="shared" si="3"/>
        <v>0</v>
      </c>
    </row>
    <row r="38" spans="1:13">
      <c r="A38" s="49"/>
      <c r="B38" s="8" t="s">
        <v>106</v>
      </c>
      <c r="C38" s="3">
        <v>47</v>
      </c>
      <c r="D38" s="3">
        <v>15</v>
      </c>
      <c r="E38" s="3" t="s">
        <v>141</v>
      </c>
      <c r="F38" s="4">
        <f>(D38/C38)*0.4</f>
        <v>0.12765957446808512</v>
      </c>
      <c r="G38" s="4">
        <v>0.1</v>
      </c>
      <c r="H38" s="4"/>
      <c r="I38" s="4"/>
      <c r="J38" s="4"/>
      <c r="K38" s="4">
        <v>0.15</v>
      </c>
      <c r="L38" s="4"/>
      <c r="M38" s="14">
        <f t="shared" si="3"/>
        <v>0.37765957446808512</v>
      </c>
    </row>
    <row r="39" spans="1:13">
      <c r="A39" s="49"/>
      <c r="B39" s="8" t="s">
        <v>107</v>
      </c>
      <c r="C39" s="3"/>
      <c r="D39" s="3"/>
      <c r="E39" s="3" t="s">
        <v>45</v>
      </c>
      <c r="F39" s="4" t="e">
        <f>(D39/C39)*0.4</f>
        <v>#DIV/0!</v>
      </c>
      <c r="G39" s="4"/>
      <c r="H39" s="4"/>
      <c r="I39" s="4"/>
      <c r="J39" s="4"/>
      <c r="K39" s="4"/>
      <c r="L39" s="4"/>
      <c r="M39" s="14"/>
    </row>
    <row r="40" spans="1:13">
      <c r="A40" s="49"/>
      <c r="B40" s="8" t="s">
        <v>108</v>
      </c>
      <c r="C40" s="9">
        <v>40</v>
      </c>
      <c r="D40" s="3">
        <v>40</v>
      </c>
      <c r="E40" s="3" t="s">
        <v>141</v>
      </c>
      <c r="F40" s="4">
        <f>(D40/C40)*0.4</f>
        <v>0.4</v>
      </c>
      <c r="G40" s="4"/>
      <c r="H40" s="4"/>
      <c r="I40" s="4">
        <v>0.3</v>
      </c>
      <c r="J40" s="4"/>
      <c r="K40" s="4"/>
      <c r="L40" s="4">
        <v>0.3</v>
      </c>
      <c r="M40" s="14">
        <f t="shared" si="3"/>
        <v>1</v>
      </c>
    </row>
    <row r="41" spans="1:13">
      <c r="A41" s="3"/>
      <c r="B41" s="3" t="s">
        <v>109</v>
      </c>
      <c r="C41" s="3">
        <v>100</v>
      </c>
      <c r="D41" s="3">
        <v>100</v>
      </c>
      <c r="E41" s="3" t="s">
        <v>141</v>
      </c>
      <c r="F41" s="4">
        <f>(D41/C41)*0.4</f>
        <v>0.4</v>
      </c>
      <c r="G41" s="3"/>
      <c r="H41" s="3"/>
      <c r="I41" s="14">
        <v>0.3</v>
      </c>
      <c r="J41" s="3"/>
      <c r="K41" s="3"/>
      <c r="L41" s="24">
        <v>0.3</v>
      </c>
      <c r="M41" s="14">
        <f>SUM(F41:L41)</f>
        <v>1</v>
      </c>
    </row>
    <row r="42" spans="1:13">
      <c r="A42" s="10"/>
      <c r="B42" s="10"/>
      <c r="C42" s="10"/>
      <c r="D42" s="10"/>
      <c r="E42" s="10"/>
      <c r="F42" s="23"/>
      <c r="G42" s="10"/>
      <c r="H42" s="10"/>
      <c r="I42" s="10"/>
      <c r="J42" s="10"/>
      <c r="K42" s="10"/>
      <c r="L42" s="11" t="s">
        <v>14</v>
      </c>
      <c r="M42" s="15">
        <f>AVERAGE(M34:M41)</f>
        <v>0.70395136778115508</v>
      </c>
    </row>
    <row r="43" spans="1:13">
      <c r="A43" s="10"/>
      <c r="B43" s="10"/>
      <c r="C43" s="10"/>
      <c r="D43" s="10"/>
      <c r="E43" s="10"/>
      <c r="F43" s="23"/>
      <c r="G43" s="10"/>
      <c r="H43" s="10"/>
      <c r="I43" s="10"/>
      <c r="J43" s="10"/>
      <c r="K43" s="10"/>
      <c r="L43" s="21" t="s">
        <v>69</v>
      </c>
      <c r="M43" s="15">
        <f>M42*10%</f>
        <v>7.0395136778115514E-2</v>
      </c>
    </row>
    <row r="44" spans="1:1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1" t="s">
        <v>46</v>
      </c>
      <c r="M44" s="15">
        <f>SUM(M21,M26,M32,M43)</f>
        <v>0.83872847011144891</v>
      </c>
    </row>
    <row r="45" spans="1:13">
      <c r="A45" s="44" t="s">
        <v>66</v>
      </c>
      <c r="B45" s="44"/>
      <c r="C45" s="44"/>
      <c r="D45" s="45" t="s">
        <v>3</v>
      </c>
      <c r="E45" s="45"/>
    </row>
    <row r="46" spans="1:13">
      <c r="A46" s="18" t="s">
        <v>67</v>
      </c>
      <c r="B46" s="19" t="s">
        <v>146</v>
      </c>
      <c r="C46" s="20"/>
      <c r="D46" s="45"/>
      <c r="E46" s="45"/>
    </row>
    <row r="47" spans="1:13">
      <c r="A47" s="46" t="s">
        <v>147</v>
      </c>
      <c r="B47" s="47"/>
      <c r="C47" s="48"/>
      <c r="D47" s="45"/>
      <c r="E47" s="45"/>
    </row>
    <row r="48" spans="1:13">
      <c r="A48" s="46" t="s">
        <v>148</v>
      </c>
      <c r="B48" s="47"/>
      <c r="C48" s="48"/>
      <c r="D48" s="45"/>
      <c r="E48" s="45"/>
    </row>
  </sheetData>
  <mergeCells count="35">
    <mergeCell ref="A33:M33"/>
    <mergeCell ref="A37:A40"/>
    <mergeCell ref="A45:C45"/>
    <mergeCell ref="D45:E48"/>
    <mergeCell ref="A47:C47"/>
    <mergeCell ref="A48:C48"/>
    <mergeCell ref="A27:M27"/>
    <mergeCell ref="A7:D7"/>
    <mergeCell ref="F7:K7"/>
    <mergeCell ref="L7:M7"/>
    <mergeCell ref="A9:A11"/>
    <mergeCell ref="B9:B11"/>
    <mergeCell ref="C9:C11"/>
    <mergeCell ref="D9:D11"/>
    <mergeCell ref="E9:E11"/>
    <mergeCell ref="F9:L9"/>
    <mergeCell ref="M9:M11"/>
    <mergeCell ref="F10:F11"/>
    <mergeCell ref="G10:I10"/>
    <mergeCell ref="J10:L10"/>
    <mergeCell ref="A12:M12"/>
    <mergeCell ref="A22:M22"/>
    <mergeCell ref="A6:I6"/>
    <mergeCell ref="J6:M6"/>
    <mergeCell ref="A1:M1"/>
    <mergeCell ref="A2:M2"/>
    <mergeCell ref="A3:B3"/>
    <mergeCell ref="C3:E3"/>
    <mergeCell ref="G3:I3"/>
    <mergeCell ref="J3:M3"/>
    <mergeCell ref="A4:B4"/>
    <mergeCell ref="C4:F4"/>
    <mergeCell ref="G4:I4"/>
    <mergeCell ref="J4:M4"/>
    <mergeCell ref="A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5E0B-EBB9-4E9E-A466-AE2864937B6C}">
  <dimension ref="A1:M48"/>
  <sheetViews>
    <sheetView workbookViewId="0">
      <selection activeCell="F9" sqref="F9:L9"/>
    </sheetView>
  </sheetViews>
  <sheetFormatPr defaultRowHeight="15"/>
  <cols>
    <col min="1" max="1" width="6.85546875" bestFit="1" customWidth="1"/>
    <col min="2" max="2" width="41.7109375" bestFit="1" customWidth="1"/>
    <col min="3" max="3" width="7.28515625" bestFit="1" customWidth="1"/>
    <col min="4" max="4" width="7.140625" bestFit="1" customWidth="1"/>
    <col min="5" max="5" width="34.140625" bestFit="1" customWidth="1"/>
    <col min="6" max="6" width="11.7109375" customWidth="1"/>
    <col min="7" max="7" width="5" bestFit="1" customWidth="1"/>
    <col min="9" max="9" width="12" customWidth="1"/>
    <col min="11" max="11" width="7.7109375" bestFit="1" customWidth="1"/>
    <col min="12" max="12" width="13.28515625" bestFit="1" customWidth="1"/>
    <col min="13" max="13" width="7.7109375" bestFit="1" customWidth="1"/>
  </cols>
  <sheetData>
    <row r="1" spans="1:1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>
      <c r="A3" s="50" t="s">
        <v>151</v>
      </c>
      <c r="B3" s="50"/>
      <c r="C3" s="50" t="s">
        <v>152</v>
      </c>
      <c r="D3" s="50"/>
      <c r="E3" s="50"/>
      <c r="F3" s="17" t="s">
        <v>153</v>
      </c>
      <c r="G3" s="63" t="s">
        <v>154</v>
      </c>
      <c r="H3" s="64"/>
      <c r="I3" s="65"/>
      <c r="J3" s="66" t="s">
        <v>155</v>
      </c>
      <c r="K3" s="66"/>
      <c r="L3" s="66"/>
      <c r="M3" s="66"/>
    </row>
    <row r="4" spans="1:13" ht="28.9" customHeight="1">
      <c r="A4" s="50" t="s">
        <v>156</v>
      </c>
      <c r="B4" s="50"/>
      <c r="C4" s="67" t="s">
        <v>157</v>
      </c>
      <c r="D4" s="68"/>
      <c r="E4" s="68"/>
      <c r="F4" s="69"/>
      <c r="G4" s="70" t="s">
        <v>158</v>
      </c>
      <c r="H4" s="71"/>
      <c r="I4" s="72"/>
      <c r="J4" s="66"/>
      <c r="K4" s="66"/>
      <c r="L4" s="66"/>
      <c r="M4" s="66"/>
    </row>
    <row r="5" spans="1:13" ht="42.6" customHeight="1">
      <c r="A5" s="73" t="s">
        <v>71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ht="47.45" customHeight="1">
      <c r="A6" s="50" t="s">
        <v>159</v>
      </c>
      <c r="B6" s="50"/>
      <c r="C6" s="50"/>
      <c r="D6" s="50"/>
      <c r="E6" s="50"/>
      <c r="F6" s="50"/>
      <c r="G6" s="50"/>
      <c r="H6" s="50"/>
      <c r="I6" s="50"/>
      <c r="J6" s="45" t="s">
        <v>3</v>
      </c>
      <c r="K6" s="45"/>
      <c r="L6" s="45"/>
      <c r="M6" s="45"/>
    </row>
    <row r="7" spans="1:13" ht="39" customHeight="1">
      <c r="A7" s="50" t="s">
        <v>160</v>
      </c>
      <c r="B7" s="50"/>
      <c r="C7" s="50"/>
      <c r="D7" s="50"/>
      <c r="E7" s="16" t="s">
        <v>122</v>
      </c>
      <c r="F7" s="50" t="s">
        <v>161</v>
      </c>
      <c r="G7" s="50"/>
      <c r="H7" s="50"/>
      <c r="I7" s="50"/>
      <c r="J7" s="50"/>
      <c r="K7" s="50"/>
      <c r="L7" s="50" t="s">
        <v>122</v>
      </c>
      <c r="M7" s="50"/>
    </row>
    <row r="8" spans="1:13" ht="4.9000000000000004" customHeight="1"/>
    <row r="9" spans="1:13">
      <c r="A9" s="51" t="s">
        <v>7</v>
      </c>
      <c r="B9" s="51" t="s">
        <v>8</v>
      </c>
      <c r="C9" s="51" t="s">
        <v>9</v>
      </c>
      <c r="D9" s="51" t="s">
        <v>10</v>
      </c>
      <c r="E9" s="52" t="s">
        <v>35</v>
      </c>
      <c r="F9" s="55" t="s">
        <v>10</v>
      </c>
      <c r="G9" s="56"/>
      <c r="H9" s="56"/>
      <c r="I9" s="56"/>
      <c r="J9" s="56"/>
      <c r="K9" s="56"/>
      <c r="L9" s="57"/>
      <c r="M9" s="51" t="s">
        <v>12</v>
      </c>
    </row>
    <row r="10" spans="1:13">
      <c r="A10" s="51"/>
      <c r="B10" s="51"/>
      <c r="C10" s="51"/>
      <c r="D10" s="51"/>
      <c r="E10" s="53"/>
      <c r="F10" s="59" t="s">
        <v>25</v>
      </c>
      <c r="G10" s="60" t="s">
        <v>13</v>
      </c>
      <c r="H10" s="60"/>
      <c r="I10" s="60"/>
      <c r="J10" s="55" t="s">
        <v>11</v>
      </c>
      <c r="K10" s="56"/>
      <c r="L10" s="57"/>
      <c r="M10" s="51"/>
    </row>
    <row r="11" spans="1:13" ht="45">
      <c r="A11" s="51"/>
      <c r="B11" s="51"/>
      <c r="C11" s="51"/>
      <c r="D11" s="51"/>
      <c r="E11" s="54"/>
      <c r="F11" s="59"/>
      <c r="G11" s="12" t="s">
        <v>48</v>
      </c>
      <c r="H11" s="12" t="s">
        <v>49</v>
      </c>
      <c r="I11" s="12" t="s">
        <v>50</v>
      </c>
      <c r="J11" s="12" t="s">
        <v>51</v>
      </c>
      <c r="K11" s="1" t="s">
        <v>52</v>
      </c>
      <c r="L11" s="1" t="s">
        <v>53</v>
      </c>
      <c r="M11" s="51"/>
    </row>
    <row r="12" spans="1:13">
      <c r="A12" s="61" t="s">
        <v>54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29.25">
      <c r="A13" s="2">
        <v>1</v>
      </c>
      <c r="B13" s="3" t="s">
        <v>123</v>
      </c>
      <c r="C13" s="3">
        <v>30</v>
      </c>
      <c r="D13" s="3">
        <v>30</v>
      </c>
      <c r="E13" s="6" t="s">
        <v>150</v>
      </c>
      <c r="F13" s="4">
        <f>(D13/C13)*0.4</f>
        <v>0.4</v>
      </c>
      <c r="G13" s="3"/>
      <c r="H13" s="4"/>
      <c r="I13" s="4">
        <v>0.3</v>
      </c>
      <c r="J13" s="4"/>
      <c r="K13" s="4"/>
      <c r="L13" s="4">
        <v>0.3</v>
      </c>
      <c r="M13" s="14">
        <f>SUM(F13:L13)</f>
        <v>1</v>
      </c>
    </row>
    <row r="14" spans="1:13">
      <c r="A14" s="2">
        <v>2</v>
      </c>
      <c r="B14" s="5" t="s">
        <v>125</v>
      </c>
      <c r="C14" s="3">
        <v>40</v>
      </c>
      <c r="D14" s="3">
        <v>40</v>
      </c>
      <c r="E14" s="3" t="s">
        <v>127</v>
      </c>
      <c r="F14" s="4">
        <f t="shared" ref="F14:F18" si="0">(D14/C14)*0.4</f>
        <v>0.4</v>
      </c>
      <c r="G14" s="3"/>
      <c r="H14" s="4"/>
      <c r="I14" s="4">
        <v>0.3</v>
      </c>
      <c r="J14" s="4"/>
      <c r="K14" s="4">
        <v>0.15</v>
      </c>
      <c r="L14" s="4"/>
      <c r="M14" s="14">
        <f>SUM(F14:L14)</f>
        <v>0.85</v>
      </c>
    </row>
    <row r="15" spans="1:13">
      <c r="A15" s="2">
        <v>3</v>
      </c>
      <c r="B15" s="5" t="s">
        <v>124</v>
      </c>
      <c r="C15" s="3">
        <v>40</v>
      </c>
      <c r="D15" s="3">
        <v>20</v>
      </c>
      <c r="E15" s="3" t="s">
        <v>128</v>
      </c>
      <c r="F15" s="4">
        <f t="shared" si="0"/>
        <v>0.2</v>
      </c>
      <c r="G15" s="3"/>
      <c r="H15" s="4">
        <v>0.2</v>
      </c>
      <c r="I15" s="4"/>
      <c r="J15" s="4">
        <v>0</v>
      </c>
      <c r="K15" s="4"/>
      <c r="L15" s="4"/>
      <c r="M15" s="14">
        <f t="shared" ref="M15:M18" si="1">SUM(F15:L15)</f>
        <v>0.4</v>
      </c>
    </row>
    <row r="16" spans="1:13">
      <c r="A16" s="2">
        <v>4</v>
      </c>
      <c r="B16" s="5" t="s">
        <v>126</v>
      </c>
      <c r="C16" s="3">
        <v>40</v>
      </c>
      <c r="D16" s="3">
        <v>40</v>
      </c>
      <c r="E16" s="3" t="s">
        <v>129</v>
      </c>
      <c r="F16" s="4">
        <f t="shared" si="0"/>
        <v>0.4</v>
      </c>
      <c r="G16" s="3"/>
      <c r="H16" s="4"/>
      <c r="I16" s="4">
        <v>0.3</v>
      </c>
      <c r="J16" s="4"/>
      <c r="K16" s="4"/>
      <c r="L16" s="4">
        <v>0.3</v>
      </c>
      <c r="M16" s="14">
        <f t="shared" si="1"/>
        <v>1</v>
      </c>
    </row>
    <row r="17" spans="1:13">
      <c r="A17" s="2">
        <v>5</v>
      </c>
      <c r="B17" s="3" t="s">
        <v>143</v>
      </c>
      <c r="C17" s="3">
        <v>1</v>
      </c>
      <c r="D17" s="3">
        <v>1</v>
      </c>
      <c r="E17" s="3" t="s">
        <v>142</v>
      </c>
      <c r="F17" s="4">
        <f t="shared" si="0"/>
        <v>0.4</v>
      </c>
      <c r="G17" s="3"/>
      <c r="H17" s="4"/>
      <c r="I17" s="4">
        <v>0.3</v>
      </c>
      <c r="J17" s="4"/>
      <c r="K17" s="4"/>
      <c r="L17" s="4">
        <v>0.3</v>
      </c>
      <c r="M17" s="14">
        <f t="shared" si="1"/>
        <v>1</v>
      </c>
    </row>
    <row r="18" spans="1:13">
      <c r="A18" s="2">
        <v>6</v>
      </c>
      <c r="B18" s="3" t="s">
        <v>144</v>
      </c>
      <c r="C18" s="3">
        <v>1</v>
      </c>
      <c r="D18" s="3">
        <v>1</v>
      </c>
      <c r="E18" s="3" t="s">
        <v>145</v>
      </c>
      <c r="F18" s="4">
        <f t="shared" si="0"/>
        <v>0.4</v>
      </c>
      <c r="G18" s="3"/>
      <c r="H18" s="4"/>
      <c r="I18" s="4">
        <v>0.3</v>
      </c>
      <c r="J18" s="4"/>
      <c r="K18" s="4"/>
      <c r="L18" s="4">
        <v>0.3</v>
      </c>
      <c r="M18" s="14">
        <f t="shared" si="1"/>
        <v>1</v>
      </c>
    </row>
    <row r="19" spans="1:13">
      <c r="A19" s="2">
        <v>7</v>
      </c>
      <c r="B19" s="3"/>
      <c r="C19" s="3"/>
      <c r="D19" s="3"/>
      <c r="E19" s="3"/>
      <c r="F19" s="4"/>
      <c r="G19" s="3"/>
      <c r="H19" s="4"/>
      <c r="I19" s="4"/>
      <c r="J19" s="4"/>
      <c r="K19" s="4"/>
      <c r="L19" s="4"/>
      <c r="M19" s="14"/>
    </row>
    <row r="20" spans="1:13" ht="13.15" customHeight="1">
      <c r="A20" s="2"/>
      <c r="B20" s="3"/>
      <c r="C20" s="3"/>
      <c r="D20" s="3"/>
      <c r="E20" s="3"/>
      <c r="F20" s="4"/>
      <c r="G20" s="3"/>
      <c r="H20" s="4"/>
      <c r="I20" s="4"/>
      <c r="J20" s="4"/>
      <c r="K20" s="4"/>
      <c r="L20" s="11" t="s">
        <v>14</v>
      </c>
      <c r="M20" s="15">
        <f>AVERAGE(M13:M18)</f>
        <v>0.875</v>
      </c>
    </row>
    <row r="21" spans="1:13">
      <c r="A21" s="2"/>
      <c r="B21" s="3"/>
      <c r="C21" s="3"/>
      <c r="D21" s="3"/>
      <c r="E21" s="3"/>
      <c r="F21" s="4"/>
      <c r="G21" s="3"/>
      <c r="H21" s="4"/>
      <c r="I21" s="4"/>
      <c r="J21" s="4"/>
      <c r="K21" s="4"/>
      <c r="L21" s="21" t="s">
        <v>69</v>
      </c>
      <c r="M21" s="15">
        <f>M20*40%</f>
        <v>0.35000000000000003</v>
      </c>
    </row>
    <row r="22" spans="1:13">
      <c r="A22" s="43" t="s">
        <v>55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</row>
    <row r="23" spans="1:13" ht="29.25">
      <c r="A23" s="2">
        <v>1</v>
      </c>
      <c r="B23" s="6" t="s">
        <v>130</v>
      </c>
      <c r="C23" s="3">
        <v>1</v>
      </c>
      <c r="D23" s="3">
        <v>1</v>
      </c>
      <c r="E23" s="3" t="s">
        <v>131</v>
      </c>
      <c r="F23" s="4">
        <f>(D23/C23)*0.4</f>
        <v>0.4</v>
      </c>
      <c r="G23" s="4"/>
      <c r="H23" s="4"/>
      <c r="I23" s="4">
        <v>0.3</v>
      </c>
      <c r="J23" s="4"/>
      <c r="K23" s="4"/>
      <c r="L23" s="4">
        <v>0.3</v>
      </c>
      <c r="M23" s="14">
        <f t="shared" ref="M23:M30" si="2">SUM(F23:L23)</f>
        <v>1</v>
      </c>
    </row>
    <row r="24" spans="1:13">
      <c r="A24" s="2">
        <v>2</v>
      </c>
      <c r="B24" s="3" t="s">
        <v>132</v>
      </c>
      <c r="C24" s="3">
        <v>12</v>
      </c>
      <c r="D24" s="3">
        <v>10</v>
      </c>
      <c r="E24" s="3" t="s">
        <v>133</v>
      </c>
      <c r="F24" s="4">
        <f>(D24/C24)*0.4</f>
        <v>0.33333333333333337</v>
      </c>
      <c r="G24" s="4"/>
      <c r="H24" s="4">
        <v>0.2</v>
      </c>
      <c r="I24" s="4"/>
      <c r="J24" s="4"/>
      <c r="K24" s="4">
        <v>0.15</v>
      </c>
      <c r="L24" s="4"/>
      <c r="M24" s="14">
        <f t="shared" si="2"/>
        <v>0.68333333333333346</v>
      </c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11" t="s">
        <v>14</v>
      </c>
      <c r="M25" s="15">
        <f>AVERAGE(M23:M24)</f>
        <v>0.84166666666666679</v>
      </c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1" t="s">
        <v>69</v>
      </c>
      <c r="M26" s="15">
        <f>M25*0.4</f>
        <v>0.33666666666666673</v>
      </c>
    </row>
    <row r="27" spans="1:13">
      <c r="A27" s="43" t="s">
        <v>56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1:13">
      <c r="A28" s="2">
        <v>1</v>
      </c>
      <c r="B28" s="3" t="s">
        <v>15</v>
      </c>
      <c r="C28" s="3">
        <v>3</v>
      </c>
      <c r="D28" s="3">
        <v>3</v>
      </c>
      <c r="E28" s="3" t="s">
        <v>134</v>
      </c>
      <c r="F28" s="4">
        <f>(D28/C28)*0.4</f>
        <v>0.4</v>
      </c>
      <c r="G28" s="4"/>
      <c r="H28" s="4"/>
      <c r="I28" s="4">
        <v>0.3</v>
      </c>
      <c r="J28" s="4"/>
      <c r="K28" s="4"/>
      <c r="L28" s="4">
        <v>0.3</v>
      </c>
      <c r="M28" s="14">
        <f t="shared" si="2"/>
        <v>1</v>
      </c>
    </row>
    <row r="29" spans="1:13">
      <c r="A29" s="2">
        <v>2</v>
      </c>
      <c r="B29" s="3" t="s">
        <v>135</v>
      </c>
      <c r="C29" s="3">
        <v>1</v>
      </c>
      <c r="D29" s="3">
        <v>1</v>
      </c>
      <c r="E29" s="3" t="s">
        <v>136</v>
      </c>
      <c r="F29" s="4">
        <f>(D29/C29)*0.4</f>
        <v>0.4</v>
      </c>
      <c r="G29" s="4"/>
      <c r="H29" s="4">
        <v>0.2</v>
      </c>
      <c r="I29" s="4"/>
      <c r="J29" s="4"/>
      <c r="K29" s="4">
        <v>0.15</v>
      </c>
      <c r="L29" s="4"/>
      <c r="M29" s="14">
        <f t="shared" si="2"/>
        <v>0.75000000000000011</v>
      </c>
    </row>
    <row r="30" spans="1:13">
      <c r="A30" s="2">
        <v>3</v>
      </c>
      <c r="B30" s="3" t="s">
        <v>137</v>
      </c>
      <c r="C30" s="3">
        <v>2</v>
      </c>
      <c r="D30" s="3">
        <v>1</v>
      </c>
      <c r="E30" s="3" t="s">
        <v>138</v>
      </c>
      <c r="F30" s="4">
        <f>(D30/C30)*0.4</f>
        <v>0.2</v>
      </c>
      <c r="G30" s="4"/>
      <c r="H30" s="4">
        <v>0.2</v>
      </c>
      <c r="I30" s="4"/>
      <c r="J30" s="4"/>
      <c r="K30" s="4"/>
      <c r="L30" s="4">
        <v>0.3</v>
      </c>
      <c r="M30" s="14">
        <f t="shared" si="2"/>
        <v>0.7</v>
      </c>
    </row>
    <row r="31" spans="1:1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1" t="s">
        <v>14</v>
      </c>
      <c r="M31" s="15">
        <f>AVERAGE(M28:M30)</f>
        <v>0.81666666666666676</v>
      </c>
    </row>
    <row r="32" spans="1:1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21" t="s">
        <v>69</v>
      </c>
      <c r="M32" s="15">
        <f>M31*10%</f>
        <v>8.1666666666666679E-2</v>
      </c>
    </row>
    <row r="33" spans="1:13">
      <c r="A33" s="43" t="s">
        <v>57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1:13">
      <c r="A34" s="3">
        <v>1</v>
      </c>
      <c r="B34" s="3" t="s">
        <v>19</v>
      </c>
      <c r="C34" s="3">
        <v>4</v>
      </c>
      <c r="D34" s="3">
        <v>2</v>
      </c>
      <c r="E34" s="3" t="s">
        <v>139</v>
      </c>
      <c r="F34" s="4">
        <f>(D34/C34)*0.4</f>
        <v>0.2</v>
      </c>
      <c r="G34" s="4"/>
      <c r="H34" s="4"/>
      <c r="I34" s="4">
        <v>0.3</v>
      </c>
      <c r="J34" s="4"/>
      <c r="K34" s="4"/>
      <c r="L34" s="4">
        <v>0.3</v>
      </c>
      <c r="M34" s="14">
        <f t="shared" ref="M34:M40" si="3">SUM(F34:L34)</f>
        <v>0.8</v>
      </c>
    </row>
    <row r="35" spans="1:13">
      <c r="A35" s="3">
        <v>2</v>
      </c>
      <c r="B35" s="3" t="s">
        <v>20</v>
      </c>
      <c r="C35" s="3">
        <v>3000</v>
      </c>
      <c r="D35" s="6">
        <v>3000</v>
      </c>
      <c r="E35" s="6" t="s">
        <v>42</v>
      </c>
      <c r="F35" s="4">
        <f>(D35/C35)*0.4</f>
        <v>0.4</v>
      </c>
      <c r="G35" s="4"/>
      <c r="H35" s="4"/>
      <c r="I35" s="4">
        <v>0.3</v>
      </c>
      <c r="J35" s="4"/>
      <c r="K35" s="4"/>
      <c r="L35" s="4">
        <v>0.3</v>
      </c>
      <c r="M35" s="14">
        <f t="shared" si="3"/>
        <v>1</v>
      </c>
    </row>
    <row r="36" spans="1:13">
      <c r="A36" s="3">
        <v>3</v>
      </c>
      <c r="B36" s="3" t="s">
        <v>21</v>
      </c>
      <c r="C36" s="3">
        <v>8</v>
      </c>
      <c r="D36" s="6">
        <v>8</v>
      </c>
      <c r="E36" s="6" t="s">
        <v>140</v>
      </c>
      <c r="F36" s="4">
        <f>(D36/C36)*0.4</f>
        <v>0.4</v>
      </c>
      <c r="G36" s="4"/>
      <c r="H36" s="4">
        <v>0.2</v>
      </c>
      <c r="I36" s="4"/>
      <c r="J36" s="4"/>
      <c r="K36" s="4">
        <v>0.15</v>
      </c>
      <c r="L36" s="4"/>
      <c r="M36" s="14">
        <f t="shared" si="3"/>
        <v>0.75000000000000011</v>
      </c>
    </row>
    <row r="37" spans="1:13">
      <c r="A37" s="49">
        <v>4</v>
      </c>
      <c r="B37" s="7" t="s">
        <v>102</v>
      </c>
      <c r="C37" s="3"/>
      <c r="D37" s="3"/>
      <c r="E37" s="3"/>
      <c r="F37" s="4"/>
      <c r="G37" s="4"/>
      <c r="H37" s="4"/>
      <c r="I37" s="4"/>
      <c r="J37" s="4"/>
      <c r="K37" s="4"/>
      <c r="L37" s="4"/>
      <c r="M37" s="14">
        <f t="shared" si="3"/>
        <v>0</v>
      </c>
    </row>
    <row r="38" spans="1:13">
      <c r="A38" s="49"/>
      <c r="B38" s="8" t="s">
        <v>106</v>
      </c>
      <c r="C38" s="3">
        <v>47</v>
      </c>
      <c r="D38" s="3">
        <v>15</v>
      </c>
      <c r="E38" s="3" t="s">
        <v>141</v>
      </c>
      <c r="F38" s="4">
        <f>(D38/C38)*0.4</f>
        <v>0.12765957446808512</v>
      </c>
      <c r="G38" s="4">
        <v>0.1</v>
      </c>
      <c r="H38" s="4"/>
      <c r="I38" s="4"/>
      <c r="J38" s="4"/>
      <c r="K38" s="4">
        <v>0.15</v>
      </c>
      <c r="L38" s="4"/>
      <c r="M38" s="14">
        <f t="shared" si="3"/>
        <v>0.37765957446808512</v>
      </c>
    </row>
    <row r="39" spans="1:13">
      <c r="A39" s="49"/>
      <c r="B39" s="8" t="s">
        <v>107</v>
      </c>
      <c r="C39" s="3"/>
      <c r="D39" s="3"/>
      <c r="E39" s="3" t="s">
        <v>45</v>
      </c>
      <c r="F39" s="4" t="e">
        <f>(D39/C39)*0.4</f>
        <v>#DIV/0!</v>
      </c>
      <c r="G39" s="4"/>
      <c r="H39" s="4"/>
      <c r="I39" s="4"/>
      <c r="J39" s="4"/>
      <c r="K39" s="4"/>
      <c r="L39" s="4"/>
      <c r="M39" s="14"/>
    </row>
    <row r="40" spans="1:13">
      <c r="A40" s="49"/>
      <c r="B40" s="8" t="s">
        <v>108</v>
      </c>
      <c r="C40" s="9">
        <v>40</v>
      </c>
      <c r="D40" s="3">
        <v>40</v>
      </c>
      <c r="E40" s="3" t="s">
        <v>141</v>
      </c>
      <c r="F40" s="4">
        <f>(D40/C40)*0.4</f>
        <v>0.4</v>
      </c>
      <c r="G40" s="4"/>
      <c r="H40" s="4"/>
      <c r="I40" s="4">
        <v>0.3</v>
      </c>
      <c r="J40" s="4"/>
      <c r="K40" s="4"/>
      <c r="L40" s="4">
        <v>0.3</v>
      </c>
      <c r="M40" s="14">
        <f t="shared" si="3"/>
        <v>1</v>
      </c>
    </row>
    <row r="41" spans="1:13">
      <c r="A41" s="3"/>
      <c r="B41" s="3" t="s">
        <v>109</v>
      </c>
      <c r="C41" s="3">
        <v>100</v>
      </c>
      <c r="D41" s="3">
        <v>100</v>
      </c>
      <c r="E41" s="3" t="s">
        <v>141</v>
      </c>
      <c r="F41" s="4">
        <f>(D41/C41)*0.4</f>
        <v>0.4</v>
      </c>
      <c r="G41" s="3"/>
      <c r="H41" s="3"/>
      <c r="I41" s="14">
        <v>0.3</v>
      </c>
      <c r="J41" s="3"/>
      <c r="K41" s="3"/>
      <c r="L41" s="24">
        <v>0.3</v>
      </c>
      <c r="M41" s="14">
        <f>SUM(F41:L41)</f>
        <v>1</v>
      </c>
    </row>
    <row r="42" spans="1:13">
      <c r="A42" s="10"/>
      <c r="B42" s="10"/>
      <c r="C42" s="10"/>
      <c r="D42" s="10"/>
      <c r="E42" s="10"/>
      <c r="F42" s="23"/>
      <c r="G42" s="10"/>
      <c r="H42" s="10"/>
      <c r="I42" s="10"/>
      <c r="J42" s="10"/>
      <c r="K42" s="10"/>
      <c r="L42" s="11" t="s">
        <v>14</v>
      </c>
      <c r="M42" s="15">
        <f>AVERAGE(M34:M41)</f>
        <v>0.70395136778115508</v>
      </c>
    </row>
    <row r="43" spans="1:13">
      <c r="A43" s="10"/>
      <c r="B43" s="10"/>
      <c r="C43" s="10"/>
      <c r="D43" s="10"/>
      <c r="E43" s="10"/>
      <c r="F43" s="23"/>
      <c r="G43" s="10"/>
      <c r="H43" s="10"/>
      <c r="I43" s="10"/>
      <c r="J43" s="10"/>
      <c r="K43" s="10"/>
      <c r="L43" s="21" t="s">
        <v>69</v>
      </c>
      <c r="M43" s="15">
        <f>M42*10%</f>
        <v>7.0395136778115514E-2</v>
      </c>
    </row>
    <row r="44" spans="1:1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1" t="s">
        <v>46</v>
      </c>
      <c r="M44" s="15">
        <f>SUM(M21,M26,M32,M43)</f>
        <v>0.83872847011144891</v>
      </c>
    </row>
    <row r="45" spans="1:13">
      <c r="A45" s="44" t="s">
        <v>66</v>
      </c>
      <c r="B45" s="44"/>
      <c r="C45" s="44"/>
      <c r="D45" s="45" t="s">
        <v>3</v>
      </c>
      <c r="E45" s="45"/>
    </row>
    <row r="46" spans="1:13">
      <c r="A46" s="18" t="s">
        <v>67</v>
      </c>
      <c r="B46" s="19" t="s">
        <v>146</v>
      </c>
      <c r="C46" s="20"/>
      <c r="D46" s="45"/>
      <c r="E46" s="45"/>
    </row>
    <row r="47" spans="1:13">
      <c r="A47" s="46" t="s">
        <v>147</v>
      </c>
      <c r="B47" s="47"/>
      <c r="C47" s="48"/>
      <c r="D47" s="45"/>
      <c r="E47" s="45"/>
    </row>
    <row r="48" spans="1:13">
      <c r="A48" s="46" t="s">
        <v>148</v>
      </c>
      <c r="B48" s="47"/>
      <c r="C48" s="48"/>
      <c r="D48" s="45"/>
      <c r="E48" s="45"/>
    </row>
  </sheetData>
  <mergeCells count="35">
    <mergeCell ref="A33:M33"/>
    <mergeCell ref="A37:A40"/>
    <mergeCell ref="A45:C45"/>
    <mergeCell ref="D45:E48"/>
    <mergeCell ref="A47:C47"/>
    <mergeCell ref="A48:C48"/>
    <mergeCell ref="A27:M27"/>
    <mergeCell ref="A7:D7"/>
    <mergeCell ref="F7:K7"/>
    <mergeCell ref="L7:M7"/>
    <mergeCell ref="A9:A11"/>
    <mergeCell ref="B9:B11"/>
    <mergeCell ref="C9:C11"/>
    <mergeCell ref="D9:D11"/>
    <mergeCell ref="E9:E11"/>
    <mergeCell ref="F9:L9"/>
    <mergeCell ref="M9:M11"/>
    <mergeCell ref="F10:F11"/>
    <mergeCell ref="G10:I10"/>
    <mergeCell ref="J10:L10"/>
    <mergeCell ref="A12:M12"/>
    <mergeCell ref="A22:M22"/>
    <mergeCell ref="A6:I6"/>
    <mergeCell ref="J6:M6"/>
    <mergeCell ref="A1:M1"/>
    <mergeCell ref="A2:M2"/>
    <mergeCell ref="A3:B3"/>
    <mergeCell ref="C3:E3"/>
    <mergeCell ref="G3:I3"/>
    <mergeCell ref="J3:M3"/>
    <mergeCell ref="A4:B4"/>
    <mergeCell ref="C4:F4"/>
    <mergeCell ref="G4:I4"/>
    <mergeCell ref="J4:M4"/>
    <mergeCell ref="A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UPDATED FORMULA</vt:lpstr>
      <vt:lpstr>CORE FUNCTION</vt:lpstr>
      <vt:lpstr>HRMU</vt:lpstr>
      <vt:lpstr>HRMU SEM</vt:lpstr>
      <vt:lpstr>OSM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Hegz Quilatan</dc:creator>
  <cp:lastModifiedBy>OSM-PC</cp:lastModifiedBy>
  <cp:lastPrinted>2024-04-18T00:05:51Z</cp:lastPrinted>
  <dcterms:created xsi:type="dcterms:W3CDTF">2024-04-02T22:32:29Z</dcterms:created>
  <dcterms:modified xsi:type="dcterms:W3CDTF">2024-06-13T09:04:38Z</dcterms:modified>
</cp:coreProperties>
</file>