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codeName="ThisWorkbook" defaultThemeVersion="124226"/>
  <mc:AlternateContent xmlns:mc="http://schemas.openxmlformats.org/markup-compatibility/2006">
    <mc:Choice Requires="x15">
      <x15ac:absPath xmlns:x15ac="http://schemas.microsoft.com/office/spreadsheetml/2010/11/ac" url="/Users/fabianfuentes/Documents/git/ssp_mexico/ssp_modeling/output_postprocessing/data/"/>
    </mc:Choice>
  </mc:AlternateContent>
  <xr:revisionPtr revIDLastSave="0" documentId="13_ncr:1_{21E19991-1915-484B-BEF8-BDC96B0E6D83}" xr6:coauthVersionLast="47" xr6:coauthVersionMax="47" xr10:uidLastSave="{00000000-0000-0000-0000-000000000000}"/>
  <bookViews>
    <workbookView xWindow="-51220" yWindow="-7140" windowWidth="25600" windowHeight="28180" tabRatio="639" firstSheet="20" activeTab="34" xr2:uid="{DBBC9A77-65D0-40C5-B925-5A46ADE8E58C}"/>
  </bookViews>
  <sheets>
    <sheet name="1990" sheetId="81" r:id="rId1"/>
    <sheet name="1991" sheetId="83" r:id="rId2"/>
    <sheet name="1992" sheetId="84" r:id="rId3"/>
    <sheet name="1993" sheetId="85" r:id="rId4"/>
    <sheet name="1994" sheetId="86" r:id="rId5"/>
    <sheet name="1995" sheetId="87" r:id="rId6"/>
    <sheet name="1996" sheetId="88" r:id="rId7"/>
    <sheet name="1997" sheetId="89" r:id="rId8"/>
    <sheet name="1998" sheetId="90" r:id="rId9"/>
    <sheet name="1999" sheetId="91" r:id="rId10"/>
    <sheet name="2000" sheetId="92" r:id="rId11"/>
    <sheet name="2001" sheetId="93" r:id="rId12"/>
    <sheet name="2002" sheetId="94" r:id="rId13"/>
    <sheet name="2003" sheetId="95" r:id="rId14"/>
    <sheet name="2004" sheetId="96" r:id="rId15"/>
    <sheet name="2005" sheetId="97" r:id="rId16"/>
    <sheet name="2006" sheetId="98" r:id="rId17"/>
    <sheet name="2007" sheetId="99" r:id="rId18"/>
    <sheet name="2008" sheetId="100" r:id="rId19"/>
    <sheet name="2009" sheetId="101" r:id="rId20"/>
    <sheet name="2010" sheetId="102" r:id="rId21"/>
    <sheet name="2011" sheetId="103" r:id="rId22"/>
    <sheet name="2012" sheetId="104" r:id="rId23"/>
    <sheet name="2013" sheetId="105" r:id="rId24"/>
    <sheet name="2014" sheetId="106" r:id="rId25"/>
    <sheet name="2015" sheetId="107" r:id="rId26"/>
    <sheet name="2016" sheetId="108" r:id="rId27"/>
    <sheet name="2017" sheetId="109" r:id="rId28"/>
    <sheet name="2018" sheetId="110" r:id="rId29"/>
    <sheet name="2019" sheetId="111" r:id="rId30"/>
    <sheet name="2020" sheetId="112" r:id="rId31"/>
    <sheet name="2021" sheetId="113" r:id="rId32"/>
    <sheet name="2022" sheetId="114" r:id="rId33"/>
    <sheet name="2023" sheetId="115" r:id="rId34"/>
    <sheet name="Sheet1" sheetId="116" r:id="rId35"/>
  </sheets>
  <definedNames>
    <definedName name="Pal_Workbook_GUID" hidden="1">"RPL7324IGR4U1MRUY3VIH63W"</definedName>
    <definedName name="RiskIsInput" hidden="1">FALSE</definedName>
    <definedName name="RiskIsOptimization" hidden="1">FALSE</definedName>
    <definedName name="RiskIsOutput" hidden="1">FALSE</definedName>
    <definedName name="RiskIsStatistics" hidden="1">FALSE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5" i="116" l="1"/>
  <c r="D125" i="116"/>
  <c r="F116" i="116"/>
  <c r="G116" i="116"/>
  <c r="H116" i="116"/>
  <c r="F117" i="116"/>
  <c r="G117" i="116"/>
  <c r="H117" i="116"/>
  <c r="F118" i="116"/>
  <c r="G118" i="116"/>
  <c r="H118" i="116"/>
  <c r="F119" i="116"/>
  <c r="G119" i="116"/>
  <c r="H119" i="116"/>
  <c r="F120" i="116"/>
  <c r="G120" i="116"/>
  <c r="H120" i="116"/>
  <c r="F121" i="116"/>
  <c r="G121" i="116"/>
  <c r="H121" i="116"/>
  <c r="F122" i="116"/>
  <c r="G122" i="116"/>
  <c r="H122" i="116"/>
  <c r="F123" i="116"/>
  <c r="G123" i="116"/>
  <c r="H123" i="116"/>
  <c r="F124" i="116"/>
  <c r="G124" i="116"/>
  <c r="H124" i="116"/>
  <c r="F125" i="116"/>
  <c r="G125" i="116"/>
  <c r="H125" i="116"/>
  <c r="F126" i="116"/>
  <c r="G126" i="116"/>
  <c r="H126" i="116"/>
  <c r="F127" i="116"/>
  <c r="G127" i="116"/>
  <c r="H127" i="116"/>
  <c r="F128" i="116"/>
  <c r="G128" i="116"/>
  <c r="H128" i="116"/>
  <c r="F129" i="116"/>
  <c r="G129" i="116"/>
  <c r="H129" i="116"/>
  <c r="F130" i="116"/>
  <c r="G130" i="116"/>
  <c r="H130" i="116"/>
  <c r="F131" i="116"/>
  <c r="G131" i="116"/>
  <c r="H131" i="116"/>
  <c r="F132" i="116"/>
  <c r="G132" i="116"/>
  <c r="H132" i="116"/>
  <c r="F133" i="116"/>
  <c r="G133" i="116"/>
  <c r="H133" i="116"/>
  <c r="F134" i="116"/>
  <c r="G134" i="116"/>
  <c r="H134" i="116"/>
  <c r="F135" i="116"/>
  <c r="G135" i="116"/>
  <c r="H135" i="116"/>
  <c r="F136" i="116"/>
  <c r="G136" i="116"/>
  <c r="H136" i="116"/>
  <c r="F137" i="116"/>
  <c r="G137" i="116"/>
  <c r="H137" i="116"/>
  <c r="F138" i="116"/>
  <c r="G138" i="116"/>
  <c r="H138" i="116"/>
  <c r="F139" i="116"/>
  <c r="G139" i="116"/>
  <c r="H139" i="116"/>
  <c r="F140" i="116"/>
  <c r="G140" i="116"/>
  <c r="H140" i="116"/>
  <c r="F141" i="116"/>
  <c r="G141" i="116"/>
  <c r="H141" i="116"/>
  <c r="F142" i="116"/>
  <c r="G142" i="116"/>
  <c r="H142" i="116"/>
  <c r="F115" i="116"/>
  <c r="G115" i="116"/>
  <c r="H115" i="116"/>
  <c r="C181" i="116"/>
  <c r="H168" i="116"/>
  <c r="G168" i="116"/>
  <c r="F168" i="116"/>
  <c r="H143" i="116"/>
  <c r="G143" i="116"/>
  <c r="F143" i="116"/>
  <c r="H114" i="116"/>
  <c r="G114" i="116"/>
  <c r="F114" i="116"/>
  <c r="H61" i="116"/>
  <c r="G61" i="116"/>
  <c r="F61" i="116"/>
  <c r="G3" i="116"/>
  <c r="H3" i="116"/>
  <c r="F3" i="116"/>
  <c r="E177" i="116"/>
  <c r="D177" i="116"/>
  <c r="E174" i="116"/>
  <c r="E168" i="116" s="1"/>
  <c r="D174" i="116"/>
  <c r="C174" i="116"/>
  <c r="D169" i="116"/>
  <c r="D168" i="116"/>
  <c r="C168" i="116"/>
  <c r="E162" i="116"/>
  <c r="D162" i="116"/>
  <c r="C159" i="116"/>
  <c r="C156" i="116"/>
  <c r="C153" i="116"/>
  <c r="C150" i="116"/>
  <c r="C147" i="116"/>
  <c r="C144" i="116"/>
  <c r="E143" i="116"/>
  <c r="D143" i="116"/>
  <c r="C143" i="116"/>
  <c r="E114" i="116"/>
  <c r="E115" i="116"/>
  <c r="D115" i="116"/>
  <c r="D114" i="116" s="1"/>
  <c r="C114" i="116"/>
  <c r="C110" i="116"/>
  <c r="E92" i="116"/>
  <c r="C87" i="116"/>
  <c r="D79" i="116"/>
  <c r="D61" i="116" s="1"/>
  <c r="C79" i="116"/>
  <c r="C61" i="116" s="1"/>
  <c r="E68" i="116"/>
  <c r="E61" i="116" s="1"/>
  <c r="D68" i="116"/>
  <c r="C68" i="116"/>
  <c r="C62" i="116"/>
  <c r="E57" i="116"/>
  <c r="D57" i="116"/>
  <c r="C57" i="116"/>
  <c r="E53" i="116"/>
  <c r="E52" i="116" s="1"/>
  <c r="E46" i="116" s="1"/>
  <c r="D53" i="116"/>
  <c r="D52" i="116" s="1"/>
  <c r="D46" i="116" s="1"/>
  <c r="C53" i="116"/>
  <c r="C52" i="116" s="1"/>
  <c r="C46" i="116" s="1"/>
  <c r="D48" i="116"/>
  <c r="C48" i="116"/>
  <c r="D47" i="116"/>
  <c r="C47" i="116"/>
  <c r="E42" i="116"/>
  <c r="D42" i="116"/>
  <c r="C42" i="116"/>
  <c r="E36" i="116"/>
  <c r="D36" i="116"/>
  <c r="C36" i="116"/>
  <c r="E32" i="116"/>
  <c r="D32" i="116"/>
  <c r="C32" i="116"/>
  <c r="E19" i="116"/>
  <c r="D19" i="116"/>
  <c r="C19" i="116"/>
  <c r="C11" i="116" s="1"/>
  <c r="E14" i="116"/>
  <c r="E11" i="116" s="1"/>
  <c r="E4" i="116" s="1"/>
  <c r="E3" i="116" s="1"/>
  <c r="E181" i="116" s="1"/>
  <c r="D14" i="116"/>
  <c r="D11" i="116" s="1"/>
  <c r="D4" i="116" s="1"/>
  <c r="D3" i="116" s="1"/>
  <c r="C14" i="116"/>
  <c r="E8" i="116"/>
  <c r="D8" i="116"/>
  <c r="C8" i="116"/>
  <c r="E5" i="116"/>
  <c r="D5" i="116"/>
  <c r="C5" i="116"/>
  <c r="B11" i="115"/>
  <c r="C11" i="115"/>
  <c r="D11" i="115"/>
  <c r="E122" i="115"/>
  <c r="D64" i="81"/>
  <c r="D64" i="83"/>
  <c r="C132" i="81"/>
  <c r="AC75" i="114"/>
  <c r="B7" i="84"/>
  <c r="D7" i="114"/>
  <c r="B7" i="114"/>
  <c r="D7" i="113"/>
  <c r="C7" i="113"/>
  <c r="B7" i="113"/>
  <c r="D7" i="112"/>
  <c r="C7" i="112"/>
  <c r="B7" i="112"/>
  <c r="C7" i="98"/>
  <c r="C7" i="97"/>
  <c r="B7" i="97"/>
  <c r="C7" i="96"/>
  <c r="B7" i="96"/>
  <c r="C7" i="95"/>
  <c r="C9" i="95"/>
  <c r="B7" i="95"/>
  <c r="B9" i="94"/>
  <c r="B8" i="94"/>
  <c r="E7" i="94"/>
  <c r="C7" i="94"/>
  <c r="B7" i="94"/>
  <c r="C7" i="93"/>
  <c r="B7" i="93"/>
  <c r="C7" i="92"/>
  <c r="B7" i="92"/>
  <c r="C7" i="91"/>
  <c r="C9" i="91"/>
  <c r="B7" i="91"/>
  <c r="C7" i="90"/>
  <c r="C9" i="90"/>
  <c r="B7" i="90"/>
  <c r="C7" i="89"/>
  <c r="C9" i="89"/>
  <c r="B7" i="89"/>
  <c r="C7" i="88"/>
  <c r="B7" i="88"/>
  <c r="C7" i="87"/>
  <c r="C9" i="87"/>
  <c r="B7" i="87"/>
  <c r="B7" i="86"/>
  <c r="C7" i="85"/>
  <c r="B7" i="85"/>
  <c r="C7" i="84"/>
  <c r="B7" i="83"/>
  <c r="C7" i="83"/>
  <c r="AG121" i="81"/>
  <c r="AG49" i="81"/>
  <c r="AG43" i="81"/>
  <c r="AG12" i="81"/>
  <c r="D121" i="114"/>
  <c r="D122" i="114"/>
  <c r="D184" i="109"/>
  <c r="C184" i="109"/>
  <c r="D181" i="109"/>
  <c r="C181" i="109"/>
  <c r="B181" i="109"/>
  <c r="C55" i="113"/>
  <c r="C54" i="113"/>
  <c r="C60" i="113"/>
  <c r="C64" i="113"/>
  <c r="B16" i="115"/>
  <c r="B13" i="115" s="1"/>
  <c r="F105" i="90"/>
  <c r="G105" i="90"/>
  <c r="H105" i="90"/>
  <c r="I105" i="90"/>
  <c r="J105" i="90"/>
  <c r="K105" i="90"/>
  <c r="L105" i="90"/>
  <c r="M105" i="90"/>
  <c r="N105" i="90"/>
  <c r="O105" i="90"/>
  <c r="P105" i="90"/>
  <c r="Q105" i="90"/>
  <c r="R105" i="90"/>
  <c r="S105" i="90"/>
  <c r="F105" i="89"/>
  <c r="G105" i="89"/>
  <c r="H105" i="89"/>
  <c r="I105" i="89"/>
  <c r="J105" i="89"/>
  <c r="K105" i="89"/>
  <c r="L105" i="89"/>
  <c r="M105" i="89"/>
  <c r="N105" i="89"/>
  <c r="O105" i="89"/>
  <c r="P105" i="89"/>
  <c r="Q105" i="89"/>
  <c r="R105" i="89"/>
  <c r="S105" i="89"/>
  <c r="F105" i="85"/>
  <c r="G105" i="85"/>
  <c r="H105" i="85"/>
  <c r="I105" i="85"/>
  <c r="J105" i="85"/>
  <c r="K105" i="85"/>
  <c r="L105" i="85"/>
  <c r="M105" i="85"/>
  <c r="N105" i="85"/>
  <c r="O105" i="85"/>
  <c r="P105" i="85"/>
  <c r="Q105" i="85"/>
  <c r="R105" i="85"/>
  <c r="S105" i="85"/>
  <c r="B75" i="81"/>
  <c r="C75" i="81"/>
  <c r="D75" i="81"/>
  <c r="E75" i="81"/>
  <c r="AC70" i="81"/>
  <c r="AC71" i="81"/>
  <c r="AC72" i="81"/>
  <c r="AC73" i="81"/>
  <c r="AC74" i="81"/>
  <c r="AC69" i="81"/>
  <c r="AE69" i="81"/>
  <c r="AE70" i="81"/>
  <c r="AE71" i="81"/>
  <c r="AE72" i="81"/>
  <c r="AE73" i="81"/>
  <c r="AE74" i="81"/>
  <c r="AC76" i="81"/>
  <c r="AC77" i="81"/>
  <c r="AC78" i="81"/>
  <c r="AC79" i="81"/>
  <c r="AC80" i="81"/>
  <c r="AC81" i="81"/>
  <c r="AC82" i="81"/>
  <c r="AC83" i="81"/>
  <c r="AC84" i="81"/>
  <c r="AC85" i="81"/>
  <c r="AG39" i="94"/>
  <c r="AG26" i="94"/>
  <c r="AG21" i="94"/>
  <c r="AG39" i="93"/>
  <c r="AG26" i="93"/>
  <c r="AG21" i="93"/>
  <c r="AG39" i="92"/>
  <c r="AG26" i="92"/>
  <c r="AG21" i="92"/>
  <c r="AG39" i="91"/>
  <c r="AG26" i="91"/>
  <c r="AG21" i="91"/>
  <c r="AG39" i="90"/>
  <c r="AE150" i="83"/>
  <c r="AG26" i="90"/>
  <c r="AE150" i="84"/>
  <c r="AE150" i="85"/>
  <c r="AG21" i="90"/>
  <c r="AE150" i="86"/>
  <c r="AE150" i="87"/>
  <c r="AE150" i="89"/>
  <c r="AE150" i="90"/>
  <c r="AE150" i="91"/>
  <c r="AE150" i="92"/>
  <c r="AE150" i="93"/>
  <c r="AE150" i="94"/>
  <c r="AE150" i="96"/>
  <c r="AE150" i="97"/>
  <c r="AE150" i="98"/>
  <c r="AE150" i="99"/>
  <c r="AE150" i="100"/>
  <c r="AE150" i="101"/>
  <c r="AE150" i="102"/>
  <c r="AE150" i="104"/>
  <c r="AE150" i="106"/>
  <c r="AE150" i="107"/>
  <c r="AE150" i="108"/>
  <c r="AE150" i="109"/>
  <c r="AE150" i="110"/>
  <c r="AE150" i="111"/>
  <c r="AE150" i="112"/>
  <c r="AE150" i="113"/>
  <c r="AE150" i="114"/>
  <c r="AG39" i="89"/>
  <c r="AG26" i="89"/>
  <c r="AG21" i="89"/>
  <c r="AG39" i="88"/>
  <c r="AG26" i="88"/>
  <c r="AG21" i="88"/>
  <c r="AG39" i="87"/>
  <c r="AG26" i="87"/>
  <c r="AG21" i="87"/>
  <c r="AG39" i="86"/>
  <c r="AG26" i="86"/>
  <c r="AG21" i="86"/>
  <c r="AG39" i="85"/>
  <c r="AG26" i="85"/>
  <c r="AG21" i="85"/>
  <c r="AG39" i="84"/>
  <c r="AG26" i="84"/>
  <c r="AG21" i="84"/>
  <c r="AG39" i="83"/>
  <c r="AG26" i="83"/>
  <c r="AG21" i="83"/>
  <c r="AG39" i="81"/>
  <c r="AG26" i="81"/>
  <c r="AG21" i="81"/>
  <c r="AG18" i="81" s="1"/>
  <c r="AG11" i="81" s="1"/>
  <c r="T105" i="114"/>
  <c r="T105" i="113"/>
  <c r="T105" i="112"/>
  <c r="B150" i="108"/>
  <c r="B150" i="114"/>
  <c r="C170" i="115"/>
  <c r="B26" i="109"/>
  <c r="B21" i="109"/>
  <c r="V86" i="81"/>
  <c r="U86" i="81"/>
  <c r="V86" i="83"/>
  <c r="U86" i="83"/>
  <c r="V86" i="84"/>
  <c r="U86" i="84"/>
  <c r="V86" i="85"/>
  <c r="U86" i="85"/>
  <c r="V86" i="86"/>
  <c r="U86" i="86"/>
  <c r="V86" i="87"/>
  <c r="U86" i="87"/>
  <c r="V86" i="88"/>
  <c r="U86" i="88"/>
  <c r="V86" i="89"/>
  <c r="U86" i="89"/>
  <c r="V86" i="90"/>
  <c r="U86" i="90"/>
  <c r="V86" i="91"/>
  <c r="U86" i="91"/>
  <c r="V86" i="92"/>
  <c r="U86" i="92"/>
  <c r="V86" i="93"/>
  <c r="U86" i="93"/>
  <c r="V86" i="94"/>
  <c r="U86" i="94"/>
  <c r="V86" i="95"/>
  <c r="U86" i="95"/>
  <c r="T106" i="115"/>
  <c r="AC101" i="115"/>
  <c r="AE101" i="115" s="1"/>
  <c r="AC102" i="115"/>
  <c r="AC103" i="115"/>
  <c r="AE103" i="115" s="1"/>
  <c r="F106" i="115"/>
  <c r="G106" i="115"/>
  <c r="H106" i="115"/>
  <c r="H69" i="115" s="1"/>
  <c r="I106" i="115"/>
  <c r="J106" i="115"/>
  <c r="K106" i="115"/>
  <c r="L106" i="115"/>
  <c r="M106" i="115"/>
  <c r="M69" i="115" s="1"/>
  <c r="N106" i="115"/>
  <c r="N69" i="115" s="1"/>
  <c r="O106" i="115"/>
  <c r="O69" i="115" s="1"/>
  <c r="P106" i="115"/>
  <c r="Q106" i="115"/>
  <c r="R106" i="115"/>
  <c r="S106" i="115"/>
  <c r="S69" i="115" s="1"/>
  <c r="AC107" i="115"/>
  <c r="AC108" i="115"/>
  <c r="AC109" i="115"/>
  <c r="AC110" i="115"/>
  <c r="AC194" i="115"/>
  <c r="AE194" i="115" s="1"/>
  <c r="AC192" i="115"/>
  <c r="AE192" i="115" s="1"/>
  <c r="AG191" i="115"/>
  <c r="D191" i="115"/>
  <c r="C191" i="115"/>
  <c r="B191" i="115"/>
  <c r="AE188" i="115"/>
  <c r="AC187" i="115"/>
  <c r="AE187" i="115"/>
  <c r="AC186" i="115"/>
  <c r="AE186" i="115"/>
  <c r="D185" i="115"/>
  <c r="C185" i="115"/>
  <c r="AC184" i="115"/>
  <c r="AE184" i="115"/>
  <c r="AC183" i="115"/>
  <c r="AE183" i="115"/>
  <c r="AG182" i="115"/>
  <c r="AG176" i="115" s="1"/>
  <c r="D182" i="115"/>
  <c r="D176" i="115" s="1"/>
  <c r="C182" i="115"/>
  <c r="B182" i="115"/>
  <c r="B176" i="115"/>
  <c r="AC181" i="115"/>
  <c r="AE181" i="115" s="1"/>
  <c r="AC180" i="115"/>
  <c r="AE180" i="115"/>
  <c r="AC179" i="115"/>
  <c r="AE179" i="115"/>
  <c r="AC178" i="115"/>
  <c r="AE178" i="115" s="1"/>
  <c r="C177" i="115"/>
  <c r="AC174" i="115"/>
  <c r="AE174" i="115"/>
  <c r="AC173" i="115"/>
  <c r="AE173" i="115" s="1"/>
  <c r="AC172" i="115"/>
  <c r="AE172" i="115"/>
  <c r="AC171" i="115"/>
  <c r="AE171" i="115"/>
  <c r="AG170" i="115"/>
  <c r="D170" i="115"/>
  <c r="D151" i="115" s="1"/>
  <c r="C151" i="115"/>
  <c r="AC169" i="115"/>
  <c r="AE169" i="115"/>
  <c r="B167" i="115"/>
  <c r="AC167" i="115" s="1"/>
  <c r="AE167" i="115" s="1"/>
  <c r="AC166" i="115"/>
  <c r="AE166" i="115"/>
  <c r="B164" i="115"/>
  <c r="AC164" i="115" s="1"/>
  <c r="AE164" i="115" s="1"/>
  <c r="AC163" i="115"/>
  <c r="AE163" i="115"/>
  <c r="B161" i="115"/>
  <c r="AC161" i="115"/>
  <c r="AE161" i="115" s="1"/>
  <c r="AC160" i="115"/>
  <c r="AE160" i="115" s="1"/>
  <c r="AC159" i="115"/>
  <c r="AE159" i="115"/>
  <c r="B158" i="115"/>
  <c r="AC158" i="115" s="1"/>
  <c r="AE158" i="115" s="1"/>
  <c r="AC157" i="115"/>
  <c r="AE157" i="115"/>
  <c r="AC156" i="115"/>
  <c r="AE156" i="115"/>
  <c r="B155" i="115"/>
  <c r="AC155" i="115" s="1"/>
  <c r="AE155" i="115" s="1"/>
  <c r="AC154" i="115"/>
  <c r="AE154" i="115"/>
  <c r="AC153" i="115"/>
  <c r="AE153" i="115" s="1"/>
  <c r="B152" i="115"/>
  <c r="AC150" i="115"/>
  <c r="AE150" i="115"/>
  <c r="AC149" i="115"/>
  <c r="AE149" i="115"/>
  <c r="AC148" i="115"/>
  <c r="AE148" i="115" s="1"/>
  <c r="AC147" i="115"/>
  <c r="AE147" i="115"/>
  <c r="AC146" i="115"/>
  <c r="AE146" i="115"/>
  <c r="AC145" i="115"/>
  <c r="AE145" i="115" s="1"/>
  <c r="AC144" i="115"/>
  <c r="AE144" i="115"/>
  <c r="AC142" i="115"/>
  <c r="AE142" i="115"/>
  <c r="AC141" i="115"/>
  <c r="AE141" i="115" s="1"/>
  <c r="AC140" i="115"/>
  <c r="AE140" i="115"/>
  <c r="AC139" i="115"/>
  <c r="AE139" i="115"/>
  <c r="AC138" i="115"/>
  <c r="AE138" i="115" s="1"/>
  <c r="AC137" i="115"/>
  <c r="AE137" i="115"/>
  <c r="AC136" i="115"/>
  <c r="AE136" i="115"/>
  <c r="AC135" i="115"/>
  <c r="AE135" i="115" s="1"/>
  <c r="AC134" i="115"/>
  <c r="AE134" i="115"/>
  <c r="D133" i="115"/>
  <c r="D122" i="115"/>
  <c r="C133" i="115"/>
  <c r="AC133" i="115" s="1"/>
  <c r="AE133" i="115" s="1"/>
  <c r="AC131" i="115"/>
  <c r="AE131" i="115"/>
  <c r="AC130" i="115"/>
  <c r="AE130" i="115" s="1"/>
  <c r="AC129" i="115"/>
  <c r="AE129" i="115" s="1"/>
  <c r="AC127" i="115"/>
  <c r="AE127" i="115"/>
  <c r="AC126" i="115"/>
  <c r="AE126" i="115" s="1"/>
  <c r="AC125" i="115"/>
  <c r="AE125" i="115" s="1"/>
  <c r="AC124" i="115"/>
  <c r="AE124" i="115"/>
  <c r="D123" i="115"/>
  <c r="C123" i="115"/>
  <c r="AC123" i="115" s="1"/>
  <c r="AE123" i="115" s="1"/>
  <c r="AG122" i="115"/>
  <c r="B122" i="115"/>
  <c r="AC119" i="115"/>
  <c r="B118" i="115"/>
  <c r="AC114" i="115"/>
  <c r="AB113" i="115"/>
  <c r="AC111" i="115"/>
  <c r="AE111" i="115" s="1"/>
  <c r="AE110" i="115"/>
  <c r="AE109" i="115"/>
  <c r="AE108" i="115"/>
  <c r="AE107" i="115"/>
  <c r="R69" i="115"/>
  <c r="Q69" i="115"/>
  <c r="Q189" i="115" s="1"/>
  <c r="P69" i="115"/>
  <c r="L69" i="115"/>
  <c r="K69" i="115"/>
  <c r="AE102" i="115"/>
  <c r="AC100" i="115"/>
  <c r="AE100" i="115" s="1"/>
  <c r="AB100" i="115"/>
  <c r="AB69" i="115" s="1"/>
  <c r="AA100" i="115"/>
  <c r="AA69" i="115"/>
  <c r="Z100" i="115"/>
  <c r="Z69" i="115" s="1"/>
  <c r="Y100" i="115"/>
  <c r="Y69" i="115" s="1"/>
  <c r="X100" i="115"/>
  <c r="X69" i="115"/>
  <c r="X8" i="115" s="1"/>
  <c r="W100" i="115"/>
  <c r="W69" i="115" s="1"/>
  <c r="V100" i="115"/>
  <c r="U100" i="115"/>
  <c r="U69" i="115"/>
  <c r="T100" i="115"/>
  <c r="T69" i="115" s="1"/>
  <c r="E100" i="115"/>
  <c r="D100" i="115"/>
  <c r="AC97" i="115"/>
  <c r="AE97" i="115" s="1"/>
  <c r="AC96" i="115"/>
  <c r="AE96" i="115"/>
  <c r="AC95" i="115"/>
  <c r="AE95" i="115" s="1"/>
  <c r="B95" i="115"/>
  <c r="AC92" i="115"/>
  <c r="AE92" i="115"/>
  <c r="AC90" i="115"/>
  <c r="AE90" i="115"/>
  <c r="AC89" i="115"/>
  <c r="AE89" i="115" s="1"/>
  <c r="AC88" i="115"/>
  <c r="AE88" i="115"/>
  <c r="C87" i="115"/>
  <c r="B87" i="115"/>
  <c r="AC86" i="115"/>
  <c r="AE86" i="115"/>
  <c r="AC85" i="115"/>
  <c r="AE85" i="115"/>
  <c r="AC84" i="115"/>
  <c r="AE84" i="115" s="1"/>
  <c r="AC83" i="115"/>
  <c r="AE83" i="115"/>
  <c r="AC82" i="115"/>
  <c r="AE82" i="115"/>
  <c r="AC81" i="115"/>
  <c r="AE81" i="115" s="1"/>
  <c r="AC80" i="115"/>
  <c r="AE80" i="115"/>
  <c r="AC79" i="115"/>
  <c r="AE79" i="115"/>
  <c r="AC78" i="115"/>
  <c r="AE78" i="115" s="1"/>
  <c r="AC77" i="115"/>
  <c r="AE77" i="115"/>
  <c r="E76" i="115"/>
  <c r="E69" i="115" s="1"/>
  <c r="D76" i="115"/>
  <c r="C76" i="115"/>
  <c r="B76" i="115"/>
  <c r="AE75" i="115"/>
  <c r="AC75" i="115"/>
  <c r="AC74" i="115"/>
  <c r="AE74" i="115" s="1"/>
  <c r="AC73" i="115"/>
  <c r="AE73" i="115"/>
  <c r="AC72" i="115"/>
  <c r="AE72" i="115" s="1"/>
  <c r="AC71" i="115"/>
  <c r="AE71" i="115"/>
  <c r="B70" i="115"/>
  <c r="V69" i="115"/>
  <c r="J69" i="115"/>
  <c r="J9" i="115"/>
  <c r="I69" i="115"/>
  <c r="I9" i="115" s="1"/>
  <c r="G69" i="115"/>
  <c r="G7" i="115" s="1"/>
  <c r="F69" i="115"/>
  <c r="AC68" i="115"/>
  <c r="AE68" i="115" s="1"/>
  <c r="AC67" i="115"/>
  <c r="AE67" i="115"/>
  <c r="AC66" i="115"/>
  <c r="AE66" i="115"/>
  <c r="D65" i="115"/>
  <c r="C65" i="115"/>
  <c r="B65" i="115"/>
  <c r="AC65" i="115" s="1"/>
  <c r="AE65" i="115" s="1"/>
  <c r="AC64" i="115"/>
  <c r="AE64" i="115"/>
  <c r="AC63" i="115"/>
  <c r="AE63" i="115" s="1"/>
  <c r="AC62" i="115"/>
  <c r="AE62" i="115"/>
  <c r="D61" i="115"/>
  <c r="C61" i="115"/>
  <c r="C60" i="115" s="1"/>
  <c r="B61" i="115"/>
  <c r="AC61" i="115" s="1"/>
  <c r="AG60" i="115"/>
  <c r="AG54" i="115"/>
  <c r="B60" i="115"/>
  <c r="AC58" i="115"/>
  <c r="AE58" i="115" s="1"/>
  <c r="AC57" i="115"/>
  <c r="AE57" i="115"/>
  <c r="C56" i="115"/>
  <c r="C55" i="115" s="1"/>
  <c r="B56" i="115"/>
  <c r="B55" i="115" s="1"/>
  <c r="B54" i="115" s="1"/>
  <c r="AC53" i="115"/>
  <c r="AE53" i="115"/>
  <c r="AC52" i="115"/>
  <c r="AE52" i="115" s="1"/>
  <c r="AC51" i="115"/>
  <c r="AG50" i="115"/>
  <c r="D50" i="115"/>
  <c r="C50" i="115"/>
  <c r="B50" i="115"/>
  <c r="AC48" i="115"/>
  <c r="AE48" i="115"/>
  <c r="AC47" i="115"/>
  <c r="AE47" i="115"/>
  <c r="AC46" i="115"/>
  <c r="AE46" i="115" s="1"/>
  <c r="AC45" i="115"/>
  <c r="AE45" i="115"/>
  <c r="AG44" i="115"/>
  <c r="D44" i="115"/>
  <c r="C44" i="115"/>
  <c r="B44" i="115"/>
  <c r="AC43" i="115"/>
  <c r="AE43" i="115"/>
  <c r="AC42" i="115"/>
  <c r="AE42" i="115"/>
  <c r="AC41" i="115"/>
  <c r="AE41" i="115" s="1"/>
  <c r="D40" i="115"/>
  <c r="C40" i="115"/>
  <c r="B40" i="115"/>
  <c r="AC40" i="115"/>
  <c r="AE40" i="115" s="1"/>
  <c r="AC38" i="115"/>
  <c r="AE38" i="115" s="1"/>
  <c r="AC36" i="115"/>
  <c r="AE36" i="115"/>
  <c r="AC34" i="115"/>
  <c r="AE34" i="115" s="1"/>
  <c r="AC32" i="115"/>
  <c r="AE32" i="115"/>
  <c r="AC30" i="115"/>
  <c r="AE30" i="115"/>
  <c r="AC29" i="115"/>
  <c r="AE29" i="115" s="1"/>
  <c r="AC28" i="115"/>
  <c r="AE28" i="115" s="1"/>
  <c r="D27" i="115"/>
  <c r="C27" i="115"/>
  <c r="C19" i="115" s="1"/>
  <c r="B27" i="115"/>
  <c r="B19" i="115" s="1"/>
  <c r="AC26" i="115"/>
  <c r="AE26" i="115" s="1"/>
  <c r="AC25" i="115"/>
  <c r="AE25" i="115"/>
  <c r="AC24" i="115"/>
  <c r="AE24" i="115"/>
  <c r="D22" i="115"/>
  <c r="AC22" i="115" s="1"/>
  <c r="C22" i="115"/>
  <c r="B22" i="115"/>
  <c r="AC21" i="115"/>
  <c r="AE21" i="115"/>
  <c r="AC20" i="115"/>
  <c r="AE20" i="115" s="1"/>
  <c r="AG19" i="115"/>
  <c r="AC18" i="115"/>
  <c r="AE18" i="115" s="1"/>
  <c r="AC17" i="115"/>
  <c r="AE17" i="115" s="1"/>
  <c r="D16" i="115"/>
  <c r="C16" i="115"/>
  <c r="C13" i="115" s="1"/>
  <c r="C12" i="115" s="1"/>
  <c r="AC16" i="115"/>
  <c r="AC13" i="115" s="1"/>
  <c r="AC15" i="115"/>
  <c r="AE15" i="115"/>
  <c r="AC14" i="115"/>
  <c r="AE14" i="115"/>
  <c r="AG13" i="115"/>
  <c r="AG12" i="115" s="1"/>
  <c r="AG11" i="115" s="1"/>
  <c r="AG7" i="115" s="1"/>
  <c r="D13" i="115"/>
  <c r="X7" i="115"/>
  <c r="J7" i="115"/>
  <c r="F7" i="115"/>
  <c r="AC193" i="114"/>
  <c r="AE193" i="114"/>
  <c r="AC191" i="114"/>
  <c r="AE191" i="114"/>
  <c r="AG190" i="114"/>
  <c r="AC190" i="114"/>
  <c r="AE190" i="114"/>
  <c r="D190" i="114"/>
  <c r="C190" i="114"/>
  <c r="B190" i="114"/>
  <c r="AE187" i="114"/>
  <c r="AC186" i="114"/>
  <c r="AE186" i="114"/>
  <c r="AC185" i="114"/>
  <c r="AE185" i="114"/>
  <c r="D184" i="114"/>
  <c r="C184" i="114"/>
  <c r="AC183" i="114"/>
  <c r="AE183" i="114"/>
  <c r="AC182" i="114"/>
  <c r="AE182" i="114"/>
  <c r="AG181" i="114"/>
  <c r="AG175" i="114"/>
  <c r="D181" i="114"/>
  <c r="C181" i="114"/>
  <c r="B181" i="114"/>
  <c r="AC181" i="114"/>
  <c r="AE181" i="114"/>
  <c r="AC180" i="114"/>
  <c r="AE180" i="114"/>
  <c r="AC179" i="114"/>
  <c r="AE179" i="114"/>
  <c r="AC178" i="114"/>
  <c r="AE178" i="114"/>
  <c r="AC177" i="114"/>
  <c r="AE177" i="114"/>
  <c r="C176" i="114"/>
  <c r="C175" i="114"/>
  <c r="B175" i="114"/>
  <c r="AC173" i="114"/>
  <c r="AE173" i="114"/>
  <c r="AE172" i="114"/>
  <c r="AC172" i="114"/>
  <c r="AC171" i="114"/>
  <c r="AE171" i="114"/>
  <c r="AC170" i="114"/>
  <c r="AE170" i="114"/>
  <c r="AG169" i="114"/>
  <c r="D169" i="114"/>
  <c r="D150" i="114"/>
  <c r="C169" i="114"/>
  <c r="C150" i="114"/>
  <c r="AC168" i="114"/>
  <c r="AE168" i="114"/>
  <c r="B166" i="114"/>
  <c r="AC166" i="114"/>
  <c r="AE166" i="114"/>
  <c r="AC165" i="114"/>
  <c r="AE165" i="114"/>
  <c r="B163" i="114"/>
  <c r="AC163" i="114"/>
  <c r="AE163" i="114"/>
  <c r="AC162" i="114"/>
  <c r="AE162" i="114"/>
  <c r="B160" i="114"/>
  <c r="AC160" i="114"/>
  <c r="AE160" i="114"/>
  <c r="AC159" i="114"/>
  <c r="AE159" i="114"/>
  <c r="AC158" i="114"/>
  <c r="AE158" i="114"/>
  <c r="B157" i="114"/>
  <c r="AC157" i="114"/>
  <c r="AE157" i="114"/>
  <c r="AC156" i="114"/>
  <c r="AE156" i="114"/>
  <c r="AC155" i="114"/>
  <c r="AE155" i="114"/>
  <c r="B154" i="114"/>
  <c r="AC154" i="114"/>
  <c r="AE154" i="114"/>
  <c r="AC153" i="114"/>
  <c r="AE153" i="114"/>
  <c r="AC152" i="114"/>
  <c r="AE152" i="114"/>
  <c r="B151" i="114"/>
  <c r="AC151" i="114"/>
  <c r="AE151" i="114"/>
  <c r="AG150" i="114"/>
  <c r="AC149" i="114"/>
  <c r="AE149" i="114"/>
  <c r="AC148" i="114"/>
  <c r="AE148" i="114"/>
  <c r="AC147" i="114"/>
  <c r="AE147" i="114"/>
  <c r="AC146" i="114"/>
  <c r="AE146" i="114"/>
  <c r="AC145" i="114"/>
  <c r="AE145" i="114"/>
  <c r="AC144" i="114"/>
  <c r="AE144" i="114"/>
  <c r="AC143" i="114"/>
  <c r="AE143" i="114"/>
  <c r="AC141" i="114"/>
  <c r="AE141" i="114"/>
  <c r="AC140" i="114"/>
  <c r="AE140" i="114"/>
  <c r="AC139" i="114"/>
  <c r="AE139" i="114"/>
  <c r="AC138" i="114"/>
  <c r="AE138" i="114"/>
  <c r="AC137" i="114"/>
  <c r="AE137" i="114"/>
  <c r="AC136" i="114"/>
  <c r="AE136" i="114"/>
  <c r="AC135" i="114"/>
  <c r="AE135" i="114"/>
  <c r="AC134" i="114"/>
  <c r="AE134" i="114"/>
  <c r="AC133" i="114"/>
  <c r="AE133" i="114"/>
  <c r="D132" i="114"/>
  <c r="C132" i="114"/>
  <c r="AC130" i="114"/>
  <c r="AE130" i="114"/>
  <c r="AC129" i="114"/>
  <c r="AE129" i="114"/>
  <c r="AC128" i="114"/>
  <c r="AE128" i="114"/>
  <c r="AC126" i="114"/>
  <c r="AE126" i="114"/>
  <c r="AC125" i="114"/>
  <c r="AE125" i="114"/>
  <c r="AC124" i="114"/>
  <c r="AE124" i="114"/>
  <c r="AC123" i="114"/>
  <c r="AE123" i="114"/>
  <c r="C122" i="114"/>
  <c r="AC122" i="114"/>
  <c r="AE122" i="114"/>
  <c r="AG121" i="114"/>
  <c r="B121" i="114"/>
  <c r="AC118" i="114"/>
  <c r="AC117" i="114"/>
  <c r="AE117" i="114"/>
  <c r="B117" i="114"/>
  <c r="AC113" i="114"/>
  <c r="AE113" i="114"/>
  <c r="AC112" i="114"/>
  <c r="AE112" i="114"/>
  <c r="AB112" i="114"/>
  <c r="AC110" i="114"/>
  <c r="AE110" i="114"/>
  <c r="AC109" i="114"/>
  <c r="AE109" i="114"/>
  <c r="AC108" i="114"/>
  <c r="AE108" i="114"/>
  <c r="AC107" i="114"/>
  <c r="AE107" i="114"/>
  <c r="AC106" i="114"/>
  <c r="AE106" i="114"/>
  <c r="AC105" i="114"/>
  <c r="AE105" i="114"/>
  <c r="S105" i="114"/>
  <c r="S68" i="114"/>
  <c r="R105" i="114"/>
  <c r="R68" i="114"/>
  <c r="Q105" i="114"/>
  <c r="Q68" i="114"/>
  <c r="Q9" i="114"/>
  <c r="P105" i="114"/>
  <c r="O105" i="114"/>
  <c r="N105" i="114"/>
  <c r="N68" i="114"/>
  <c r="M105" i="114"/>
  <c r="M68" i="114"/>
  <c r="L105" i="114"/>
  <c r="L68" i="114"/>
  <c r="L188" i="114"/>
  <c r="K105" i="114"/>
  <c r="K68" i="114"/>
  <c r="J105" i="114"/>
  <c r="J68" i="114"/>
  <c r="I105" i="114"/>
  <c r="I68" i="114"/>
  <c r="H105" i="114"/>
  <c r="G105" i="114"/>
  <c r="F105" i="114"/>
  <c r="AC102" i="114"/>
  <c r="AE102" i="114"/>
  <c r="AC101" i="114"/>
  <c r="AE101" i="114"/>
  <c r="AC100" i="114"/>
  <c r="AE100" i="114"/>
  <c r="AC99" i="114"/>
  <c r="AE99" i="114"/>
  <c r="AB99" i="114"/>
  <c r="AA99" i="114"/>
  <c r="Z99" i="114"/>
  <c r="Y99" i="114"/>
  <c r="X99" i="114"/>
  <c r="W99" i="114"/>
  <c r="V99" i="114"/>
  <c r="U99" i="114"/>
  <c r="U68" i="114"/>
  <c r="T99" i="114"/>
  <c r="T68" i="114"/>
  <c r="E99" i="114"/>
  <c r="D99" i="114"/>
  <c r="AC96" i="114"/>
  <c r="AC95" i="114"/>
  <c r="AE95" i="114"/>
  <c r="B94" i="114"/>
  <c r="AC91" i="114"/>
  <c r="AE91" i="114"/>
  <c r="AC89" i="114"/>
  <c r="AC88" i="114"/>
  <c r="AE88" i="114"/>
  <c r="AC87" i="114"/>
  <c r="AE87" i="114"/>
  <c r="C86" i="114"/>
  <c r="B86" i="114"/>
  <c r="AC85" i="114"/>
  <c r="AE85" i="114"/>
  <c r="AC84" i="114"/>
  <c r="AE84" i="114"/>
  <c r="AC83" i="114"/>
  <c r="AE83" i="114"/>
  <c r="AC82" i="114"/>
  <c r="AE82" i="114"/>
  <c r="AC81" i="114"/>
  <c r="AE81" i="114"/>
  <c r="AC80" i="114"/>
  <c r="AE80" i="114"/>
  <c r="AC79" i="114"/>
  <c r="AE79" i="114"/>
  <c r="AC78" i="114"/>
  <c r="AE78" i="114"/>
  <c r="AC77" i="114"/>
  <c r="AE77" i="114"/>
  <c r="AC76" i="114"/>
  <c r="AE76" i="114"/>
  <c r="E75" i="114"/>
  <c r="E68" i="114"/>
  <c r="D75" i="114"/>
  <c r="C75" i="114"/>
  <c r="B75" i="114"/>
  <c r="AC74" i="114"/>
  <c r="AE74" i="114"/>
  <c r="AC73" i="114"/>
  <c r="AE73" i="114"/>
  <c r="AC72" i="114"/>
  <c r="AE72" i="114"/>
  <c r="AC71" i="114"/>
  <c r="AE71" i="114"/>
  <c r="AC70" i="114"/>
  <c r="AE70" i="114"/>
  <c r="AC69" i="114"/>
  <c r="AE69" i="114"/>
  <c r="B69" i="114"/>
  <c r="B68" i="114"/>
  <c r="AB68" i="114"/>
  <c r="AB9" i="114"/>
  <c r="AA68" i="114"/>
  <c r="AA9" i="114"/>
  <c r="Z68" i="114"/>
  <c r="Z9" i="114"/>
  <c r="Y68" i="114"/>
  <c r="Y9" i="114"/>
  <c r="X68" i="114"/>
  <c r="X188" i="114"/>
  <c r="W68" i="114"/>
  <c r="W7" i="114"/>
  <c r="V68" i="114"/>
  <c r="V7" i="114"/>
  <c r="P68" i="114"/>
  <c r="O68" i="114"/>
  <c r="H68" i="114"/>
  <c r="G68" i="114"/>
  <c r="F68" i="114"/>
  <c r="F7" i="114"/>
  <c r="D68" i="114"/>
  <c r="AC67" i="114"/>
  <c r="AE67" i="114"/>
  <c r="AC66" i="114"/>
  <c r="AE66" i="114"/>
  <c r="AC65" i="114"/>
  <c r="AE65" i="114"/>
  <c r="D64" i="114"/>
  <c r="C64" i="114"/>
  <c r="B64" i="114"/>
  <c r="AC64" i="114"/>
  <c r="AE64" i="114"/>
  <c r="AC63" i="114"/>
  <c r="AE63" i="114"/>
  <c r="AC62" i="114"/>
  <c r="AE62" i="114"/>
  <c r="AC61" i="114"/>
  <c r="AE61" i="114"/>
  <c r="D60" i="114"/>
  <c r="D59" i="114"/>
  <c r="D53" i="114"/>
  <c r="C60" i="114"/>
  <c r="C59" i="114"/>
  <c r="B60" i="114"/>
  <c r="B59" i="114"/>
  <c r="AG59" i="114"/>
  <c r="AG53" i="114"/>
  <c r="AC57" i="114"/>
  <c r="AE57" i="114"/>
  <c r="AC56" i="114"/>
  <c r="AE56" i="114"/>
  <c r="C55" i="114"/>
  <c r="C54" i="114"/>
  <c r="B55" i="114"/>
  <c r="B54" i="114"/>
  <c r="AC52" i="114"/>
  <c r="AE52" i="114"/>
  <c r="AC51" i="114"/>
  <c r="AE51" i="114"/>
  <c r="AC50" i="114"/>
  <c r="AC49" i="114"/>
  <c r="AE49" i="114"/>
  <c r="AG49" i="114"/>
  <c r="D49" i="114"/>
  <c r="C49" i="114"/>
  <c r="B49" i="114"/>
  <c r="AC47" i="114"/>
  <c r="AE47" i="114"/>
  <c r="AC46" i="114"/>
  <c r="AE46" i="114"/>
  <c r="AC45" i="114"/>
  <c r="AE45" i="114"/>
  <c r="AC44" i="114"/>
  <c r="AE44" i="114"/>
  <c r="AG43" i="114"/>
  <c r="AC43" i="114"/>
  <c r="AE43" i="114"/>
  <c r="D43" i="114"/>
  <c r="C43" i="114"/>
  <c r="B43" i="114"/>
  <c r="AC42" i="114"/>
  <c r="AE42" i="114"/>
  <c r="AC41" i="114"/>
  <c r="AE41" i="114"/>
  <c r="AC40" i="114"/>
  <c r="AE40" i="114"/>
  <c r="D39" i="114"/>
  <c r="C39" i="114"/>
  <c r="B39" i="114"/>
  <c r="AC39" i="114"/>
  <c r="AE39" i="114"/>
  <c r="AC37" i="114"/>
  <c r="AE37" i="114"/>
  <c r="AC35" i="114"/>
  <c r="AE35" i="114"/>
  <c r="AC33" i="114"/>
  <c r="AE33" i="114"/>
  <c r="AC31" i="114"/>
  <c r="AE31" i="114"/>
  <c r="AC29" i="114"/>
  <c r="AE29" i="114"/>
  <c r="AC28" i="114"/>
  <c r="AE28" i="114"/>
  <c r="AC27" i="114"/>
  <c r="AE27" i="114"/>
  <c r="D26" i="114"/>
  <c r="C26" i="114"/>
  <c r="B26" i="114"/>
  <c r="AC25" i="114"/>
  <c r="AE25" i="114"/>
  <c r="AC24" i="114"/>
  <c r="AE24" i="114"/>
  <c r="AC23" i="114"/>
  <c r="AE23" i="114"/>
  <c r="D21" i="114"/>
  <c r="C21" i="114"/>
  <c r="B21" i="114"/>
  <c r="AC21" i="114"/>
  <c r="AE21" i="114"/>
  <c r="AC20" i="114"/>
  <c r="AE20" i="114"/>
  <c r="AC19" i="114"/>
  <c r="AG18" i="114"/>
  <c r="AC17" i="114"/>
  <c r="AE17" i="114"/>
  <c r="AC16" i="114"/>
  <c r="AE16" i="114"/>
  <c r="D15" i="114"/>
  <c r="C15" i="114"/>
  <c r="B15" i="114"/>
  <c r="AC14" i="114"/>
  <c r="AE14" i="114"/>
  <c r="AC13" i="114"/>
  <c r="AE13" i="114"/>
  <c r="AG12" i="114"/>
  <c r="D12" i="114"/>
  <c r="C12" i="114"/>
  <c r="B12" i="114"/>
  <c r="G9" i="114"/>
  <c r="F9" i="114"/>
  <c r="AB8" i="114"/>
  <c r="AA8" i="114"/>
  <c r="Z8" i="114"/>
  <c r="Y8" i="114"/>
  <c r="X8" i="114"/>
  <c r="W8" i="114"/>
  <c r="AB7" i="114"/>
  <c r="AA7" i="114"/>
  <c r="Z7" i="114"/>
  <c r="Y7" i="114"/>
  <c r="R7" i="114"/>
  <c r="Q7" i="114"/>
  <c r="K7" i="114"/>
  <c r="J7" i="114"/>
  <c r="I7" i="114"/>
  <c r="G7" i="114"/>
  <c r="AC193" i="113"/>
  <c r="AE193" i="113"/>
  <c r="AC191" i="113"/>
  <c r="AG190" i="113"/>
  <c r="D190" i="113"/>
  <c r="C190" i="113"/>
  <c r="B190" i="113"/>
  <c r="AE187" i="113"/>
  <c r="AC186" i="113"/>
  <c r="AE186" i="113"/>
  <c r="AC185" i="113"/>
  <c r="AE185" i="113"/>
  <c r="D184" i="113"/>
  <c r="C184" i="113"/>
  <c r="AC183" i="113"/>
  <c r="AE183" i="113"/>
  <c r="AC182" i="113"/>
  <c r="AE182" i="113"/>
  <c r="AG181" i="113"/>
  <c r="AG175" i="113"/>
  <c r="D181" i="113"/>
  <c r="C181" i="113"/>
  <c r="B181" i="113"/>
  <c r="AC181" i="113"/>
  <c r="AE181" i="113"/>
  <c r="AC180" i="113"/>
  <c r="AE180" i="113"/>
  <c r="AC179" i="113"/>
  <c r="AE179" i="113"/>
  <c r="AC178" i="113"/>
  <c r="AE178" i="113"/>
  <c r="AC177" i="113"/>
  <c r="AE177" i="113"/>
  <c r="C176" i="113"/>
  <c r="C175" i="113"/>
  <c r="B175" i="113"/>
  <c r="AC173" i="113"/>
  <c r="AE173" i="113"/>
  <c r="AC172" i="113"/>
  <c r="AE172" i="113"/>
  <c r="AC171" i="113"/>
  <c r="AE171" i="113"/>
  <c r="AC170" i="113"/>
  <c r="AE170" i="113"/>
  <c r="AG169" i="113"/>
  <c r="D169" i="113"/>
  <c r="D150" i="113"/>
  <c r="C169" i="113"/>
  <c r="C150" i="113"/>
  <c r="AC168" i="113"/>
  <c r="AE168" i="113"/>
  <c r="B166" i="113"/>
  <c r="AC166" i="113"/>
  <c r="AE166" i="113"/>
  <c r="AC165" i="113"/>
  <c r="AE165" i="113"/>
  <c r="B163" i="113"/>
  <c r="AC163" i="113"/>
  <c r="AE163" i="113"/>
  <c r="AC162" i="113"/>
  <c r="AE162" i="113"/>
  <c r="B160" i="113"/>
  <c r="AC160" i="113"/>
  <c r="AE160" i="113"/>
  <c r="AC159" i="113"/>
  <c r="AE159" i="113"/>
  <c r="AC158" i="113"/>
  <c r="AE158" i="113"/>
  <c r="B157" i="113"/>
  <c r="AC157" i="113"/>
  <c r="AE157" i="113"/>
  <c r="AC156" i="113"/>
  <c r="AE156" i="113"/>
  <c r="AC155" i="113"/>
  <c r="AE155" i="113"/>
  <c r="B154" i="113"/>
  <c r="AC154" i="113"/>
  <c r="AE154" i="113"/>
  <c r="AC153" i="113"/>
  <c r="AE153" i="113"/>
  <c r="AC152" i="113"/>
  <c r="AE152" i="113"/>
  <c r="B151" i="113"/>
  <c r="AG150" i="113"/>
  <c r="AC149" i="113"/>
  <c r="AE149" i="113"/>
  <c r="AC148" i="113"/>
  <c r="AE148" i="113"/>
  <c r="AC147" i="113"/>
  <c r="AE147" i="113"/>
  <c r="AC146" i="113"/>
  <c r="AE146" i="113"/>
  <c r="AC145" i="113"/>
  <c r="AE145" i="113"/>
  <c r="AC144" i="113"/>
  <c r="AE144" i="113"/>
  <c r="AC143" i="113"/>
  <c r="AE143" i="113"/>
  <c r="AC141" i="113"/>
  <c r="AE141" i="113"/>
  <c r="AC140" i="113"/>
  <c r="AE140" i="113"/>
  <c r="AC139" i="113"/>
  <c r="AE139" i="113"/>
  <c r="AC138" i="113"/>
  <c r="AE138" i="113"/>
  <c r="AC137" i="113"/>
  <c r="AE137" i="113"/>
  <c r="AC136" i="113"/>
  <c r="AE136" i="113"/>
  <c r="AC135" i="113"/>
  <c r="AE135" i="113"/>
  <c r="AC134" i="113"/>
  <c r="AE134" i="113"/>
  <c r="AC133" i="113"/>
  <c r="AE133" i="113"/>
  <c r="D132" i="113"/>
  <c r="C132" i="113"/>
  <c r="AC132" i="113"/>
  <c r="AE132" i="113"/>
  <c r="AC130" i="113"/>
  <c r="AE130" i="113"/>
  <c r="AC129" i="113"/>
  <c r="AE129" i="113"/>
  <c r="AC128" i="113"/>
  <c r="AE128" i="113"/>
  <c r="AC126" i="113"/>
  <c r="AE126" i="113"/>
  <c r="AC125" i="113"/>
  <c r="AE125" i="113"/>
  <c r="AC124" i="113"/>
  <c r="AE124" i="113"/>
  <c r="AC123" i="113"/>
  <c r="AE123" i="113"/>
  <c r="D122" i="113"/>
  <c r="C122" i="113"/>
  <c r="AC122" i="113"/>
  <c r="AE122" i="113"/>
  <c r="AG121" i="113"/>
  <c r="D121" i="113"/>
  <c r="C121" i="113"/>
  <c r="B121" i="113"/>
  <c r="AC121" i="113"/>
  <c r="AE121" i="113"/>
  <c r="AC118" i="113"/>
  <c r="AC117" i="113"/>
  <c r="AE117" i="113"/>
  <c r="B117" i="113"/>
  <c r="AC113" i="113"/>
  <c r="AC112" i="113"/>
  <c r="AE112" i="113"/>
  <c r="AB112" i="113"/>
  <c r="AC110" i="113"/>
  <c r="AE110" i="113"/>
  <c r="AC109" i="113"/>
  <c r="AE109" i="113"/>
  <c r="AC108" i="113"/>
  <c r="AE108" i="113"/>
  <c r="AC107" i="113"/>
  <c r="AE107" i="113"/>
  <c r="AC106" i="113"/>
  <c r="AE106" i="113"/>
  <c r="AC105" i="113"/>
  <c r="AE105" i="113"/>
  <c r="S105" i="113"/>
  <c r="S68" i="113"/>
  <c r="S8" i="113"/>
  <c r="R105" i="113"/>
  <c r="R68" i="113"/>
  <c r="Q105" i="113"/>
  <c r="Q68" i="113"/>
  <c r="P105" i="113"/>
  <c r="P68" i="113"/>
  <c r="O105" i="113"/>
  <c r="O68" i="113"/>
  <c r="N105" i="113"/>
  <c r="N68" i="113"/>
  <c r="N7" i="113"/>
  <c r="M105" i="113"/>
  <c r="M68" i="113"/>
  <c r="M7" i="113"/>
  <c r="L105" i="113"/>
  <c r="L68" i="113"/>
  <c r="K105" i="113"/>
  <c r="K68" i="113"/>
  <c r="J105" i="113"/>
  <c r="J68" i="113"/>
  <c r="I105" i="113"/>
  <c r="H105" i="113"/>
  <c r="G105" i="113"/>
  <c r="F105" i="113"/>
  <c r="AC102" i="113"/>
  <c r="AE102" i="113"/>
  <c r="AC101" i="113"/>
  <c r="AE101" i="113"/>
  <c r="AC100" i="113"/>
  <c r="AE100" i="113"/>
  <c r="AC99" i="113"/>
  <c r="AE99" i="113"/>
  <c r="AB99" i="113"/>
  <c r="AB68" i="113"/>
  <c r="AA99" i="113"/>
  <c r="AA68" i="113"/>
  <c r="Z99" i="113"/>
  <c r="Z68" i="113"/>
  <c r="Y99" i="113"/>
  <c r="Y68" i="113"/>
  <c r="X99" i="113"/>
  <c r="X68" i="113"/>
  <c r="W99" i="113"/>
  <c r="W68" i="113"/>
  <c r="V99" i="113"/>
  <c r="U99" i="113"/>
  <c r="U68" i="113"/>
  <c r="U7" i="113"/>
  <c r="T99" i="113"/>
  <c r="T68" i="113"/>
  <c r="T8" i="113"/>
  <c r="E99" i="113"/>
  <c r="D99" i="113"/>
  <c r="AC96" i="113"/>
  <c r="AE96" i="113"/>
  <c r="AC95" i="113"/>
  <c r="AE95" i="113"/>
  <c r="AC94" i="113"/>
  <c r="AE94" i="113"/>
  <c r="B94" i="113"/>
  <c r="AC91" i="113"/>
  <c r="AE91" i="113"/>
  <c r="AC89" i="113"/>
  <c r="AE89" i="113"/>
  <c r="AC88" i="113"/>
  <c r="AE88" i="113"/>
  <c r="AC87" i="113"/>
  <c r="AE87" i="113"/>
  <c r="AC86" i="113"/>
  <c r="AE86" i="113"/>
  <c r="C86" i="113"/>
  <c r="B86" i="113"/>
  <c r="AC85" i="113"/>
  <c r="AE85" i="113"/>
  <c r="AC84" i="113"/>
  <c r="AE84" i="113"/>
  <c r="AC83" i="113"/>
  <c r="AE83" i="113"/>
  <c r="AC82" i="113"/>
  <c r="AE82" i="113"/>
  <c r="AC81" i="113"/>
  <c r="AE81" i="113"/>
  <c r="AC80" i="113"/>
  <c r="AE80" i="113"/>
  <c r="AC79" i="113"/>
  <c r="AE79" i="113"/>
  <c r="AC78" i="113"/>
  <c r="AE78" i="113"/>
  <c r="AC77" i="113"/>
  <c r="AE77" i="113"/>
  <c r="AC76" i="113"/>
  <c r="AE76" i="113"/>
  <c r="E75" i="113"/>
  <c r="D75" i="113"/>
  <c r="C75" i="113"/>
  <c r="B75" i="113"/>
  <c r="AC74" i="113"/>
  <c r="AE74" i="113"/>
  <c r="AC73" i="113"/>
  <c r="AE73" i="113"/>
  <c r="AC72" i="113"/>
  <c r="AE72" i="113"/>
  <c r="AC71" i="113"/>
  <c r="AE71" i="113"/>
  <c r="AC70" i="113"/>
  <c r="AE70" i="113"/>
  <c r="AC69" i="113"/>
  <c r="B69" i="113"/>
  <c r="B68" i="113"/>
  <c r="V68" i="113"/>
  <c r="I68" i="113"/>
  <c r="H68" i="113"/>
  <c r="G68" i="113"/>
  <c r="F68" i="113"/>
  <c r="D68" i="113"/>
  <c r="C68" i="113"/>
  <c r="AC67" i="113"/>
  <c r="AE67" i="113"/>
  <c r="AC66" i="113"/>
  <c r="AE66" i="113"/>
  <c r="AC65" i="113"/>
  <c r="AE65" i="113"/>
  <c r="D64" i="113"/>
  <c r="B64" i="113"/>
  <c r="AC64" i="113" s="1"/>
  <c r="AE64" i="113" s="1"/>
  <c r="AC63" i="113"/>
  <c r="AE63" i="113"/>
  <c r="AC62" i="113"/>
  <c r="AE62" i="113"/>
  <c r="AC61" i="113"/>
  <c r="AE61" i="113"/>
  <c r="D60" i="113"/>
  <c r="B60" i="113"/>
  <c r="AC60" i="113"/>
  <c r="AG59" i="113"/>
  <c r="AG53" i="113"/>
  <c r="D59" i="113"/>
  <c r="D53" i="113"/>
  <c r="B59" i="113"/>
  <c r="AC57" i="113"/>
  <c r="AE57" i="113"/>
  <c r="AC56" i="113"/>
  <c r="AE56" i="113"/>
  <c r="B55" i="113"/>
  <c r="AC55" i="113"/>
  <c r="AC54" i="113"/>
  <c r="AE54" i="113"/>
  <c r="B54" i="113"/>
  <c r="AC52" i="113"/>
  <c r="AE52" i="113"/>
  <c r="AC51" i="113"/>
  <c r="AE51" i="113"/>
  <c r="AC50" i="113"/>
  <c r="AC49" i="113"/>
  <c r="AE49" i="113"/>
  <c r="AG49" i="113"/>
  <c r="D49" i="113"/>
  <c r="C49" i="113"/>
  <c r="B49" i="113"/>
  <c r="AC47" i="113"/>
  <c r="AE47" i="113"/>
  <c r="AC46" i="113"/>
  <c r="AE46" i="113"/>
  <c r="AC45" i="113"/>
  <c r="AE45" i="113"/>
  <c r="AC44" i="113"/>
  <c r="AC43" i="113"/>
  <c r="AE43" i="113"/>
  <c r="AG43" i="113"/>
  <c r="D43" i="113"/>
  <c r="C43" i="113"/>
  <c r="B43" i="113"/>
  <c r="AC42" i="113"/>
  <c r="AE42" i="113"/>
  <c r="AC41" i="113"/>
  <c r="AE41" i="113"/>
  <c r="AC40" i="113"/>
  <c r="AE40" i="113"/>
  <c r="D39" i="113"/>
  <c r="C39" i="113"/>
  <c r="B39" i="113"/>
  <c r="AC37" i="113"/>
  <c r="AE37" i="113"/>
  <c r="AC35" i="113"/>
  <c r="AE35" i="113"/>
  <c r="AC33" i="113"/>
  <c r="AE33" i="113"/>
  <c r="AC31" i="113"/>
  <c r="AE31" i="113"/>
  <c r="AC29" i="113"/>
  <c r="AE29" i="113"/>
  <c r="AC28" i="113"/>
  <c r="AE28" i="113"/>
  <c r="AC27" i="113"/>
  <c r="AE27" i="113"/>
  <c r="D26" i="113"/>
  <c r="C26" i="113"/>
  <c r="B26" i="113"/>
  <c r="AC25" i="113"/>
  <c r="AE25" i="113"/>
  <c r="AC24" i="113"/>
  <c r="AE24" i="113"/>
  <c r="AC23" i="113"/>
  <c r="AE23" i="113"/>
  <c r="D21" i="113"/>
  <c r="C21" i="113"/>
  <c r="B21" i="113"/>
  <c r="AC21" i="113"/>
  <c r="AE21" i="113"/>
  <c r="AC20" i="113"/>
  <c r="AE20" i="113"/>
  <c r="AC19" i="113"/>
  <c r="AE19" i="113"/>
  <c r="AG18" i="113"/>
  <c r="D18" i="113"/>
  <c r="C18" i="113"/>
  <c r="B18" i="113"/>
  <c r="AC17" i="113"/>
  <c r="AE17" i="113"/>
  <c r="AC16" i="113"/>
  <c r="AE16" i="113"/>
  <c r="D15" i="113"/>
  <c r="C15" i="113"/>
  <c r="B15" i="113"/>
  <c r="AC14" i="113"/>
  <c r="AE14" i="113"/>
  <c r="AC13" i="113"/>
  <c r="AE13" i="113"/>
  <c r="AG12" i="113"/>
  <c r="D12" i="113"/>
  <c r="C12" i="113"/>
  <c r="B12" i="113"/>
  <c r="V9" i="113"/>
  <c r="I9" i="113"/>
  <c r="H9" i="113"/>
  <c r="G9" i="113"/>
  <c r="V8" i="113"/>
  <c r="L8" i="113"/>
  <c r="S7" i="113"/>
  <c r="L7" i="113"/>
  <c r="AC193" i="112"/>
  <c r="AE193" i="112"/>
  <c r="AC191" i="112"/>
  <c r="AE191" i="112"/>
  <c r="AG190" i="112"/>
  <c r="AC190" i="112"/>
  <c r="AE190" i="112"/>
  <c r="D190" i="112"/>
  <c r="C190" i="112"/>
  <c r="B190" i="112"/>
  <c r="AE187" i="112"/>
  <c r="AC186" i="112"/>
  <c r="AE186" i="112"/>
  <c r="AC185" i="112"/>
  <c r="AE185" i="112"/>
  <c r="D184" i="112"/>
  <c r="C184" i="112"/>
  <c r="AC183" i="112"/>
  <c r="AE183" i="112"/>
  <c r="AC182" i="112"/>
  <c r="AE182" i="112"/>
  <c r="AG181" i="112"/>
  <c r="D181" i="112"/>
  <c r="C181" i="112"/>
  <c r="B181" i="112"/>
  <c r="AC181" i="112"/>
  <c r="AE181" i="112"/>
  <c r="AC180" i="112"/>
  <c r="AE180" i="112"/>
  <c r="AC179" i="112"/>
  <c r="AE179" i="112"/>
  <c r="AC178" i="112"/>
  <c r="AE178" i="112"/>
  <c r="AC177" i="112"/>
  <c r="AE177" i="112"/>
  <c r="C176" i="112"/>
  <c r="C175" i="112"/>
  <c r="AG175" i="112"/>
  <c r="AC173" i="112"/>
  <c r="AE173" i="112"/>
  <c r="AC172" i="112"/>
  <c r="AE172" i="112"/>
  <c r="AC171" i="112"/>
  <c r="AE171" i="112"/>
  <c r="AC170" i="112"/>
  <c r="AE170" i="112"/>
  <c r="AG169" i="112"/>
  <c r="D169" i="112"/>
  <c r="D150" i="112"/>
  <c r="C169" i="112"/>
  <c r="C150" i="112"/>
  <c r="AC168" i="112"/>
  <c r="AE168" i="112"/>
  <c r="B166" i="112"/>
  <c r="AC166" i="112"/>
  <c r="AE166" i="112"/>
  <c r="AC165" i="112"/>
  <c r="AE165" i="112"/>
  <c r="B163" i="112"/>
  <c r="AC163" i="112"/>
  <c r="AE163" i="112"/>
  <c r="AC162" i="112"/>
  <c r="AE162" i="112"/>
  <c r="B160" i="112"/>
  <c r="AC160" i="112"/>
  <c r="AE160" i="112"/>
  <c r="AC159" i="112"/>
  <c r="AE159" i="112"/>
  <c r="AC158" i="112"/>
  <c r="AE158" i="112"/>
  <c r="B157" i="112"/>
  <c r="AC157" i="112"/>
  <c r="AE157" i="112"/>
  <c r="AC156" i="112"/>
  <c r="AE156" i="112"/>
  <c r="AC155" i="112"/>
  <c r="AE155" i="112"/>
  <c r="B154" i="112"/>
  <c r="AC153" i="112"/>
  <c r="AE153" i="112"/>
  <c r="AC152" i="112"/>
  <c r="AE152" i="112"/>
  <c r="B151" i="112"/>
  <c r="AC151" i="112"/>
  <c r="AE151" i="112"/>
  <c r="AC149" i="112"/>
  <c r="AE149" i="112"/>
  <c r="AC148" i="112"/>
  <c r="AE148" i="112"/>
  <c r="AC147" i="112"/>
  <c r="AE147" i="112"/>
  <c r="AC146" i="112"/>
  <c r="AE146" i="112"/>
  <c r="AC145" i="112"/>
  <c r="AE145" i="112"/>
  <c r="AC144" i="112"/>
  <c r="AE144" i="112"/>
  <c r="AC143" i="112"/>
  <c r="AE143" i="112"/>
  <c r="AC141" i="112"/>
  <c r="AE141" i="112"/>
  <c r="AC140" i="112"/>
  <c r="AE140" i="112"/>
  <c r="AC139" i="112"/>
  <c r="AE139" i="112"/>
  <c r="AC138" i="112"/>
  <c r="AE138" i="112"/>
  <c r="AC137" i="112"/>
  <c r="AE137" i="112"/>
  <c r="AC136" i="112"/>
  <c r="AE136" i="112"/>
  <c r="AC135" i="112"/>
  <c r="AE135" i="112"/>
  <c r="AC134" i="112"/>
  <c r="AE134" i="112"/>
  <c r="AC133" i="112"/>
  <c r="AE133" i="112"/>
  <c r="D132" i="112"/>
  <c r="D121" i="112"/>
  <c r="C132" i="112"/>
  <c r="AC130" i="112"/>
  <c r="AE130" i="112"/>
  <c r="AC129" i="112"/>
  <c r="AE129" i="112"/>
  <c r="AC128" i="112"/>
  <c r="AE128" i="112"/>
  <c r="AC126" i="112"/>
  <c r="AE126" i="112"/>
  <c r="AC125" i="112"/>
  <c r="AE125" i="112"/>
  <c r="AC124" i="112"/>
  <c r="AE124" i="112"/>
  <c r="AC123" i="112"/>
  <c r="AE123" i="112"/>
  <c r="D122" i="112"/>
  <c r="C122" i="112"/>
  <c r="AC122" i="112"/>
  <c r="AE122" i="112"/>
  <c r="AG121" i="112"/>
  <c r="B121" i="112"/>
  <c r="AC118" i="112"/>
  <c r="AC117" i="112"/>
  <c r="AE117" i="112"/>
  <c r="B117" i="112"/>
  <c r="AC113" i="112"/>
  <c r="AE113" i="112"/>
  <c r="AC112" i="112"/>
  <c r="AE112" i="112"/>
  <c r="AB112" i="112"/>
  <c r="AC110" i="112"/>
  <c r="AE110" i="112"/>
  <c r="AC109" i="112"/>
  <c r="AE109" i="112"/>
  <c r="AC108" i="112"/>
  <c r="AE108" i="112"/>
  <c r="AC107" i="112"/>
  <c r="AE107" i="112"/>
  <c r="AC106" i="112"/>
  <c r="AE106" i="112"/>
  <c r="AC105" i="112"/>
  <c r="AE105" i="112"/>
  <c r="S105" i="112"/>
  <c r="S68" i="112"/>
  <c r="R105" i="112"/>
  <c r="R68" i="112"/>
  <c r="Q105" i="112"/>
  <c r="Q68" i="112"/>
  <c r="P105" i="112"/>
  <c r="P68" i="112"/>
  <c r="O105" i="112"/>
  <c r="N105" i="112"/>
  <c r="M105" i="112"/>
  <c r="L105" i="112"/>
  <c r="K105" i="112"/>
  <c r="J105" i="112"/>
  <c r="I105" i="112"/>
  <c r="H105" i="112"/>
  <c r="G105" i="112"/>
  <c r="F105" i="112"/>
  <c r="AC102" i="112"/>
  <c r="AE102" i="112"/>
  <c r="AC101" i="112"/>
  <c r="AE101" i="112"/>
  <c r="AC100" i="112"/>
  <c r="AE100" i="112"/>
  <c r="AC99" i="112"/>
  <c r="AE99" i="112"/>
  <c r="AB99" i="112"/>
  <c r="AA99" i="112"/>
  <c r="Z99" i="112"/>
  <c r="Y99" i="112"/>
  <c r="X99" i="112"/>
  <c r="W99" i="112"/>
  <c r="V99" i="112"/>
  <c r="U99" i="112"/>
  <c r="U68" i="112"/>
  <c r="U188" i="112"/>
  <c r="T99" i="112"/>
  <c r="T68" i="112"/>
  <c r="E99" i="112"/>
  <c r="D99" i="112"/>
  <c r="AC96" i="112"/>
  <c r="AE96" i="112"/>
  <c r="AC95" i="112"/>
  <c r="AE95" i="112"/>
  <c r="AC94" i="112"/>
  <c r="AE94" i="112"/>
  <c r="B94" i="112"/>
  <c r="AC91" i="112"/>
  <c r="AE91" i="112"/>
  <c r="AC89" i="112"/>
  <c r="AE89" i="112"/>
  <c r="AC88" i="112"/>
  <c r="AE88" i="112"/>
  <c r="AC87" i="112"/>
  <c r="AE87" i="112"/>
  <c r="AC86" i="112"/>
  <c r="AE86" i="112"/>
  <c r="C86" i="112"/>
  <c r="B86" i="112"/>
  <c r="AC85" i="112"/>
  <c r="AE85" i="112"/>
  <c r="AC84" i="112"/>
  <c r="AE84" i="112"/>
  <c r="AC83" i="112"/>
  <c r="AE83" i="112"/>
  <c r="AC82" i="112"/>
  <c r="AE82" i="112"/>
  <c r="AC81" i="112"/>
  <c r="AE81" i="112"/>
  <c r="AC80" i="112"/>
  <c r="AE80" i="112"/>
  <c r="AC79" i="112"/>
  <c r="AE79" i="112"/>
  <c r="AC78" i="112"/>
  <c r="AE78" i="112"/>
  <c r="AC77" i="112"/>
  <c r="AE77" i="112"/>
  <c r="AC76" i="112"/>
  <c r="AE76" i="112"/>
  <c r="AC75" i="112"/>
  <c r="E75" i="112"/>
  <c r="D75" i="112"/>
  <c r="D68" i="112"/>
  <c r="C75" i="112"/>
  <c r="B75" i="112"/>
  <c r="AC74" i="112"/>
  <c r="AE74" i="112"/>
  <c r="AC73" i="112"/>
  <c r="AE73" i="112"/>
  <c r="AC72" i="112"/>
  <c r="AE72" i="112"/>
  <c r="AC71" i="112"/>
  <c r="AE71" i="112"/>
  <c r="AC70" i="112"/>
  <c r="AE70" i="112"/>
  <c r="AC69" i="112"/>
  <c r="AE69" i="112"/>
  <c r="B69" i="112"/>
  <c r="AB68" i="112"/>
  <c r="AA68" i="112"/>
  <c r="Z68" i="112"/>
  <c r="Z7" i="112"/>
  <c r="Y68" i="112"/>
  <c r="X68" i="112"/>
  <c r="W68" i="112"/>
  <c r="V68" i="112"/>
  <c r="O68" i="112"/>
  <c r="O188" i="112"/>
  <c r="N68" i="112"/>
  <c r="N188" i="112"/>
  <c r="M68" i="112"/>
  <c r="M188" i="112"/>
  <c r="L68" i="112"/>
  <c r="L9" i="112"/>
  <c r="K68" i="112"/>
  <c r="K9" i="112"/>
  <c r="J68" i="112"/>
  <c r="J9" i="112"/>
  <c r="I68" i="112"/>
  <c r="I8" i="112"/>
  <c r="H68" i="112"/>
  <c r="H188" i="112"/>
  <c r="G68" i="112"/>
  <c r="G188" i="112"/>
  <c r="F68" i="112"/>
  <c r="F188" i="112"/>
  <c r="E68" i="112"/>
  <c r="C68" i="112"/>
  <c r="B68" i="112"/>
  <c r="AC67" i="112"/>
  <c r="AE67" i="112"/>
  <c r="AC66" i="112"/>
  <c r="AE66" i="112"/>
  <c r="AC65" i="112"/>
  <c r="AE65" i="112"/>
  <c r="D64" i="112"/>
  <c r="C64" i="112"/>
  <c r="B64" i="112"/>
  <c r="AC64" i="112"/>
  <c r="AE64" i="112"/>
  <c r="AC63" i="112"/>
  <c r="AE63" i="112"/>
  <c r="AC62" i="112"/>
  <c r="AE62" i="112"/>
  <c r="AC61" i="112"/>
  <c r="AE61" i="112"/>
  <c r="D60" i="112"/>
  <c r="C60" i="112"/>
  <c r="B60" i="112"/>
  <c r="AC60" i="112"/>
  <c r="AE60" i="112"/>
  <c r="AG59" i="112"/>
  <c r="AG53" i="112"/>
  <c r="AC59" i="112"/>
  <c r="AE59" i="112"/>
  <c r="D59" i="112"/>
  <c r="D53" i="112"/>
  <c r="C59" i="112"/>
  <c r="B59" i="112"/>
  <c r="AC57" i="112"/>
  <c r="AE57" i="112"/>
  <c r="AC56" i="112"/>
  <c r="AE56" i="112"/>
  <c r="C55" i="112"/>
  <c r="B55" i="112"/>
  <c r="AC55" i="112"/>
  <c r="C54" i="112"/>
  <c r="B54" i="112"/>
  <c r="AC52" i="112"/>
  <c r="AE52" i="112"/>
  <c r="AC51" i="112"/>
  <c r="AE51" i="112"/>
  <c r="AC50" i="112"/>
  <c r="AC49" i="112"/>
  <c r="AE49" i="112"/>
  <c r="AG49" i="112"/>
  <c r="D49" i="112"/>
  <c r="C49" i="112"/>
  <c r="B49" i="112"/>
  <c r="AC47" i="112"/>
  <c r="AE47" i="112"/>
  <c r="AC46" i="112"/>
  <c r="AE46" i="112"/>
  <c r="AC45" i="112"/>
  <c r="AE45" i="112"/>
  <c r="AC44" i="112"/>
  <c r="AE44" i="112"/>
  <c r="AG43" i="112"/>
  <c r="AC43" i="112"/>
  <c r="AE43" i="112"/>
  <c r="D43" i="112"/>
  <c r="C43" i="112"/>
  <c r="B43" i="112"/>
  <c r="AC42" i="112"/>
  <c r="AE42" i="112"/>
  <c r="AC41" i="112"/>
  <c r="AE41" i="112"/>
  <c r="AC40" i="112"/>
  <c r="AE40" i="112"/>
  <c r="D39" i="112"/>
  <c r="C39" i="112"/>
  <c r="B39" i="112"/>
  <c r="AC39" i="112"/>
  <c r="AE39" i="112"/>
  <c r="AC37" i="112"/>
  <c r="AE37" i="112"/>
  <c r="AC35" i="112"/>
  <c r="AE35" i="112"/>
  <c r="AC33" i="112"/>
  <c r="AE33" i="112"/>
  <c r="AC31" i="112"/>
  <c r="AE31" i="112"/>
  <c r="AC29" i="112"/>
  <c r="AE29" i="112"/>
  <c r="AC28" i="112"/>
  <c r="AE28" i="112"/>
  <c r="AC27" i="112"/>
  <c r="AE27" i="112"/>
  <c r="D26" i="112"/>
  <c r="C26" i="112"/>
  <c r="B26" i="112"/>
  <c r="AC25" i="112"/>
  <c r="AE25" i="112"/>
  <c r="AC24" i="112"/>
  <c r="AE24" i="112"/>
  <c r="AC23" i="112"/>
  <c r="AE23" i="112"/>
  <c r="D21" i="112"/>
  <c r="C21" i="112"/>
  <c r="B21" i="112"/>
  <c r="AC21" i="112"/>
  <c r="AE21" i="112"/>
  <c r="AC20" i="112"/>
  <c r="AE20" i="112"/>
  <c r="AC19" i="112"/>
  <c r="AE19" i="112"/>
  <c r="AG18" i="112"/>
  <c r="C18" i="112"/>
  <c r="B18" i="112"/>
  <c r="AC17" i="112"/>
  <c r="AE17" i="112"/>
  <c r="AC16" i="112"/>
  <c r="AE16" i="112"/>
  <c r="D15" i="112"/>
  <c r="C15" i="112"/>
  <c r="B15" i="112"/>
  <c r="AC15" i="112"/>
  <c r="AC14" i="112"/>
  <c r="AE14" i="112"/>
  <c r="AC13" i="112"/>
  <c r="AE13" i="112"/>
  <c r="AG12" i="112"/>
  <c r="D12" i="112"/>
  <c r="C12" i="112"/>
  <c r="B12" i="112"/>
  <c r="T9" i="112"/>
  <c r="S9" i="112"/>
  <c r="R9" i="112"/>
  <c r="Q9" i="112"/>
  <c r="P9" i="112"/>
  <c r="O9" i="112"/>
  <c r="N9" i="112"/>
  <c r="M9" i="112"/>
  <c r="Y8" i="112"/>
  <c r="X8" i="112"/>
  <c r="W8" i="112"/>
  <c r="V8" i="112"/>
  <c r="U8" i="112"/>
  <c r="T8" i="112"/>
  <c r="Y7" i="112"/>
  <c r="O7" i="112"/>
  <c r="N7" i="112"/>
  <c r="M7" i="112"/>
  <c r="L7" i="112"/>
  <c r="K7" i="112"/>
  <c r="J7" i="112"/>
  <c r="I7" i="112"/>
  <c r="H7" i="112"/>
  <c r="G7" i="112"/>
  <c r="F7" i="112"/>
  <c r="AC193" i="111"/>
  <c r="AE193" i="111"/>
  <c r="AC191" i="111"/>
  <c r="AE191" i="111"/>
  <c r="AG190" i="111"/>
  <c r="AC190" i="111"/>
  <c r="AE190" i="111"/>
  <c r="D190" i="111"/>
  <c r="C190" i="111"/>
  <c r="B190" i="111"/>
  <c r="AE187" i="111"/>
  <c r="AC186" i="111"/>
  <c r="AE186" i="111"/>
  <c r="AC185" i="111"/>
  <c r="AE185" i="111"/>
  <c r="D184" i="111"/>
  <c r="C184" i="111"/>
  <c r="AC183" i="111"/>
  <c r="AE183" i="111"/>
  <c r="AC182" i="111"/>
  <c r="AE182" i="111"/>
  <c r="AG181" i="111"/>
  <c r="D181" i="111"/>
  <c r="D175" i="111"/>
  <c r="C181" i="111"/>
  <c r="B181" i="111"/>
  <c r="B175" i="111"/>
  <c r="AC180" i="111"/>
  <c r="AE180" i="111"/>
  <c r="AC179" i="111"/>
  <c r="AE179" i="111"/>
  <c r="AC178" i="111"/>
  <c r="AE178" i="111"/>
  <c r="AC177" i="111"/>
  <c r="AE177" i="111"/>
  <c r="C176" i="111"/>
  <c r="AG175" i="111"/>
  <c r="AC173" i="111"/>
  <c r="AE173" i="111"/>
  <c r="AE172" i="111"/>
  <c r="AC172" i="111"/>
  <c r="AC171" i="111"/>
  <c r="AE171" i="111"/>
  <c r="AC170" i="111"/>
  <c r="AE170" i="111"/>
  <c r="AG169" i="111"/>
  <c r="D169" i="111"/>
  <c r="D150" i="111"/>
  <c r="C169" i="111"/>
  <c r="C150" i="111"/>
  <c r="AC168" i="111"/>
  <c r="AE168" i="111"/>
  <c r="B166" i="111"/>
  <c r="AC166" i="111"/>
  <c r="AE166" i="111"/>
  <c r="AC165" i="111"/>
  <c r="AE165" i="111"/>
  <c r="B163" i="111"/>
  <c r="AC163" i="111"/>
  <c r="AE163" i="111"/>
  <c r="AC162" i="111"/>
  <c r="AE162" i="111"/>
  <c r="B160" i="111"/>
  <c r="AC160" i="111"/>
  <c r="AE160" i="111"/>
  <c r="AC159" i="111"/>
  <c r="AE159" i="111"/>
  <c r="AC158" i="111"/>
  <c r="AE158" i="111"/>
  <c r="B157" i="111"/>
  <c r="AC157" i="111"/>
  <c r="AE157" i="111"/>
  <c r="AC156" i="111"/>
  <c r="AE156" i="111"/>
  <c r="AC155" i="111"/>
  <c r="AE155" i="111"/>
  <c r="B154" i="111"/>
  <c r="AC154" i="111"/>
  <c r="AE154" i="111"/>
  <c r="AC153" i="111"/>
  <c r="AE153" i="111"/>
  <c r="AC152" i="111"/>
  <c r="AE152" i="111"/>
  <c r="B151" i="111"/>
  <c r="AC151" i="111"/>
  <c r="AE151" i="111"/>
  <c r="AC149" i="111"/>
  <c r="AE149" i="111"/>
  <c r="AC148" i="111"/>
  <c r="AE148" i="111"/>
  <c r="AC147" i="111"/>
  <c r="AE147" i="111"/>
  <c r="AC146" i="111"/>
  <c r="AE146" i="111"/>
  <c r="AC145" i="111"/>
  <c r="AE145" i="111"/>
  <c r="AC144" i="111"/>
  <c r="AE144" i="111"/>
  <c r="AC143" i="111"/>
  <c r="AE143" i="111"/>
  <c r="AC141" i="111"/>
  <c r="AE141" i="111"/>
  <c r="AC140" i="111"/>
  <c r="AE140" i="111"/>
  <c r="AC139" i="111"/>
  <c r="AE139" i="111"/>
  <c r="AC138" i="111"/>
  <c r="AE138" i="111"/>
  <c r="AC137" i="111"/>
  <c r="AE137" i="111"/>
  <c r="AC136" i="111"/>
  <c r="AE136" i="111"/>
  <c r="AC135" i="111"/>
  <c r="AE135" i="111"/>
  <c r="AC134" i="111"/>
  <c r="AE134" i="111"/>
  <c r="AC133" i="111"/>
  <c r="AE133" i="111"/>
  <c r="D132" i="111"/>
  <c r="C132" i="111"/>
  <c r="AC132" i="111"/>
  <c r="AE132" i="111"/>
  <c r="AC130" i="111"/>
  <c r="AE130" i="111"/>
  <c r="AC129" i="111"/>
  <c r="AE129" i="111"/>
  <c r="AC128" i="111"/>
  <c r="AE128" i="111"/>
  <c r="AC126" i="111"/>
  <c r="AE126" i="111"/>
  <c r="AC125" i="111"/>
  <c r="AE125" i="111"/>
  <c r="AC124" i="111"/>
  <c r="AE124" i="111" s="1"/>
  <c r="AC123" i="111"/>
  <c r="AE123" i="111"/>
  <c r="D122" i="111"/>
  <c r="C122" i="111"/>
  <c r="AG121" i="111"/>
  <c r="B121" i="111"/>
  <c r="AC118" i="111"/>
  <c r="AC117" i="111"/>
  <c r="AE117" i="111"/>
  <c r="B117" i="111"/>
  <c r="AC113" i="111"/>
  <c r="AE113" i="111"/>
  <c r="AC112" i="111"/>
  <c r="AE112" i="111"/>
  <c r="AB112" i="111"/>
  <c r="AC110" i="111"/>
  <c r="AE110" i="111"/>
  <c r="AC109" i="111"/>
  <c r="AE109" i="111"/>
  <c r="AC108" i="111"/>
  <c r="AE108" i="111"/>
  <c r="AC107" i="111"/>
  <c r="AE107" i="111"/>
  <c r="AC106" i="111"/>
  <c r="AE106" i="111"/>
  <c r="S105" i="111"/>
  <c r="S68" i="111"/>
  <c r="R105" i="111"/>
  <c r="R68" i="111"/>
  <c r="Q105" i="111"/>
  <c r="Q68" i="111"/>
  <c r="P105" i="111"/>
  <c r="P68" i="111"/>
  <c r="O105" i="111"/>
  <c r="N105" i="111"/>
  <c r="N68" i="111"/>
  <c r="M105" i="111"/>
  <c r="M68" i="111"/>
  <c r="L105" i="111"/>
  <c r="L68" i="111"/>
  <c r="K105" i="111"/>
  <c r="K68" i="111"/>
  <c r="J105" i="111"/>
  <c r="J68" i="111"/>
  <c r="I105" i="111"/>
  <c r="I68" i="111"/>
  <c r="I7" i="111"/>
  <c r="H105" i="111"/>
  <c r="G105" i="111"/>
  <c r="F105" i="111"/>
  <c r="AC102" i="111"/>
  <c r="AE102" i="111"/>
  <c r="AC101" i="111"/>
  <c r="AE101" i="111"/>
  <c r="AC100" i="111"/>
  <c r="AC99" i="111"/>
  <c r="AE99" i="111"/>
  <c r="AB99" i="111"/>
  <c r="AA99" i="111"/>
  <c r="Z99" i="111"/>
  <c r="Y99" i="111"/>
  <c r="X99" i="111"/>
  <c r="W99" i="111"/>
  <c r="V99" i="111"/>
  <c r="U99" i="111"/>
  <c r="U68" i="111"/>
  <c r="T99" i="111"/>
  <c r="T68" i="111"/>
  <c r="E99" i="111"/>
  <c r="D99" i="111"/>
  <c r="AC96" i="111"/>
  <c r="AC95" i="111"/>
  <c r="AE95" i="111"/>
  <c r="B94" i="111"/>
  <c r="AC91" i="111"/>
  <c r="AE91" i="111"/>
  <c r="AC89" i="111"/>
  <c r="AE89" i="111"/>
  <c r="AC88" i="111"/>
  <c r="AE88" i="111"/>
  <c r="AC87" i="111"/>
  <c r="AE87" i="111"/>
  <c r="AC86" i="111"/>
  <c r="AE86" i="111"/>
  <c r="C86" i="111"/>
  <c r="B86" i="111"/>
  <c r="AC85" i="111"/>
  <c r="AE85" i="111"/>
  <c r="AC84" i="111"/>
  <c r="AE84" i="111"/>
  <c r="AC83" i="111"/>
  <c r="AE83" i="111"/>
  <c r="AC82" i="111"/>
  <c r="AE82" i="111"/>
  <c r="AC81" i="111"/>
  <c r="AE81" i="111"/>
  <c r="AC80" i="111"/>
  <c r="AE80" i="111"/>
  <c r="AC79" i="111"/>
  <c r="AE79" i="111"/>
  <c r="AC78" i="111"/>
  <c r="AE78" i="111"/>
  <c r="AC77" i="111"/>
  <c r="AE77" i="111"/>
  <c r="AC76" i="111"/>
  <c r="AE76" i="111"/>
  <c r="AC75" i="111"/>
  <c r="AE75" i="111"/>
  <c r="E75" i="111"/>
  <c r="D75" i="111"/>
  <c r="C75" i="111"/>
  <c r="B75" i="111"/>
  <c r="AC74" i="111"/>
  <c r="AE74" i="111"/>
  <c r="AC73" i="111"/>
  <c r="AE73" i="111"/>
  <c r="AC72" i="111"/>
  <c r="AE72" i="111"/>
  <c r="AC71" i="111"/>
  <c r="AE71" i="111"/>
  <c r="AC70" i="111"/>
  <c r="AE70" i="111"/>
  <c r="AC69" i="111"/>
  <c r="AE69" i="111"/>
  <c r="B69" i="111"/>
  <c r="AB68" i="111"/>
  <c r="AB9" i="111"/>
  <c r="AA68" i="111"/>
  <c r="AA9" i="111"/>
  <c r="Z68" i="111"/>
  <c r="Z9" i="111"/>
  <c r="Y68" i="111"/>
  <c r="Y9" i="111"/>
  <c r="X68" i="111"/>
  <c r="X9" i="111"/>
  <c r="W68" i="111"/>
  <c r="W7" i="111"/>
  <c r="V68" i="111"/>
  <c r="V7" i="111"/>
  <c r="O68" i="111"/>
  <c r="H68" i="111"/>
  <c r="H7" i="111"/>
  <c r="G68" i="111"/>
  <c r="G7" i="111"/>
  <c r="F68" i="111"/>
  <c r="F7" i="111"/>
  <c r="E68" i="111"/>
  <c r="E9" i="111"/>
  <c r="D68" i="111"/>
  <c r="C68" i="111"/>
  <c r="B68" i="111"/>
  <c r="AC67" i="111"/>
  <c r="AE67" i="111" s="1"/>
  <c r="AC66" i="111"/>
  <c r="AE66" i="111"/>
  <c r="AC65" i="111"/>
  <c r="AE65" i="111"/>
  <c r="D64" i="111"/>
  <c r="C64" i="111"/>
  <c r="B64" i="111"/>
  <c r="AC64" i="111"/>
  <c r="AE64" i="111"/>
  <c r="AC63" i="111"/>
  <c r="AE63" i="111"/>
  <c r="AC62" i="111"/>
  <c r="AE62" i="111"/>
  <c r="AC61" i="111"/>
  <c r="AE61" i="111"/>
  <c r="D60" i="111"/>
  <c r="C60" i="111"/>
  <c r="B60" i="111"/>
  <c r="AC60" i="111"/>
  <c r="AG59" i="111"/>
  <c r="AG53" i="111"/>
  <c r="D59" i="111"/>
  <c r="D53" i="111"/>
  <c r="C59" i="111"/>
  <c r="B59" i="111"/>
  <c r="AC57" i="111"/>
  <c r="AE57" i="111"/>
  <c r="AC56" i="111"/>
  <c r="AE56" i="111"/>
  <c r="C55" i="111"/>
  <c r="B55" i="111"/>
  <c r="B54" i="111"/>
  <c r="AC52" i="111"/>
  <c r="AE52" i="111"/>
  <c r="AC51" i="111"/>
  <c r="AE51" i="111"/>
  <c r="AC50" i="111"/>
  <c r="AC49" i="111"/>
  <c r="AE49" i="111"/>
  <c r="AG49" i="111"/>
  <c r="D49" i="111"/>
  <c r="C49" i="111"/>
  <c r="B49" i="111"/>
  <c r="AC47" i="111"/>
  <c r="AE47" i="111"/>
  <c r="AC46" i="111"/>
  <c r="AE46" i="111"/>
  <c r="AC45" i="111"/>
  <c r="AE45" i="111"/>
  <c r="AC44" i="111"/>
  <c r="AE44" i="111"/>
  <c r="AG43" i="111"/>
  <c r="D43" i="111"/>
  <c r="C43" i="111"/>
  <c r="B43" i="111"/>
  <c r="AC42" i="111"/>
  <c r="AE42" i="111"/>
  <c r="AC41" i="111"/>
  <c r="AE41" i="111"/>
  <c r="AC40" i="111"/>
  <c r="AE40" i="111"/>
  <c r="D39" i="111"/>
  <c r="C39" i="111"/>
  <c r="B39" i="111"/>
  <c r="AC39" i="111"/>
  <c r="AE39" i="111"/>
  <c r="AC37" i="111"/>
  <c r="AE37" i="111"/>
  <c r="AC35" i="111"/>
  <c r="AE35" i="111"/>
  <c r="AC33" i="111"/>
  <c r="AE33" i="111"/>
  <c r="AC31" i="111"/>
  <c r="AE31" i="111"/>
  <c r="AC29" i="111"/>
  <c r="AE29" i="111"/>
  <c r="AC28" i="111"/>
  <c r="AE28" i="111"/>
  <c r="AC27" i="111"/>
  <c r="AE27" i="111"/>
  <c r="D26" i="111"/>
  <c r="C26" i="111"/>
  <c r="B26" i="111"/>
  <c r="AC25" i="111"/>
  <c r="AE25" i="111"/>
  <c r="AC24" i="111"/>
  <c r="AE24" i="111"/>
  <c r="AC23" i="111"/>
  <c r="AE23" i="111"/>
  <c r="D21" i="111"/>
  <c r="C21" i="111"/>
  <c r="B21" i="111"/>
  <c r="AC21" i="111"/>
  <c r="AE21" i="111"/>
  <c r="AC20" i="111"/>
  <c r="AE20" i="111"/>
  <c r="AC19" i="111"/>
  <c r="AE19" i="111"/>
  <c r="AG18" i="111"/>
  <c r="D18" i="111"/>
  <c r="C18" i="111"/>
  <c r="B18" i="111"/>
  <c r="AC17" i="111"/>
  <c r="AE17" i="111"/>
  <c r="AC16" i="111"/>
  <c r="AE16" i="111"/>
  <c r="D15" i="111"/>
  <c r="C15" i="111"/>
  <c r="B15" i="111"/>
  <c r="AC14" i="111"/>
  <c r="AE14" i="111"/>
  <c r="AC13" i="111"/>
  <c r="AE13" i="111"/>
  <c r="AG12" i="111"/>
  <c r="D12" i="111"/>
  <c r="C12" i="111"/>
  <c r="B12" i="111"/>
  <c r="W9" i="111"/>
  <c r="V9" i="111"/>
  <c r="U9" i="111"/>
  <c r="T9" i="111"/>
  <c r="S9" i="111"/>
  <c r="R9" i="111"/>
  <c r="Q9" i="111"/>
  <c r="AB8" i="111"/>
  <c r="U8" i="111"/>
  <c r="T8" i="111"/>
  <c r="S8" i="111"/>
  <c r="R8" i="111"/>
  <c r="K8" i="111"/>
  <c r="Q7" i="111"/>
  <c r="AC193" i="110"/>
  <c r="AE193" i="110" s="1"/>
  <c r="AC191" i="110"/>
  <c r="AE191" i="110"/>
  <c r="AG190" i="110"/>
  <c r="D190" i="110"/>
  <c r="C190" i="110"/>
  <c r="B190" i="110"/>
  <c r="AE187" i="110"/>
  <c r="AC186" i="110"/>
  <c r="AE186" i="110"/>
  <c r="AC185" i="110"/>
  <c r="AE185" i="110"/>
  <c r="D184" i="110"/>
  <c r="C184" i="110"/>
  <c r="AC183" i="110"/>
  <c r="AE183" i="110"/>
  <c r="AC182" i="110"/>
  <c r="AE182" i="110"/>
  <c r="AG181" i="110"/>
  <c r="D181" i="110"/>
  <c r="D175" i="110"/>
  <c r="C181" i="110"/>
  <c r="B181" i="110"/>
  <c r="AC180" i="110"/>
  <c r="AE180" i="110"/>
  <c r="AC179" i="110"/>
  <c r="AE179" i="110"/>
  <c r="AC178" i="110"/>
  <c r="AE178" i="110"/>
  <c r="AC177" i="110"/>
  <c r="AE177" i="110"/>
  <c r="C176" i="110"/>
  <c r="AG175" i="110"/>
  <c r="B175" i="110"/>
  <c r="AC173" i="110"/>
  <c r="AE173" i="110"/>
  <c r="AE172" i="110"/>
  <c r="AC172" i="110"/>
  <c r="AC171" i="110"/>
  <c r="AE171" i="110"/>
  <c r="AC170" i="110"/>
  <c r="AE170" i="110"/>
  <c r="AG169" i="110"/>
  <c r="D169" i="110"/>
  <c r="D150" i="110"/>
  <c r="C169" i="110"/>
  <c r="C150" i="110"/>
  <c r="AC168" i="110"/>
  <c r="AE168" i="110"/>
  <c r="B166" i="110"/>
  <c r="AC166" i="110"/>
  <c r="AE166" i="110"/>
  <c r="AC165" i="110"/>
  <c r="AE165" i="110"/>
  <c r="B163" i="110"/>
  <c r="AC163" i="110"/>
  <c r="AE163" i="110"/>
  <c r="AC162" i="110"/>
  <c r="AE162" i="110"/>
  <c r="B160" i="110"/>
  <c r="AC160" i="110"/>
  <c r="AE160" i="110"/>
  <c r="AC159" i="110"/>
  <c r="AE159" i="110"/>
  <c r="AC158" i="110"/>
  <c r="AE158" i="110"/>
  <c r="B157" i="110"/>
  <c r="AC157" i="110"/>
  <c r="AE157" i="110"/>
  <c r="AC156" i="110"/>
  <c r="AE156" i="110"/>
  <c r="AC155" i="110"/>
  <c r="AE155" i="110"/>
  <c r="B154" i="110"/>
  <c r="AC154" i="110"/>
  <c r="AE154" i="110"/>
  <c r="AC153" i="110"/>
  <c r="AE153" i="110"/>
  <c r="AC152" i="110"/>
  <c r="AE152" i="110"/>
  <c r="B151" i="110"/>
  <c r="AC149" i="110"/>
  <c r="AE149" i="110"/>
  <c r="AC148" i="110"/>
  <c r="AE148" i="110"/>
  <c r="AC147" i="110"/>
  <c r="AE147" i="110"/>
  <c r="AC146" i="110"/>
  <c r="AE146" i="110"/>
  <c r="AC145" i="110"/>
  <c r="AE145" i="110"/>
  <c r="AC144" i="110"/>
  <c r="AE144" i="110"/>
  <c r="AC143" i="110"/>
  <c r="AE143" i="110"/>
  <c r="AC141" i="110"/>
  <c r="AE141" i="110"/>
  <c r="AC140" i="110"/>
  <c r="AE140" i="110"/>
  <c r="AC139" i="110"/>
  <c r="AE139" i="110"/>
  <c r="AC138" i="110"/>
  <c r="AE138" i="110"/>
  <c r="AC137" i="110"/>
  <c r="AE137" i="110"/>
  <c r="AC136" i="110"/>
  <c r="AE136" i="110"/>
  <c r="AC135" i="110"/>
  <c r="AE135" i="110"/>
  <c r="AC134" i="110"/>
  <c r="AE134" i="110"/>
  <c r="AC133" i="110"/>
  <c r="AE133" i="110"/>
  <c r="D132" i="110"/>
  <c r="C132" i="110"/>
  <c r="AC130" i="110"/>
  <c r="AE130" i="110"/>
  <c r="AC129" i="110"/>
  <c r="AE129" i="110"/>
  <c r="AC128" i="110"/>
  <c r="AE128" i="110"/>
  <c r="AC126" i="110"/>
  <c r="AE126" i="110"/>
  <c r="AC125" i="110"/>
  <c r="AE125" i="110"/>
  <c r="AC124" i="110"/>
  <c r="AE124" i="110"/>
  <c r="AC123" i="110"/>
  <c r="AE123" i="110"/>
  <c r="D122" i="110"/>
  <c r="C122" i="110"/>
  <c r="AC122" i="110"/>
  <c r="AE122" i="110"/>
  <c r="AG121" i="110"/>
  <c r="C121" i="110"/>
  <c r="B121" i="110"/>
  <c r="AC118" i="110"/>
  <c r="AC117" i="110"/>
  <c r="AE117" i="110"/>
  <c r="B117" i="110"/>
  <c r="AC113" i="110"/>
  <c r="AE113" i="110"/>
  <c r="AC112" i="110"/>
  <c r="AE112" i="110"/>
  <c r="AB112" i="110"/>
  <c r="AC110" i="110"/>
  <c r="AE110" i="110"/>
  <c r="AC109" i="110"/>
  <c r="AE109" i="110"/>
  <c r="AC108" i="110"/>
  <c r="AE108" i="110"/>
  <c r="AC107" i="110"/>
  <c r="AE107" i="110"/>
  <c r="AC106" i="110"/>
  <c r="AE106" i="110"/>
  <c r="AC105" i="110"/>
  <c r="AE105" i="110"/>
  <c r="S105" i="110"/>
  <c r="S68" i="110"/>
  <c r="R105" i="110"/>
  <c r="R68" i="110"/>
  <c r="Q105" i="110"/>
  <c r="Q68" i="110"/>
  <c r="P105" i="110"/>
  <c r="P68" i="110"/>
  <c r="O105" i="110"/>
  <c r="N105" i="110"/>
  <c r="M105" i="110"/>
  <c r="L105" i="110"/>
  <c r="L68" i="110"/>
  <c r="K105" i="110"/>
  <c r="K68" i="110"/>
  <c r="J105" i="110"/>
  <c r="I105" i="110"/>
  <c r="H105" i="110"/>
  <c r="G105" i="110"/>
  <c r="F105" i="110"/>
  <c r="AC102" i="110"/>
  <c r="AE102" i="110"/>
  <c r="AC101" i="110"/>
  <c r="AE101" i="110"/>
  <c r="AC100" i="110"/>
  <c r="AE100" i="110"/>
  <c r="AB99" i="110"/>
  <c r="AB68" i="110"/>
  <c r="AA99" i="110"/>
  <c r="AA68" i="110"/>
  <c r="Z99" i="110"/>
  <c r="Z68" i="110"/>
  <c r="Y99" i="110"/>
  <c r="X99" i="110"/>
  <c r="W99" i="110"/>
  <c r="V99" i="110"/>
  <c r="U99" i="110"/>
  <c r="T99" i="110"/>
  <c r="T68" i="110"/>
  <c r="E99" i="110"/>
  <c r="D99" i="110"/>
  <c r="AC96" i="110"/>
  <c r="AE96" i="110"/>
  <c r="AC95" i="110"/>
  <c r="AE95" i="110"/>
  <c r="B94" i="110"/>
  <c r="AC91" i="110"/>
  <c r="AE91" i="110"/>
  <c r="AC89" i="110"/>
  <c r="AE89" i="110"/>
  <c r="AC88" i="110"/>
  <c r="AE88" i="110"/>
  <c r="AC87" i="110"/>
  <c r="AE87" i="110"/>
  <c r="C86" i="110"/>
  <c r="B86" i="110"/>
  <c r="AC85" i="110"/>
  <c r="AE85" i="110"/>
  <c r="AC84" i="110"/>
  <c r="AE84" i="110"/>
  <c r="AC83" i="110"/>
  <c r="AE83" i="110"/>
  <c r="AC82" i="110"/>
  <c r="AE82" i="110"/>
  <c r="AC81" i="110"/>
  <c r="AE81" i="110"/>
  <c r="AC80" i="110"/>
  <c r="AE80" i="110"/>
  <c r="AC79" i="110"/>
  <c r="AE79" i="110"/>
  <c r="AC78" i="110"/>
  <c r="AE78" i="110"/>
  <c r="AC77" i="110"/>
  <c r="AE77" i="110"/>
  <c r="AC76" i="110"/>
  <c r="AE76" i="110"/>
  <c r="E75" i="110"/>
  <c r="D75" i="110"/>
  <c r="C75" i="110"/>
  <c r="B75" i="110"/>
  <c r="AC74" i="110"/>
  <c r="AE74" i="110"/>
  <c r="AC73" i="110"/>
  <c r="AE73" i="110"/>
  <c r="AC72" i="110"/>
  <c r="AE72" i="110"/>
  <c r="AC71" i="110"/>
  <c r="AE71" i="110"/>
  <c r="AC70" i="110"/>
  <c r="AE70" i="110"/>
  <c r="B69" i="110"/>
  <c r="Y68" i="110"/>
  <c r="Y9" i="110"/>
  <c r="X68" i="110"/>
  <c r="W68" i="110"/>
  <c r="V68" i="110"/>
  <c r="U68" i="110"/>
  <c r="U188" i="110"/>
  <c r="O68" i="110"/>
  <c r="O188" i="110"/>
  <c r="N68" i="110"/>
  <c r="M68" i="110"/>
  <c r="M188" i="110"/>
  <c r="J68" i="110"/>
  <c r="J9" i="110"/>
  <c r="I68" i="110"/>
  <c r="I9" i="110"/>
  <c r="H68" i="110"/>
  <c r="H9" i="110"/>
  <c r="G68" i="110"/>
  <c r="G9" i="110"/>
  <c r="F68" i="110"/>
  <c r="F9" i="110"/>
  <c r="E68" i="110"/>
  <c r="D68" i="110"/>
  <c r="C68" i="110"/>
  <c r="B68" i="110"/>
  <c r="AC67" i="110"/>
  <c r="AE67" i="110" s="1"/>
  <c r="AC66" i="110"/>
  <c r="AE66" i="110"/>
  <c r="AC65" i="110"/>
  <c r="AE65" i="110" s="1"/>
  <c r="D64" i="110"/>
  <c r="C64" i="110"/>
  <c r="B64" i="110"/>
  <c r="AC64" i="110"/>
  <c r="AE64" i="110"/>
  <c r="AC63" i="110"/>
  <c r="AE63" i="110"/>
  <c r="AC62" i="110"/>
  <c r="AE62" i="110"/>
  <c r="AC61" i="110"/>
  <c r="AE61" i="110"/>
  <c r="D60" i="110"/>
  <c r="D59" i="110"/>
  <c r="D53" i="110"/>
  <c r="C60" i="110"/>
  <c r="C59" i="110"/>
  <c r="B60" i="110"/>
  <c r="AC60" i="110"/>
  <c r="AG59" i="110"/>
  <c r="AG53" i="110"/>
  <c r="AC57" i="110"/>
  <c r="AE57" i="110"/>
  <c r="AC56" i="110"/>
  <c r="AE56" i="110"/>
  <c r="C55" i="110"/>
  <c r="C54" i="110"/>
  <c r="B55" i="110"/>
  <c r="AC55" i="110"/>
  <c r="AE55" i="110"/>
  <c r="B54" i="110"/>
  <c r="AC52" i="110"/>
  <c r="AE52" i="110"/>
  <c r="AC51" i="110"/>
  <c r="AE51" i="110"/>
  <c r="AC50" i="110"/>
  <c r="AC49" i="110"/>
  <c r="AE49" i="110"/>
  <c r="AG49" i="110"/>
  <c r="D49" i="110"/>
  <c r="C49" i="110"/>
  <c r="B49" i="110"/>
  <c r="AC47" i="110"/>
  <c r="AE47" i="110"/>
  <c r="AC46" i="110"/>
  <c r="AE46" i="110"/>
  <c r="AC45" i="110"/>
  <c r="AE45" i="110"/>
  <c r="AC44" i="110"/>
  <c r="AE44" i="110"/>
  <c r="AG43" i="110"/>
  <c r="AC43" i="110"/>
  <c r="AE43" i="110"/>
  <c r="D43" i="110"/>
  <c r="C43" i="110"/>
  <c r="B43" i="110"/>
  <c r="AC42" i="110"/>
  <c r="AE42" i="110"/>
  <c r="AC41" i="110"/>
  <c r="AE41" i="110"/>
  <c r="AC40" i="110"/>
  <c r="AE40" i="110"/>
  <c r="D39" i="110"/>
  <c r="C39" i="110"/>
  <c r="B39" i="110"/>
  <c r="AC39" i="110"/>
  <c r="AE39" i="110"/>
  <c r="AC37" i="110"/>
  <c r="AE37" i="110"/>
  <c r="AC35" i="110"/>
  <c r="AE35" i="110"/>
  <c r="AC33" i="110"/>
  <c r="AE33" i="110"/>
  <c r="AC31" i="110"/>
  <c r="AE31" i="110"/>
  <c r="AC29" i="110"/>
  <c r="AE29" i="110"/>
  <c r="AC28" i="110"/>
  <c r="AE28" i="110"/>
  <c r="AC27" i="110"/>
  <c r="AE27" i="110"/>
  <c r="D26" i="110"/>
  <c r="C26" i="110"/>
  <c r="B26" i="110"/>
  <c r="AC25" i="110"/>
  <c r="AE25" i="110"/>
  <c r="AC24" i="110"/>
  <c r="AE24" i="110"/>
  <c r="AC23" i="110"/>
  <c r="AE23" i="110"/>
  <c r="D21" i="110"/>
  <c r="C21" i="110"/>
  <c r="B21" i="110"/>
  <c r="AC21" i="110"/>
  <c r="AC20" i="110"/>
  <c r="AE20" i="110"/>
  <c r="AC19" i="110"/>
  <c r="AE19" i="110"/>
  <c r="AG18" i="110"/>
  <c r="D18" i="110"/>
  <c r="C18" i="110"/>
  <c r="AC17" i="110"/>
  <c r="AE17" i="110"/>
  <c r="AC16" i="110"/>
  <c r="AE16" i="110"/>
  <c r="D15" i="110"/>
  <c r="C15" i="110"/>
  <c r="B15" i="110"/>
  <c r="AC14" i="110"/>
  <c r="AE14" i="110" s="1"/>
  <c r="AC13" i="110"/>
  <c r="AE13" i="110"/>
  <c r="AG12" i="110"/>
  <c r="D12" i="110"/>
  <c r="D11" i="110"/>
  <c r="D10" i="110"/>
  <c r="D7" i="110" s="1"/>
  <c r="C12" i="110"/>
  <c r="C11" i="110"/>
  <c r="B12" i="110"/>
  <c r="AG11" i="110"/>
  <c r="X9" i="110"/>
  <c r="W9" i="110"/>
  <c r="V9" i="110"/>
  <c r="U9" i="110"/>
  <c r="O9" i="110"/>
  <c r="N9" i="110"/>
  <c r="M9" i="110"/>
  <c r="X8" i="110"/>
  <c r="W8" i="110"/>
  <c r="V8" i="110"/>
  <c r="U8" i="110"/>
  <c r="N8" i="110"/>
  <c r="M8" i="110"/>
  <c r="E8" i="110"/>
  <c r="U7" i="110"/>
  <c r="I7" i="110"/>
  <c r="H7" i="110"/>
  <c r="E7" i="110"/>
  <c r="AC193" i="109"/>
  <c r="AE193" i="109"/>
  <c r="AC191" i="109"/>
  <c r="AE191" i="109"/>
  <c r="AG190" i="109"/>
  <c r="AC190" i="109"/>
  <c r="AE190" i="109"/>
  <c r="D190" i="109"/>
  <c r="C190" i="109"/>
  <c r="B190" i="109"/>
  <c r="AE187" i="109"/>
  <c r="AC186" i="109"/>
  <c r="AE186" i="109"/>
  <c r="AC185" i="109"/>
  <c r="AE185" i="109"/>
  <c r="AC184" i="109"/>
  <c r="AE184" i="109"/>
  <c r="AC183" i="109"/>
  <c r="AE183" i="109"/>
  <c r="AC182" i="109"/>
  <c r="AE182" i="109"/>
  <c r="AG181" i="109"/>
  <c r="AC181" i="109"/>
  <c r="AE181" i="109"/>
  <c r="AC180" i="109"/>
  <c r="AE180" i="109"/>
  <c r="AC179" i="109"/>
  <c r="AE179" i="109"/>
  <c r="AC178" i="109"/>
  <c r="AE178" i="109"/>
  <c r="AC177" i="109"/>
  <c r="AE177" i="109"/>
  <c r="C176" i="109"/>
  <c r="AG175" i="109"/>
  <c r="B175" i="109"/>
  <c r="AC173" i="109"/>
  <c r="AE173" i="109"/>
  <c r="AC172" i="109"/>
  <c r="AE172" i="109"/>
  <c r="AC171" i="109"/>
  <c r="AE171" i="109"/>
  <c r="AC170" i="109"/>
  <c r="AE170" i="109"/>
  <c r="AG169" i="109"/>
  <c r="D169" i="109"/>
  <c r="D150" i="109"/>
  <c r="C169" i="109"/>
  <c r="AC169" i="109"/>
  <c r="AE169" i="109"/>
  <c r="AC168" i="109"/>
  <c r="AE168" i="109"/>
  <c r="B166" i="109"/>
  <c r="AC166" i="109"/>
  <c r="AE166" i="109"/>
  <c r="AC165" i="109"/>
  <c r="AE165" i="109"/>
  <c r="B163" i="109"/>
  <c r="AC163" i="109"/>
  <c r="AE163" i="109"/>
  <c r="AC162" i="109"/>
  <c r="AE162" i="109"/>
  <c r="B160" i="109"/>
  <c r="AC160" i="109"/>
  <c r="AE160" i="109"/>
  <c r="AC159" i="109"/>
  <c r="AE159" i="109"/>
  <c r="AC158" i="109"/>
  <c r="AE158" i="109"/>
  <c r="B157" i="109"/>
  <c r="AC157" i="109"/>
  <c r="AE157" i="109"/>
  <c r="AC156" i="109"/>
  <c r="AE156" i="109"/>
  <c r="AC155" i="109"/>
  <c r="AE155" i="109"/>
  <c r="B154" i="109"/>
  <c r="AC153" i="109"/>
  <c r="AE153" i="109"/>
  <c r="AC152" i="109"/>
  <c r="AE152" i="109"/>
  <c r="B151" i="109"/>
  <c r="AC151" i="109"/>
  <c r="AE151" i="109"/>
  <c r="AC149" i="109"/>
  <c r="AE149" i="109"/>
  <c r="AC148" i="109"/>
  <c r="AE148" i="109"/>
  <c r="AC147" i="109"/>
  <c r="AE147" i="109"/>
  <c r="AC146" i="109"/>
  <c r="AE146" i="109"/>
  <c r="AC145" i="109"/>
  <c r="AE145" i="109"/>
  <c r="AC144" i="109"/>
  <c r="AE144" i="109"/>
  <c r="AC143" i="109"/>
  <c r="AE143" i="109"/>
  <c r="AC141" i="109"/>
  <c r="AE141" i="109"/>
  <c r="AC140" i="109"/>
  <c r="AE140" i="109"/>
  <c r="AC139" i="109"/>
  <c r="AE139" i="109"/>
  <c r="AC138" i="109"/>
  <c r="AE138" i="109"/>
  <c r="AC137" i="109"/>
  <c r="AE137" i="109"/>
  <c r="AC136" i="109"/>
  <c r="AE136" i="109"/>
  <c r="AC135" i="109"/>
  <c r="AE135" i="109"/>
  <c r="AC134" i="109"/>
  <c r="AE134" i="109"/>
  <c r="AC133" i="109"/>
  <c r="AE133" i="109"/>
  <c r="D132" i="109"/>
  <c r="D121" i="109"/>
  <c r="C132" i="109"/>
  <c r="AC132" i="109"/>
  <c r="AE132" i="109"/>
  <c r="AC130" i="109"/>
  <c r="AE130" i="109"/>
  <c r="AC129" i="109"/>
  <c r="AE129" i="109"/>
  <c r="AC128" i="109"/>
  <c r="AE128" i="109"/>
  <c r="AC126" i="109"/>
  <c r="AE126" i="109"/>
  <c r="AC125" i="109"/>
  <c r="AE125" i="109"/>
  <c r="AC124" i="109"/>
  <c r="AE124" i="109"/>
  <c r="AC123" i="109"/>
  <c r="AE123" i="109"/>
  <c r="D122" i="109"/>
  <c r="C122" i="109"/>
  <c r="AC122" i="109"/>
  <c r="AE122" i="109"/>
  <c r="AG121" i="109"/>
  <c r="B121" i="109"/>
  <c r="AC118" i="109"/>
  <c r="AC117" i="109"/>
  <c r="AE117" i="109"/>
  <c r="B117" i="109"/>
  <c r="AC113" i="109"/>
  <c r="AE113" i="109"/>
  <c r="AC112" i="109"/>
  <c r="AE112" i="109"/>
  <c r="AB112" i="109"/>
  <c r="AC110" i="109"/>
  <c r="AE110" i="109"/>
  <c r="AC109" i="109"/>
  <c r="AE109" i="109"/>
  <c r="AC108" i="109"/>
  <c r="AE108" i="109"/>
  <c r="AC107" i="109"/>
  <c r="AE107" i="109"/>
  <c r="AC106" i="109"/>
  <c r="AE106" i="109"/>
  <c r="AC105" i="109"/>
  <c r="AE105" i="109"/>
  <c r="S105" i="109"/>
  <c r="S68" i="109"/>
  <c r="R105" i="109"/>
  <c r="R68" i="109"/>
  <c r="R8" i="109"/>
  <c r="Q105" i="109"/>
  <c r="Q68" i="109"/>
  <c r="Q9" i="109"/>
  <c r="P105" i="109"/>
  <c r="P68" i="109"/>
  <c r="P9" i="109"/>
  <c r="O105" i="109"/>
  <c r="N105" i="109"/>
  <c r="M105" i="109"/>
  <c r="L105" i="109"/>
  <c r="K105" i="109"/>
  <c r="K68" i="109"/>
  <c r="J105" i="109"/>
  <c r="I105" i="109"/>
  <c r="H105" i="109"/>
  <c r="G105" i="109"/>
  <c r="F105" i="109"/>
  <c r="AC102" i="109"/>
  <c r="AE102" i="109"/>
  <c r="AC101" i="109"/>
  <c r="AE101" i="109"/>
  <c r="AC100" i="109"/>
  <c r="AE100" i="109"/>
  <c r="AC99" i="109"/>
  <c r="AE99" i="109"/>
  <c r="AB99" i="109"/>
  <c r="AB68" i="109"/>
  <c r="AA99" i="109"/>
  <c r="AA68" i="109"/>
  <c r="Z99" i="109"/>
  <c r="Z68" i="109"/>
  <c r="Y99" i="109"/>
  <c r="Y68" i="109"/>
  <c r="X99" i="109"/>
  <c r="X68" i="109"/>
  <c r="W99" i="109"/>
  <c r="W68" i="109"/>
  <c r="V99" i="109"/>
  <c r="U99" i="109"/>
  <c r="U68" i="109"/>
  <c r="U188" i="109"/>
  <c r="T99" i="109"/>
  <c r="E99" i="109"/>
  <c r="D99" i="109"/>
  <c r="AC96" i="109"/>
  <c r="AE96" i="109"/>
  <c r="AC95" i="109"/>
  <c r="B94" i="109"/>
  <c r="AC91" i="109"/>
  <c r="AE91" i="109"/>
  <c r="AC89" i="109"/>
  <c r="AE89" i="109"/>
  <c r="AC88" i="109"/>
  <c r="AE88" i="109"/>
  <c r="AC87" i="109"/>
  <c r="AE87" i="109"/>
  <c r="C86" i="109"/>
  <c r="B86" i="109"/>
  <c r="AC85" i="109"/>
  <c r="AE85" i="109"/>
  <c r="AC84" i="109"/>
  <c r="AE84" i="109"/>
  <c r="AC83" i="109"/>
  <c r="AE83" i="109"/>
  <c r="AC82" i="109"/>
  <c r="AE82" i="109"/>
  <c r="AC81" i="109"/>
  <c r="AE81" i="109"/>
  <c r="AC80" i="109"/>
  <c r="AE80" i="109"/>
  <c r="AC79" i="109"/>
  <c r="AE79" i="109"/>
  <c r="AC78" i="109"/>
  <c r="AE78" i="109"/>
  <c r="AC77" i="109"/>
  <c r="AE77" i="109"/>
  <c r="AC76" i="109"/>
  <c r="AE76" i="109"/>
  <c r="AC75" i="109"/>
  <c r="E75" i="109"/>
  <c r="E68" i="109"/>
  <c r="D75" i="109"/>
  <c r="D68" i="109"/>
  <c r="C75" i="109"/>
  <c r="B75" i="109"/>
  <c r="AC74" i="109"/>
  <c r="AE74" i="109"/>
  <c r="AC73" i="109"/>
  <c r="AE73" i="109"/>
  <c r="AC72" i="109"/>
  <c r="AE72" i="109"/>
  <c r="AC71" i="109"/>
  <c r="AE71" i="109"/>
  <c r="AC70" i="109"/>
  <c r="AE70" i="109"/>
  <c r="AC69" i="109"/>
  <c r="AE69" i="109"/>
  <c r="B69" i="109"/>
  <c r="V68" i="109"/>
  <c r="T68" i="109"/>
  <c r="T188" i="109"/>
  <c r="O68" i="109"/>
  <c r="O188" i="109"/>
  <c r="N68" i="109"/>
  <c r="N188" i="109"/>
  <c r="M68" i="109"/>
  <c r="M188" i="109"/>
  <c r="L68" i="109"/>
  <c r="L9" i="109"/>
  <c r="J68" i="109"/>
  <c r="J9" i="109"/>
  <c r="I68" i="109"/>
  <c r="I9" i="109"/>
  <c r="H68" i="109"/>
  <c r="H9" i="109"/>
  <c r="G68" i="109"/>
  <c r="G9" i="109"/>
  <c r="F68" i="109"/>
  <c r="F8" i="109"/>
  <c r="AC67" i="109"/>
  <c r="AE67" i="109"/>
  <c r="AC66" i="109"/>
  <c r="AE66" i="109"/>
  <c r="AC65" i="109"/>
  <c r="AE65" i="109"/>
  <c r="D64" i="109"/>
  <c r="C64" i="109"/>
  <c r="B64" i="109"/>
  <c r="AC64" i="109"/>
  <c r="AE64" i="109"/>
  <c r="AC63" i="109"/>
  <c r="AE63" i="109" s="1"/>
  <c r="AC62" i="109"/>
  <c r="AE62" i="109" s="1"/>
  <c r="AC61" i="109"/>
  <c r="AE61" i="109"/>
  <c r="D60" i="109"/>
  <c r="C60" i="109"/>
  <c r="B60" i="109"/>
  <c r="AC60" i="109"/>
  <c r="AE60" i="109"/>
  <c r="AG59" i="109"/>
  <c r="AG53" i="109"/>
  <c r="AC59" i="109"/>
  <c r="AE59" i="109"/>
  <c r="D59" i="109"/>
  <c r="D53" i="109"/>
  <c r="C59" i="109"/>
  <c r="B59" i="109"/>
  <c r="AC57" i="109"/>
  <c r="AE57" i="109"/>
  <c r="AC56" i="109"/>
  <c r="AE56" i="109"/>
  <c r="C55" i="109"/>
  <c r="C54" i="109"/>
  <c r="B55" i="109"/>
  <c r="AC55" i="109"/>
  <c r="B54" i="109"/>
  <c r="AC52" i="109"/>
  <c r="AE52" i="109"/>
  <c r="AC51" i="109"/>
  <c r="AE51" i="109"/>
  <c r="AC50" i="109"/>
  <c r="AG49" i="109"/>
  <c r="D49" i="109"/>
  <c r="C49" i="109"/>
  <c r="B49" i="109"/>
  <c r="AC47" i="109"/>
  <c r="AE47" i="109"/>
  <c r="AC46" i="109"/>
  <c r="AE46" i="109"/>
  <c r="AC45" i="109"/>
  <c r="AE45" i="109"/>
  <c r="AC44" i="109"/>
  <c r="AE44" i="109"/>
  <c r="AG43" i="109"/>
  <c r="AC43" i="109"/>
  <c r="AE43" i="109"/>
  <c r="D43" i="109"/>
  <c r="C43" i="109"/>
  <c r="B43" i="109"/>
  <c r="AC42" i="109"/>
  <c r="AE42" i="109"/>
  <c r="AC41" i="109"/>
  <c r="AE41" i="109"/>
  <c r="AC40" i="109"/>
  <c r="AE40" i="109"/>
  <c r="D39" i="109"/>
  <c r="C39" i="109"/>
  <c r="B39" i="109"/>
  <c r="AC39" i="109"/>
  <c r="AE39" i="109"/>
  <c r="AC37" i="109"/>
  <c r="AE37" i="109"/>
  <c r="AC35" i="109"/>
  <c r="AE35" i="109"/>
  <c r="AC33" i="109"/>
  <c r="AE33" i="109"/>
  <c r="AC31" i="109"/>
  <c r="AE31" i="109"/>
  <c r="AC29" i="109"/>
  <c r="AE29" i="109"/>
  <c r="AC28" i="109"/>
  <c r="AE28" i="109"/>
  <c r="AC27" i="109"/>
  <c r="AE27" i="109"/>
  <c r="D26" i="109"/>
  <c r="C26" i="109"/>
  <c r="AC25" i="109"/>
  <c r="AE25" i="109"/>
  <c r="AC24" i="109"/>
  <c r="AE24" i="109"/>
  <c r="AC23" i="109"/>
  <c r="AE23" i="109"/>
  <c r="D21" i="109"/>
  <c r="C21" i="109"/>
  <c r="AC21" i="109"/>
  <c r="AE21" i="109"/>
  <c r="AC20" i="109"/>
  <c r="AE20" i="109"/>
  <c r="AC19" i="109"/>
  <c r="AE19" i="109"/>
  <c r="AG18" i="109"/>
  <c r="C18" i="109"/>
  <c r="B18" i="109"/>
  <c r="AC17" i="109"/>
  <c r="AE17" i="109"/>
  <c r="AC16" i="109"/>
  <c r="AE16" i="109"/>
  <c r="D15" i="109"/>
  <c r="C15" i="109"/>
  <c r="B15" i="109"/>
  <c r="AC15" i="109"/>
  <c r="AC14" i="109"/>
  <c r="AE14" i="109"/>
  <c r="AC13" i="109"/>
  <c r="AE13" i="109"/>
  <c r="AG12" i="109"/>
  <c r="D12" i="109"/>
  <c r="C12" i="109"/>
  <c r="B12" i="109"/>
  <c r="AG11" i="109"/>
  <c r="C11" i="109"/>
  <c r="T9" i="109"/>
  <c r="O9" i="109"/>
  <c r="N9" i="109"/>
  <c r="M9" i="109"/>
  <c r="T8" i="109"/>
  <c r="AB7" i="109"/>
  <c r="AA7" i="109"/>
  <c r="T7" i="109"/>
  <c r="O7" i="109"/>
  <c r="N7" i="109"/>
  <c r="L7" i="109"/>
  <c r="J7" i="109"/>
  <c r="I7" i="109"/>
  <c r="H7" i="109"/>
  <c r="G7" i="109"/>
  <c r="F7" i="109"/>
  <c r="AC193" i="108"/>
  <c r="AE193" i="108" s="1"/>
  <c r="AC191" i="108"/>
  <c r="AE191" i="108"/>
  <c r="AG190" i="108"/>
  <c r="AC190" i="108"/>
  <c r="AE190" i="108"/>
  <c r="D190" i="108"/>
  <c r="C190" i="108"/>
  <c r="B190" i="108"/>
  <c r="AE187" i="108"/>
  <c r="AC186" i="108"/>
  <c r="AE186" i="108"/>
  <c r="AC185" i="108"/>
  <c r="AE185" i="108"/>
  <c r="D184" i="108"/>
  <c r="C184" i="108"/>
  <c r="AC183" i="108"/>
  <c r="AE183" i="108"/>
  <c r="AC182" i="108"/>
  <c r="AE182" i="108"/>
  <c r="AG181" i="108"/>
  <c r="D181" i="108"/>
  <c r="C181" i="108"/>
  <c r="B181" i="108"/>
  <c r="B175" i="108"/>
  <c r="AC180" i="108"/>
  <c r="AE180" i="108"/>
  <c r="AC179" i="108"/>
  <c r="AE179" i="108"/>
  <c r="AC178" i="108"/>
  <c r="AE178" i="108"/>
  <c r="AC177" i="108"/>
  <c r="AE177" i="108"/>
  <c r="C176" i="108"/>
  <c r="AG175" i="108"/>
  <c r="AC173" i="108"/>
  <c r="AE173" i="108"/>
  <c r="AC172" i="108"/>
  <c r="AE172" i="108"/>
  <c r="AC171" i="108"/>
  <c r="AE171" i="108"/>
  <c r="AC170" i="108"/>
  <c r="AE170" i="108"/>
  <c r="AG169" i="108"/>
  <c r="D169" i="108"/>
  <c r="D150" i="108"/>
  <c r="C169" i="108"/>
  <c r="C150" i="108"/>
  <c r="AC168" i="108"/>
  <c r="AE168" i="108"/>
  <c r="B166" i="108"/>
  <c r="AC166" i="108"/>
  <c r="AE166" i="108"/>
  <c r="AC165" i="108"/>
  <c r="AE165" i="108"/>
  <c r="B163" i="108"/>
  <c r="AC163" i="108"/>
  <c r="AE163" i="108"/>
  <c r="AC162" i="108"/>
  <c r="AE162" i="108"/>
  <c r="B160" i="108"/>
  <c r="AC160" i="108"/>
  <c r="AE160" i="108"/>
  <c r="AC159" i="108"/>
  <c r="AE159" i="108"/>
  <c r="AC158" i="108"/>
  <c r="AE158" i="108"/>
  <c r="B157" i="108"/>
  <c r="AC157" i="108"/>
  <c r="AE157" i="108"/>
  <c r="AC156" i="108"/>
  <c r="AE156" i="108"/>
  <c r="AC155" i="108"/>
  <c r="AE155" i="108"/>
  <c r="B154" i="108"/>
  <c r="AC154" i="108"/>
  <c r="AE154" i="108"/>
  <c r="AC153" i="108"/>
  <c r="AE153" i="108"/>
  <c r="AC152" i="108"/>
  <c r="AE152" i="108"/>
  <c r="B151" i="108"/>
  <c r="AC151" i="108"/>
  <c r="AE151" i="108"/>
  <c r="AC149" i="108"/>
  <c r="AE149" i="108"/>
  <c r="AC148" i="108"/>
  <c r="AE148" i="108"/>
  <c r="AC147" i="108"/>
  <c r="AE147" i="108"/>
  <c r="AC146" i="108"/>
  <c r="AE146" i="108"/>
  <c r="AC145" i="108"/>
  <c r="AE145" i="108"/>
  <c r="AC144" i="108"/>
  <c r="AE144" i="108"/>
  <c r="AC143" i="108"/>
  <c r="AE143" i="108"/>
  <c r="AC141" i="108"/>
  <c r="AE141" i="108"/>
  <c r="AC140" i="108"/>
  <c r="AE140" i="108"/>
  <c r="AC139" i="108"/>
  <c r="AE139" i="108"/>
  <c r="AC138" i="108"/>
  <c r="AE138" i="108"/>
  <c r="AC137" i="108"/>
  <c r="AE137" i="108"/>
  <c r="AC136" i="108"/>
  <c r="AE136" i="108"/>
  <c r="AC135" i="108"/>
  <c r="AE135" i="108"/>
  <c r="AC134" i="108"/>
  <c r="AE134" i="108"/>
  <c r="AC133" i="108"/>
  <c r="AE133" i="108"/>
  <c r="D132" i="108"/>
  <c r="C132" i="108"/>
  <c r="AC130" i="108"/>
  <c r="AE130" i="108"/>
  <c r="AC129" i="108"/>
  <c r="AE129" i="108"/>
  <c r="AC128" i="108"/>
  <c r="AE128" i="108"/>
  <c r="AC126" i="108"/>
  <c r="AE126" i="108"/>
  <c r="AC125" i="108"/>
  <c r="AE125" i="108"/>
  <c r="AC124" i="108"/>
  <c r="AE124" i="108"/>
  <c r="AC123" i="108"/>
  <c r="AE123" i="108"/>
  <c r="D122" i="108"/>
  <c r="C122" i="108"/>
  <c r="AG121" i="108"/>
  <c r="C121" i="108"/>
  <c r="B121" i="108"/>
  <c r="AC118" i="108"/>
  <c r="AC117" i="108"/>
  <c r="AE117" i="108"/>
  <c r="B117" i="108"/>
  <c r="AC113" i="108"/>
  <c r="AE113" i="108"/>
  <c r="AC112" i="108"/>
  <c r="AE112" i="108"/>
  <c r="AB112" i="108"/>
  <c r="AC110" i="108"/>
  <c r="AE110" i="108"/>
  <c r="AC109" i="108"/>
  <c r="AE109" i="108"/>
  <c r="AC108" i="108"/>
  <c r="AE108" i="108"/>
  <c r="AC107" i="108"/>
  <c r="AE107" i="108"/>
  <c r="AC106" i="108"/>
  <c r="AE106" i="108"/>
  <c r="AC105" i="108"/>
  <c r="AE105" i="108"/>
  <c r="S105" i="108"/>
  <c r="S68" i="108"/>
  <c r="R105" i="108"/>
  <c r="R68" i="108"/>
  <c r="Q105" i="108"/>
  <c r="Q68" i="108"/>
  <c r="P105" i="108"/>
  <c r="P68" i="108"/>
  <c r="O105" i="108"/>
  <c r="N105" i="108"/>
  <c r="M105" i="108"/>
  <c r="L105" i="108"/>
  <c r="K105" i="108"/>
  <c r="J105" i="108"/>
  <c r="I105" i="108"/>
  <c r="H105" i="108"/>
  <c r="G105" i="108"/>
  <c r="F105" i="108"/>
  <c r="AC102" i="108"/>
  <c r="AE102" i="108"/>
  <c r="AC101" i="108"/>
  <c r="AE101" i="108"/>
  <c r="AC100" i="108"/>
  <c r="AE100" i="108"/>
  <c r="AB99" i="108"/>
  <c r="AA99" i="108"/>
  <c r="Z99" i="108"/>
  <c r="Y99" i="108"/>
  <c r="X99" i="108"/>
  <c r="W99" i="108"/>
  <c r="W68" i="108"/>
  <c r="V99" i="108"/>
  <c r="U99" i="108"/>
  <c r="T99" i="108"/>
  <c r="T68" i="108"/>
  <c r="E99" i="108"/>
  <c r="D99" i="108"/>
  <c r="AC96" i="108"/>
  <c r="AE96" i="108"/>
  <c r="AC95" i="108"/>
  <c r="AE95" i="108"/>
  <c r="AC94" i="108"/>
  <c r="AE94" i="108"/>
  <c r="B94" i="108"/>
  <c r="AC91" i="108"/>
  <c r="AE91" i="108"/>
  <c r="AC89" i="108"/>
  <c r="AE89" i="108"/>
  <c r="AC88" i="108"/>
  <c r="AE88" i="108"/>
  <c r="AC87" i="108"/>
  <c r="AE87" i="108"/>
  <c r="C86" i="108"/>
  <c r="B86" i="108"/>
  <c r="AC85" i="108"/>
  <c r="AE85" i="108"/>
  <c r="AC84" i="108"/>
  <c r="AE84" i="108"/>
  <c r="AC83" i="108"/>
  <c r="AE83" i="108"/>
  <c r="AC82" i="108"/>
  <c r="AE82" i="108"/>
  <c r="AC81" i="108"/>
  <c r="AE81" i="108"/>
  <c r="AC80" i="108"/>
  <c r="AE80" i="108"/>
  <c r="AC79" i="108"/>
  <c r="AE79" i="108"/>
  <c r="AC78" i="108"/>
  <c r="AC77" i="108"/>
  <c r="AE77" i="108"/>
  <c r="AC76" i="108"/>
  <c r="AE76" i="108"/>
  <c r="E75" i="108"/>
  <c r="E68" i="108"/>
  <c r="D75" i="108"/>
  <c r="C75" i="108"/>
  <c r="B75" i="108"/>
  <c r="AC74" i="108"/>
  <c r="AE74" i="108"/>
  <c r="AC73" i="108"/>
  <c r="AE73" i="108"/>
  <c r="AC72" i="108"/>
  <c r="AE72" i="108"/>
  <c r="AC71" i="108"/>
  <c r="AE71" i="108"/>
  <c r="AC70" i="108"/>
  <c r="AE70" i="108"/>
  <c r="AC69" i="108"/>
  <c r="AE69" i="108"/>
  <c r="B69" i="108"/>
  <c r="AB68" i="108"/>
  <c r="AB9" i="108"/>
  <c r="AA68" i="108"/>
  <c r="AA9" i="108"/>
  <c r="Z68" i="108"/>
  <c r="Z7" i="108"/>
  <c r="Y68" i="108"/>
  <c r="Y7" i="108"/>
  <c r="X68" i="108"/>
  <c r="X7" i="108"/>
  <c r="V68" i="108"/>
  <c r="U68" i="108"/>
  <c r="U188" i="108"/>
  <c r="O68" i="108"/>
  <c r="O188" i="108"/>
  <c r="N68" i="108"/>
  <c r="N188" i="108"/>
  <c r="M68" i="108"/>
  <c r="M188" i="108"/>
  <c r="L68" i="108"/>
  <c r="L9" i="108"/>
  <c r="K68" i="108"/>
  <c r="K188" i="108"/>
  <c r="J68" i="108"/>
  <c r="I68" i="108"/>
  <c r="H68" i="108"/>
  <c r="G68" i="108"/>
  <c r="F68" i="108"/>
  <c r="D68" i="108"/>
  <c r="AC67" i="108"/>
  <c r="AE67" i="108"/>
  <c r="AC66" i="108"/>
  <c r="AE66" i="108"/>
  <c r="AC65" i="108"/>
  <c r="AE65" i="108" s="1"/>
  <c r="D64" i="108"/>
  <c r="C64" i="108"/>
  <c r="B64" i="108"/>
  <c r="AC64" i="108"/>
  <c r="AE64" i="108"/>
  <c r="AC63" i="108"/>
  <c r="AE63" i="108"/>
  <c r="AC62" i="108"/>
  <c r="AE62" i="108"/>
  <c r="AC61" i="108"/>
  <c r="AE61" i="108"/>
  <c r="D60" i="108"/>
  <c r="D59" i="108"/>
  <c r="D53" i="108"/>
  <c r="C60" i="108"/>
  <c r="C59" i="108"/>
  <c r="B60" i="108"/>
  <c r="AC60" i="108"/>
  <c r="AG59" i="108"/>
  <c r="AG53" i="108"/>
  <c r="AC57" i="108"/>
  <c r="AE57" i="108"/>
  <c r="AC56" i="108"/>
  <c r="AE56" i="108"/>
  <c r="C55" i="108"/>
  <c r="B55" i="108"/>
  <c r="AC55" i="108"/>
  <c r="C54" i="108"/>
  <c r="B54" i="108"/>
  <c r="AC52" i="108"/>
  <c r="AE52" i="108"/>
  <c r="AC51" i="108"/>
  <c r="AE51" i="108"/>
  <c r="AC50" i="108"/>
  <c r="AC49" i="108"/>
  <c r="AE49" i="108"/>
  <c r="AG49" i="108"/>
  <c r="D49" i="108"/>
  <c r="C49" i="108"/>
  <c r="B49" i="108"/>
  <c r="AC47" i="108"/>
  <c r="AE47" i="108"/>
  <c r="AC46" i="108"/>
  <c r="AE46" i="108"/>
  <c r="AC45" i="108"/>
  <c r="AE45" i="108"/>
  <c r="AC44" i="108"/>
  <c r="AE44" i="108"/>
  <c r="AG43" i="108"/>
  <c r="AC43" i="108"/>
  <c r="AE43" i="108"/>
  <c r="D43" i="108"/>
  <c r="C43" i="108"/>
  <c r="B43" i="108"/>
  <c r="AC42" i="108"/>
  <c r="AE42" i="108"/>
  <c r="AC41" i="108"/>
  <c r="AE41" i="108"/>
  <c r="AC40" i="108"/>
  <c r="AE40" i="108"/>
  <c r="D39" i="108"/>
  <c r="C39" i="108"/>
  <c r="B39" i="108"/>
  <c r="AC39" i="108"/>
  <c r="AE39" i="108"/>
  <c r="AC37" i="108"/>
  <c r="AE37" i="108"/>
  <c r="AC35" i="108"/>
  <c r="AE35" i="108"/>
  <c r="AC33" i="108"/>
  <c r="AE33" i="108"/>
  <c r="AC31" i="108"/>
  <c r="AE31" i="108"/>
  <c r="AC29" i="108"/>
  <c r="AE29" i="108"/>
  <c r="AC28" i="108"/>
  <c r="AE28" i="108"/>
  <c r="AC27" i="108"/>
  <c r="AE27" i="108"/>
  <c r="D26" i="108"/>
  <c r="C26" i="108"/>
  <c r="B26" i="108"/>
  <c r="AC25" i="108"/>
  <c r="AE25" i="108"/>
  <c r="AC24" i="108"/>
  <c r="AE24" i="108"/>
  <c r="AC23" i="108"/>
  <c r="AE23" i="108"/>
  <c r="D21" i="108"/>
  <c r="C21" i="108"/>
  <c r="B21" i="108"/>
  <c r="AC21" i="108"/>
  <c r="AE21" i="108"/>
  <c r="AC20" i="108"/>
  <c r="AE20" i="108"/>
  <c r="AC19" i="108"/>
  <c r="AE19" i="108"/>
  <c r="AG18" i="108"/>
  <c r="D18" i="108"/>
  <c r="C18" i="108"/>
  <c r="B18" i="108"/>
  <c r="AC17" i="108"/>
  <c r="AE17" i="108"/>
  <c r="AC16" i="108"/>
  <c r="AE16" i="108"/>
  <c r="D15" i="108"/>
  <c r="C15" i="108"/>
  <c r="B15" i="108"/>
  <c r="AC15" i="108"/>
  <c r="AE15" i="108"/>
  <c r="AC14" i="108"/>
  <c r="AE14" i="108"/>
  <c r="AC13" i="108"/>
  <c r="AE13" i="108"/>
  <c r="AG12" i="108"/>
  <c r="D12" i="108"/>
  <c r="D11" i="108"/>
  <c r="C12" i="108"/>
  <c r="C11" i="108"/>
  <c r="B12" i="108"/>
  <c r="B11" i="108"/>
  <c r="V9" i="108"/>
  <c r="U9" i="108"/>
  <c r="O9" i="108"/>
  <c r="N9" i="108"/>
  <c r="M9" i="108"/>
  <c r="V8" i="108"/>
  <c r="U8" i="108"/>
  <c r="T8" i="108"/>
  <c r="S8" i="108"/>
  <c r="R8" i="108"/>
  <c r="G8" i="108"/>
  <c r="F8" i="108"/>
  <c r="U7" i="108"/>
  <c r="O7" i="108"/>
  <c r="N7" i="108"/>
  <c r="M7" i="108"/>
  <c r="L7" i="108"/>
  <c r="K7" i="108"/>
  <c r="J7" i="108"/>
  <c r="I7" i="108"/>
  <c r="H7" i="108"/>
  <c r="G7" i="108"/>
  <c r="F7" i="108"/>
  <c r="AC193" i="107"/>
  <c r="AE193" i="107"/>
  <c r="AC191" i="107"/>
  <c r="AE191" i="107"/>
  <c r="AG190" i="107"/>
  <c r="AC190" i="107"/>
  <c r="AE190" i="107"/>
  <c r="D190" i="107"/>
  <c r="C190" i="107"/>
  <c r="B190" i="107"/>
  <c r="AE187" i="107"/>
  <c r="AC186" i="107"/>
  <c r="AE186" i="107"/>
  <c r="AC185" i="107"/>
  <c r="AE185" i="107"/>
  <c r="D184" i="107"/>
  <c r="C184" i="107"/>
  <c r="AC183" i="107"/>
  <c r="AE183" i="107"/>
  <c r="AC182" i="107"/>
  <c r="AE182" i="107"/>
  <c r="AG181" i="107"/>
  <c r="D181" i="107"/>
  <c r="C181" i="107"/>
  <c r="B181" i="107"/>
  <c r="B175" i="107"/>
  <c r="AC180" i="107"/>
  <c r="AE180" i="107"/>
  <c r="AC179" i="107"/>
  <c r="AE179" i="107"/>
  <c r="AC178" i="107"/>
  <c r="AE178" i="107"/>
  <c r="AC177" i="107"/>
  <c r="AE177" i="107"/>
  <c r="C176" i="107"/>
  <c r="C175" i="107"/>
  <c r="AG175" i="107"/>
  <c r="AC173" i="107"/>
  <c r="AE173" i="107"/>
  <c r="AC172" i="107"/>
  <c r="AE172" i="107"/>
  <c r="AC171" i="107"/>
  <c r="AE171" i="107"/>
  <c r="AC170" i="107"/>
  <c r="AE170" i="107"/>
  <c r="AG169" i="107"/>
  <c r="D169" i="107"/>
  <c r="D150" i="107"/>
  <c r="C169" i="107"/>
  <c r="AC169" i="107"/>
  <c r="AE169" i="107"/>
  <c r="AC168" i="107"/>
  <c r="AE168" i="107"/>
  <c r="B166" i="107"/>
  <c r="AC166" i="107"/>
  <c r="AE166" i="107"/>
  <c r="AC165" i="107"/>
  <c r="AE165" i="107"/>
  <c r="B163" i="107"/>
  <c r="AC163" i="107"/>
  <c r="AE163" i="107"/>
  <c r="AC162" i="107"/>
  <c r="AE162" i="107"/>
  <c r="B160" i="107"/>
  <c r="AC160" i="107"/>
  <c r="AE160" i="107"/>
  <c r="AC159" i="107"/>
  <c r="AE159" i="107"/>
  <c r="AC158" i="107"/>
  <c r="AE158" i="107"/>
  <c r="B157" i="107"/>
  <c r="AC157" i="107"/>
  <c r="AE157" i="107"/>
  <c r="AC156" i="107"/>
  <c r="AE156" i="107"/>
  <c r="AC155" i="107"/>
  <c r="AE155" i="107"/>
  <c r="B154" i="107"/>
  <c r="AC153" i="107"/>
  <c r="AE153" i="107"/>
  <c r="AC152" i="107"/>
  <c r="AE152" i="107"/>
  <c r="B151" i="107"/>
  <c r="AC151" i="107"/>
  <c r="AE151" i="107"/>
  <c r="AC149" i="107"/>
  <c r="AE149" i="107"/>
  <c r="AC148" i="107"/>
  <c r="AE148" i="107"/>
  <c r="AC147" i="107"/>
  <c r="AE147" i="107"/>
  <c r="AC146" i="107"/>
  <c r="AE146" i="107"/>
  <c r="AC145" i="107"/>
  <c r="AE145" i="107"/>
  <c r="AC144" i="107"/>
  <c r="AE144" i="107"/>
  <c r="AC143" i="107"/>
  <c r="AE143" i="107"/>
  <c r="AC141" i="107"/>
  <c r="AE141" i="107"/>
  <c r="AC140" i="107"/>
  <c r="AE140" i="107"/>
  <c r="AC139" i="107"/>
  <c r="AE139" i="107"/>
  <c r="AC138" i="107"/>
  <c r="AE138" i="107"/>
  <c r="AC137" i="107"/>
  <c r="AE137" i="107"/>
  <c r="AC136" i="107"/>
  <c r="AE136" i="107"/>
  <c r="AC135" i="107"/>
  <c r="AE135" i="107"/>
  <c r="AC134" i="107"/>
  <c r="AE134" i="107"/>
  <c r="AC133" i="107"/>
  <c r="AE133" i="107"/>
  <c r="D132" i="107"/>
  <c r="D121" i="107"/>
  <c r="C132" i="107"/>
  <c r="AC130" i="107"/>
  <c r="AE130" i="107"/>
  <c r="AC129" i="107"/>
  <c r="AE129" i="107"/>
  <c r="AC128" i="107"/>
  <c r="AE128" i="107"/>
  <c r="AC126" i="107"/>
  <c r="AE126" i="107"/>
  <c r="AC125" i="107"/>
  <c r="AE125" i="107"/>
  <c r="AC124" i="107"/>
  <c r="AE124" i="107"/>
  <c r="AC123" i="107"/>
  <c r="AE123" i="107"/>
  <c r="D122" i="107"/>
  <c r="C122" i="107"/>
  <c r="AC122" i="107"/>
  <c r="AE122" i="107"/>
  <c r="AG121" i="107"/>
  <c r="B121" i="107"/>
  <c r="AC118" i="107"/>
  <c r="AC117" i="107"/>
  <c r="AE117" i="107"/>
  <c r="B117" i="107"/>
  <c r="AC113" i="107"/>
  <c r="AE113" i="107"/>
  <c r="AC112" i="107"/>
  <c r="AE112" i="107"/>
  <c r="AB112" i="107"/>
  <c r="AC110" i="107"/>
  <c r="AE110" i="107"/>
  <c r="AC109" i="107"/>
  <c r="AE109" i="107"/>
  <c r="AC108" i="107"/>
  <c r="AE108" i="107"/>
  <c r="AC107" i="107"/>
  <c r="AE107" i="107"/>
  <c r="AC106" i="107"/>
  <c r="AE106" i="107"/>
  <c r="AC105" i="107"/>
  <c r="AE105" i="107"/>
  <c r="S105" i="107"/>
  <c r="S68" i="107"/>
  <c r="S7" i="107"/>
  <c r="R105" i="107"/>
  <c r="R68" i="107"/>
  <c r="Q105" i="107"/>
  <c r="Q68" i="107"/>
  <c r="P105" i="107"/>
  <c r="P68" i="107"/>
  <c r="O105" i="107"/>
  <c r="N105" i="107"/>
  <c r="M105" i="107"/>
  <c r="L105" i="107"/>
  <c r="K105" i="107"/>
  <c r="J105" i="107"/>
  <c r="I105" i="107"/>
  <c r="H105" i="107"/>
  <c r="G105" i="107"/>
  <c r="F105" i="107"/>
  <c r="AC102" i="107"/>
  <c r="AE102" i="107"/>
  <c r="AC101" i="107"/>
  <c r="AE101" i="107"/>
  <c r="AC100" i="107"/>
  <c r="AE100" i="107"/>
  <c r="AC99" i="107"/>
  <c r="AE99" i="107"/>
  <c r="AB99" i="107"/>
  <c r="AA99" i="107"/>
  <c r="Z99" i="107"/>
  <c r="Y99" i="107"/>
  <c r="Y68" i="107"/>
  <c r="X99" i="107"/>
  <c r="W99" i="107"/>
  <c r="V99" i="107"/>
  <c r="U99" i="107"/>
  <c r="T99" i="107"/>
  <c r="E99" i="107"/>
  <c r="D99" i="107"/>
  <c r="AC96" i="107"/>
  <c r="AE96" i="107"/>
  <c r="AC95" i="107"/>
  <c r="AE95" i="107"/>
  <c r="AC94" i="107"/>
  <c r="AE94" i="107"/>
  <c r="B94" i="107"/>
  <c r="AC91" i="107"/>
  <c r="AE91" i="107"/>
  <c r="AC89" i="107"/>
  <c r="AE89" i="107"/>
  <c r="AC88" i="107"/>
  <c r="AE88" i="107"/>
  <c r="AC87" i="107"/>
  <c r="AE87" i="107"/>
  <c r="AC86" i="107"/>
  <c r="AE86" i="107"/>
  <c r="C86" i="107"/>
  <c r="B86" i="107"/>
  <c r="AC85" i="107"/>
  <c r="AE85" i="107"/>
  <c r="AC84" i="107"/>
  <c r="AE84" i="107"/>
  <c r="AC83" i="107"/>
  <c r="AE83" i="107"/>
  <c r="AC82" i="107"/>
  <c r="AE82" i="107"/>
  <c r="AC81" i="107"/>
  <c r="AE81" i="107"/>
  <c r="AC80" i="107"/>
  <c r="AE80" i="107"/>
  <c r="AC79" i="107"/>
  <c r="AE79" i="107"/>
  <c r="AC78" i="107"/>
  <c r="AE78" i="107"/>
  <c r="AC77" i="107"/>
  <c r="AE77" i="107"/>
  <c r="AC76" i="107"/>
  <c r="AE76" i="107"/>
  <c r="AC75" i="107"/>
  <c r="AE75" i="107"/>
  <c r="E75" i="107"/>
  <c r="E68" i="107"/>
  <c r="D75" i="107"/>
  <c r="C75" i="107"/>
  <c r="B75" i="107"/>
  <c r="AC74" i="107"/>
  <c r="AE74" i="107"/>
  <c r="AC73" i="107"/>
  <c r="AE73" i="107"/>
  <c r="AC72" i="107"/>
  <c r="AE72" i="107"/>
  <c r="AC71" i="107"/>
  <c r="AE71" i="107"/>
  <c r="AC70" i="107"/>
  <c r="AE70" i="107"/>
  <c r="AC69" i="107"/>
  <c r="AE69" i="107"/>
  <c r="B69" i="107"/>
  <c r="AB68" i="107"/>
  <c r="AA68" i="107"/>
  <c r="Z68" i="107"/>
  <c r="X68" i="107"/>
  <c r="X8" i="107"/>
  <c r="W68" i="107"/>
  <c r="W8" i="107"/>
  <c r="V68" i="107"/>
  <c r="U68" i="107"/>
  <c r="U188" i="107"/>
  <c r="T68" i="107"/>
  <c r="T188" i="107"/>
  <c r="O68" i="107"/>
  <c r="O188" i="107"/>
  <c r="N68" i="107"/>
  <c r="N188" i="107"/>
  <c r="M68" i="107"/>
  <c r="M188" i="107"/>
  <c r="L68" i="107"/>
  <c r="L9" i="107"/>
  <c r="K68" i="107"/>
  <c r="K9" i="107"/>
  <c r="J68" i="107"/>
  <c r="J188" i="107"/>
  <c r="I68" i="107"/>
  <c r="I9" i="107"/>
  <c r="H68" i="107"/>
  <c r="H8" i="107"/>
  <c r="G68" i="107"/>
  <c r="G9" i="107"/>
  <c r="F68" i="107"/>
  <c r="F9" i="107"/>
  <c r="D68" i="107"/>
  <c r="AC67" i="107"/>
  <c r="AE67" i="107"/>
  <c r="AC66" i="107"/>
  <c r="AE66" i="107"/>
  <c r="AC65" i="107"/>
  <c r="AE65" i="107"/>
  <c r="D64" i="107"/>
  <c r="C64" i="107"/>
  <c r="B64" i="107"/>
  <c r="AC64" i="107"/>
  <c r="AE64" i="107"/>
  <c r="AC63" i="107"/>
  <c r="AE63" i="107"/>
  <c r="AC62" i="107"/>
  <c r="AE62" i="107"/>
  <c r="AC61" i="107"/>
  <c r="AE61" i="107"/>
  <c r="D60" i="107"/>
  <c r="C60" i="107"/>
  <c r="B60" i="107"/>
  <c r="AC60" i="107"/>
  <c r="AE60" i="107"/>
  <c r="AG59" i="107"/>
  <c r="AG53" i="107"/>
  <c r="D59" i="107"/>
  <c r="D53" i="107"/>
  <c r="C59" i="107"/>
  <c r="B59" i="107"/>
  <c r="AC57" i="107"/>
  <c r="AE57" i="107"/>
  <c r="AC56" i="107"/>
  <c r="AE56" i="107"/>
  <c r="C55" i="107"/>
  <c r="B55" i="107"/>
  <c r="AC55" i="107"/>
  <c r="C54" i="107"/>
  <c r="B54" i="107"/>
  <c r="B53" i="107"/>
  <c r="AC52" i="107"/>
  <c r="AE52" i="107"/>
  <c r="AC51" i="107"/>
  <c r="AE51" i="107"/>
  <c r="AC50" i="107"/>
  <c r="AC49" i="107"/>
  <c r="AE49" i="107"/>
  <c r="AG49" i="107"/>
  <c r="D49" i="107"/>
  <c r="C49" i="107"/>
  <c r="B49" i="107"/>
  <c r="AC47" i="107"/>
  <c r="AE47" i="107"/>
  <c r="AC46" i="107"/>
  <c r="AE46" i="107"/>
  <c r="AC45" i="107"/>
  <c r="AE45" i="107"/>
  <c r="AC44" i="107"/>
  <c r="AE44" i="107"/>
  <c r="AG43" i="107"/>
  <c r="AC43" i="107"/>
  <c r="AE43" i="107"/>
  <c r="D43" i="107"/>
  <c r="C43" i="107"/>
  <c r="B43" i="107"/>
  <c r="AC42" i="107"/>
  <c r="AE42" i="107"/>
  <c r="AC41" i="107"/>
  <c r="AE41" i="107"/>
  <c r="AC40" i="107"/>
  <c r="AE40" i="107"/>
  <c r="D39" i="107"/>
  <c r="C39" i="107"/>
  <c r="B39" i="107"/>
  <c r="AC39" i="107"/>
  <c r="AE39" i="107"/>
  <c r="AC37" i="107"/>
  <c r="AE37" i="107"/>
  <c r="AC35" i="107"/>
  <c r="AE35" i="107"/>
  <c r="AC33" i="107"/>
  <c r="AE33" i="107"/>
  <c r="AC31" i="107"/>
  <c r="AE31" i="107"/>
  <c r="AC29" i="107"/>
  <c r="AE29" i="107"/>
  <c r="AC28" i="107"/>
  <c r="AE28" i="107"/>
  <c r="AC27" i="107"/>
  <c r="AE27" i="107"/>
  <c r="D26" i="107"/>
  <c r="C26" i="107"/>
  <c r="B26" i="107"/>
  <c r="AC25" i="107"/>
  <c r="AE25" i="107"/>
  <c r="AC24" i="107"/>
  <c r="AE24" i="107"/>
  <c r="AC23" i="107"/>
  <c r="AE23" i="107"/>
  <c r="D21" i="107"/>
  <c r="C21" i="107"/>
  <c r="B21" i="107"/>
  <c r="AC21" i="107"/>
  <c r="AE21" i="107"/>
  <c r="AC20" i="107"/>
  <c r="AE20" i="107"/>
  <c r="AC19" i="107"/>
  <c r="AE19" i="107"/>
  <c r="AG18" i="107"/>
  <c r="D18" i="107"/>
  <c r="C18" i="107"/>
  <c r="B18" i="107"/>
  <c r="AC17" i="107"/>
  <c r="AE17" i="107"/>
  <c r="AC16" i="107"/>
  <c r="AE16" i="107"/>
  <c r="D15" i="107"/>
  <c r="C15" i="107"/>
  <c r="B15" i="107"/>
  <c r="AC15" i="107"/>
  <c r="AC14" i="107"/>
  <c r="AE14" i="107"/>
  <c r="AC13" i="107"/>
  <c r="AE13" i="107"/>
  <c r="AG12" i="107"/>
  <c r="D12" i="107"/>
  <c r="C12" i="107"/>
  <c r="B12" i="107"/>
  <c r="B11" i="107"/>
  <c r="B10" i="107"/>
  <c r="B7" i="107" s="1"/>
  <c r="U9" i="107"/>
  <c r="T9" i="107"/>
  <c r="R9" i="107"/>
  <c r="P9" i="107"/>
  <c r="O9" i="107"/>
  <c r="N9" i="107"/>
  <c r="M9" i="107"/>
  <c r="U8" i="107"/>
  <c r="T8" i="107"/>
  <c r="R8" i="107"/>
  <c r="U7" i="107"/>
  <c r="T7" i="107"/>
  <c r="O7" i="107"/>
  <c r="N7" i="107"/>
  <c r="M7" i="107"/>
  <c r="L7" i="107"/>
  <c r="K7" i="107"/>
  <c r="J7" i="107"/>
  <c r="I7" i="107"/>
  <c r="H7" i="107"/>
  <c r="G7" i="107"/>
  <c r="F7" i="107"/>
  <c r="E7" i="107"/>
  <c r="AC193" i="106"/>
  <c r="AE193" i="106"/>
  <c r="AC191" i="106"/>
  <c r="AE191" i="106"/>
  <c r="AG190" i="106"/>
  <c r="AC190" i="106"/>
  <c r="AE190" i="106"/>
  <c r="D190" i="106"/>
  <c r="C190" i="106"/>
  <c r="B190" i="106"/>
  <c r="AE187" i="106"/>
  <c r="AC186" i="106"/>
  <c r="AE186" i="106"/>
  <c r="AC185" i="106"/>
  <c r="AE185" i="106"/>
  <c r="D184" i="106"/>
  <c r="C184" i="106"/>
  <c r="AC183" i="106"/>
  <c r="AE183" i="106"/>
  <c r="AC182" i="106"/>
  <c r="AE182" i="106"/>
  <c r="AG181" i="106"/>
  <c r="D181" i="106"/>
  <c r="D175" i="106"/>
  <c r="C181" i="106"/>
  <c r="B181" i="106"/>
  <c r="B175" i="106"/>
  <c r="AC180" i="106"/>
  <c r="AE180" i="106"/>
  <c r="AC179" i="106"/>
  <c r="AE179" i="106"/>
  <c r="AC178" i="106"/>
  <c r="AE178" i="106"/>
  <c r="AC177" i="106"/>
  <c r="AE177" i="106"/>
  <c r="C176" i="106"/>
  <c r="C175" i="106"/>
  <c r="AG175" i="106"/>
  <c r="AC173" i="106"/>
  <c r="AE173" i="106"/>
  <c r="AC172" i="106"/>
  <c r="AE172" i="106"/>
  <c r="AC171" i="106"/>
  <c r="AE171" i="106"/>
  <c r="AC170" i="106"/>
  <c r="AE170" i="106"/>
  <c r="AG169" i="106"/>
  <c r="D169" i="106"/>
  <c r="D150" i="106"/>
  <c r="C169" i="106"/>
  <c r="AC168" i="106"/>
  <c r="AE168" i="106"/>
  <c r="B166" i="106"/>
  <c r="AC166" i="106"/>
  <c r="AE166" i="106"/>
  <c r="AC165" i="106"/>
  <c r="AE165" i="106"/>
  <c r="B163" i="106"/>
  <c r="AC163" i="106"/>
  <c r="AE163" i="106"/>
  <c r="AC162" i="106"/>
  <c r="AE162" i="106"/>
  <c r="B160" i="106"/>
  <c r="AC160" i="106"/>
  <c r="AE160" i="106"/>
  <c r="AC159" i="106"/>
  <c r="AE159" i="106"/>
  <c r="AC158" i="106"/>
  <c r="AE158" i="106"/>
  <c r="B157" i="106"/>
  <c r="AC157" i="106"/>
  <c r="AE157" i="106"/>
  <c r="AC156" i="106"/>
  <c r="AE156" i="106"/>
  <c r="AC155" i="106"/>
  <c r="AE155" i="106"/>
  <c r="B154" i="106"/>
  <c r="AC153" i="106"/>
  <c r="AE153" i="106"/>
  <c r="AC152" i="106"/>
  <c r="AE152" i="106"/>
  <c r="B151" i="106"/>
  <c r="AC151" i="106"/>
  <c r="AE151" i="106"/>
  <c r="AC149" i="106"/>
  <c r="AE149" i="106"/>
  <c r="AC148" i="106"/>
  <c r="AE148" i="106"/>
  <c r="AC147" i="106"/>
  <c r="AE147" i="106"/>
  <c r="AC146" i="106"/>
  <c r="AE146" i="106"/>
  <c r="AC145" i="106"/>
  <c r="AE145" i="106"/>
  <c r="AC144" i="106"/>
  <c r="AE144" i="106"/>
  <c r="AC143" i="106"/>
  <c r="AE143" i="106"/>
  <c r="AC141" i="106"/>
  <c r="AE141" i="106"/>
  <c r="AC140" i="106"/>
  <c r="AE140" i="106"/>
  <c r="AC139" i="106"/>
  <c r="AE139" i="106"/>
  <c r="AC138" i="106"/>
  <c r="AE138" i="106"/>
  <c r="AC137" i="106"/>
  <c r="AE137" i="106"/>
  <c r="AC136" i="106"/>
  <c r="AE136" i="106"/>
  <c r="AC135" i="106"/>
  <c r="AE135" i="106"/>
  <c r="AC134" i="106"/>
  <c r="AE134" i="106"/>
  <c r="AC133" i="106"/>
  <c r="AE133" i="106"/>
  <c r="D132" i="106"/>
  <c r="C132" i="106"/>
  <c r="AC132" i="106"/>
  <c r="AE132" i="106"/>
  <c r="AC130" i="106"/>
  <c r="AE130" i="106"/>
  <c r="AC129" i="106"/>
  <c r="AE129" i="106"/>
  <c r="AC128" i="106"/>
  <c r="AE128" i="106"/>
  <c r="AC126" i="106"/>
  <c r="AE126" i="106"/>
  <c r="AC125" i="106"/>
  <c r="AE125" i="106"/>
  <c r="AC124" i="106"/>
  <c r="AE124" i="106"/>
  <c r="AC123" i="106"/>
  <c r="AE123" i="106"/>
  <c r="D122" i="106"/>
  <c r="D121" i="106"/>
  <c r="C122" i="106"/>
  <c r="AG121" i="106"/>
  <c r="B121" i="106"/>
  <c r="AC118" i="106"/>
  <c r="B117" i="106"/>
  <c r="AC113" i="106"/>
  <c r="AE113" i="106"/>
  <c r="AC112" i="106"/>
  <c r="AE112" i="106"/>
  <c r="AB112" i="106"/>
  <c r="AC110" i="106"/>
  <c r="AE110" i="106"/>
  <c r="AC109" i="106"/>
  <c r="AE109" i="106"/>
  <c r="AC108" i="106"/>
  <c r="AE108" i="106"/>
  <c r="AC107" i="106"/>
  <c r="AE107" i="106"/>
  <c r="AC106" i="106"/>
  <c r="AE106" i="106"/>
  <c r="AC105" i="106"/>
  <c r="AE105" i="106"/>
  <c r="S105" i="106"/>
  <c r="S68" i="106"/>
  <c r="S7" i="106"/>
  <c r="R105" i="106"/>
  <c r="R68" i="106"/>
  <c r="Q105" i="106"/>
  <c r="Q68" i="106"/>
  <c r="P105" i="106"/>
  <c r="P68" i="106"/>
  <c r="O105" i="106"/>
  <c r="N105" i="106"/>
  <c r="M105" i="106"/>
  <c r="L105" i="106"/>
  <c r="K105" i="106"/>
  <c r="J105" i="106"/>
  <c r="I105" i="106"/>
  <c r="H105" i="106"/>
  <c r="G105" i="106"/>
  <c r="F105" i="106"/>
  <c r="AC102" i="106"/>
  <c r="AE102" i="106"/>
  <c r="AC101" i="106"/>
  <c r="AE101" i="106"/>
  <c r="AC100" i="106"/>
  <c r="AE100" i="106"/>
  <c r="AC99" i="106"/>
  <c r="AE99" i="106"/>
  <c r="AB99" i="106"/>
  <c r="AA99" i="106"/>
  <c r="Z99" i="106"/>
  <c r="Z68" i="106"/>
  <c r="Y99" i="106"/>
  <c r="Y68" i="106"/>
  <c r="X99" i="106"/>
  <c r="X68" i="106"/>
  <c r="W99" i="106"/>
  <c r="W68" i="106"/>
  <c r="V99" i="106"/>
  <c r="U99" i="106"/>
  <c r="U68" i="106"/>
  <c r="T99" i="106"/>
  <c r="T68" i="106"/>
  <c r="E99" i="106"/>
  <c r="D99" i="106"/>
  <c r="AC96" i="106"/>
  <c r="AE96" i="106"/>
  <c r="AC95" i="106"/>
  <c r="AE95" i="106"/>
  <c r="AC94" i="106"/>
  <c r="AE94" i="106"/>
  <c r="B94" i="106"/>
  <c r="AC91" i="106"/>
  <c r="AE91" i="106"/>
  <c r="AC89" i="106"/>
  <c r="AE89" i="106"/>
  <c r="AC88" i="106"/>
  <c r="AE88" i="106"/>
  <c r="AC87" i="106"/>
  <c r="AE87" i="106"/>
  <c r="AC86" i="106"/>
  <c r="AE86" i="106"/>
  <c r="C86" i="106"/>
  <c r="B86" i="106"/>
  <c r="AC85" i="106"/>
  <c r="AE85" i="106"/>
  <c r="AC84" i="106"/>
  <c r="AE84" i="106"/>
  <c r="AC83" i="106"/>
  <c r="AE83" i="106"/>
  <c r="AC82" i="106"/>
  <c r="AE82" i="106"/>
  <c r="AC81" i="106"/>
  <c r="AE81" i="106"/>
  <c r="AC80" i="106"/>
  <c r="AE80" i="106"/>
  <c r="AC79" i="106"/>
  <c r="AE79" i="106"/>
  <c r="AC78" i="106"/>
  <c r="AE78" i="106"/>
  <c r="AC77" i="106"/>
  <c r="AE77" i="106"/>
  <c r="AC76" i="106"/>
  <c r="AE76" i="106"/>
  <c r="AC75" i="106"/>
  <c r="AE75" i="106"/>
  <c r="E75" i="106"/>
  <c r="D75" i="106"/>
  <c r="C75" i="106"/>
  <c r="B75" i="106"/>
  <c r="AC74" i="106"/>
  <c r="AE74" i="106"/>
  <c r="AC73" i="106"/>
  <c r="AE73" i="106"/>
  <c r="AC72" i="106"/>
  <c r="AE72" i="106"/>
  <c r="AC71" i="106"/>
  <c r="AE71" i="106"/>
  <c r="AC70" i="106"/>
  <c r="AE70" i="106"/>
  <c r="AC69" i="106"/>
  <c r="AE69" i="106"/>
  <c r="B69" i="106"/>
  <c r="B68" i="106"/>
  <c r="AB68" i="106"/>
  <c r="AA68" i="106"/>
  <c r="V68" i="106"/>
  <c r="O68" i="106"/>
  <c r="O188" i="106"/>
  <c r="N68" i="106"/>
  <c r="N188" i="106"/>
  <c r="M68" i="106"/>
  <c r="M188" i="106"/>
  <c r="L68" i="106"/>
  <c r="L9" i="106"/>
  <c r="K68" i="106"/>
  <c r="K8" i="106"/>
  <c r="J68" i="106"/>
  <c r="J188" i="106"/>
  <c r="I68" i="106"/>
  <c r="I8" i="106"/>
  <c r="H68" i="106"/>
  <c r="G68" i="106"/>
  <c r="F68" i="106"/>
  <c r="F7" i="106"/>
  <c r="E68" i="106"/>
  <c r="E7" i="106"/>
  <c r="D68" i="106"/>
  <c r="C68" i="106"/>
  <c r="AC67" i="106"/>
  <c r="AE67" i="106"/>
  <c r="AC66" i="106"/>
  <c r="AE66" i="106"/>
  <c r="AC65" i="106"/>
  <c r="AE65" i="106"/>
  <c r="D64" i="106"/>
  <c r="C64" i="106"/>
  <c r="B64" i="106"/>
  <c r="AC64" i="106"/>
  <c r="AE64" i="106"/>
  <c r="AC63" i="106"/>
  <c r="AE63" i="106"/>
  <c r="AC62" i="106"/>
  <c r="AE62" i="106"/>
  <c r="AC61" i="106"/>
  <c r="AE61" i="106"/>
  <c r="D60" i="106"/>
  <c r="C60" i="106"/>
  <c r="B60" i="106"/>
  <c r="AC60" i="106"/>
  <c r="AG59" i="106"/>
  <c r="AG53" i="106"/>
  <c r="D59" i="106"/>
  <c r="D53" i="106"/>
  <c r="C59" i="106"/>
  <c r="B59" i="106"/>
  <c r="AC57" i="106"/>
  <c r="AE57" i="106"/>
  <c r="AC56" i="106"/>
  <c r="AE56" i="106"/>
  <c r="C55" i="106"/>
  <c r="B55" i="106"/>
  <c r="AC55" i="106"/>
  <c r="C54" i="106"/>
  <c r="B54" i="106"/>
  <c r="AC52" i="106"/>
  <c r="AE52" i="106"/>
  <c r="AC51" i="106"/>
  <c r="AE51" i="106"/>
  <c r="AC50" i="106"/>
  <c r="AC49" i="106"/>
  <c r="AE49" i="106"/>
  <c r="AG49" i="106"/>
  <c r="D49" i="106"/>
  <c r="C49" i="106"/>
  <c r="B49" i="106"/>
  <c r="AC47" i="106"/>
  <c r="AE47" i="106"/>
  <c r="AC46" i="106"/>
  <c r="AE46" i="106"/>
  <c r="AC45" i="106"/>
  <c r="AE45" i="106"/>
  <c r="AC44" i="106"/>
  <c r="AE44" i="106"/>
  <c r="AG43" i="106"/>
  <c r="AC43" i="106"/>
  <c r="AE43" i="106"/>
  <c r="D43" i="106"/>
  <c r="C43" i="106"/>
  <c r="B43" i="106"/>
  <c r="AC42" i="106"/>
  <c r="AE42" i="106"/>
  <c r="AC41" i="106"/>
  <c r="AE41" i="106"/>
  <c r="AC40" i="106"/>
  <c r="AE40" i="106"/>
  <c r="D39" i="106"/>
  <c r="C39" i="106"/>
  <c r="B39" i="106"/>
  <c r="AC39" i="106"/>
  <c r="AE39" i="106"/>
  <c r="AC37" i="106"/>
  <c r="AE37" i="106"/>
  <c r="AC35" i="106"/>
  <c r="AE35" i="106"/>
  <c r="AC33" i="106"/>
  <c r="AE33" i="106"/>
  <c r="AC31" i="106"/>
  <c r="AE31" i="106"/>
  <c r="AC29" i="106"/>
  <c r="AE29" i="106"/>
  <c r="AC28" i="106"/>
  <c r="AE28" i="106"/>
  <c r="AC27" i="106"/>
  <c r="AE27" i="106"/>
  <c r="D26" i="106"/>
  <c r="C26" i="106"/>
  <c r="B26" i="106"/>
  <c r="AC25" i="106"/>
  <c r="AE25" i="106"/>
  <c r="AC24" i="106"/>
  <c r="AE24" i="106"/>
  <c r="AC23" i="106"/>
  <c r="AE23" i="106"/>
  <c r="D21" i="106"/>
  <c r="C21" i="106"/>
  <c r="B21" i="106"/>
  <c r="AC21" i="106"/>
  <c r="AE21" i="106"/>
  <c r="AC20" i="106"/>
  <c r="AE20" i="106"/>
  <c r="AC19" i="106"/>
  <c r="AE19" i="106"/>
  <c r="AG18" i="106"/>
  <c r="C18" i="106"/>
  <c r="B18" i="106"/>
  <c r="AC17" i="106"/>
  <c r="AE17" i="106"/>
  <c r="AC16" i="106"/>
  <c r="AE16" i="106"/>
  <c r="D15" i="106"/>
  <c r="C15" i="106"/>
  <c r="B15" i="106"/>
  <c r="AC15" i="106"/>
  <c r="AC14" i="106"/>
  <c r="AE14" i="106"/>
  <c r="AC13" i="106"/>
  <c r="AE13" i="106"/>
  <c r="AG12" i="106"/>
  <c r="D12" i="106"/>
  <c r="C12" i="106"/>
  <c r="B12" i="106"/>
  <c r="V9" i="106"/>
  <c r="T9" i="106"/>
  <c r="O9" i="106"/>
  <c r="N9" i="106"/>
  <c r="M9" i="106"/>
  <c r="AB8" i="106"/>
  <c r="V8" i="106"/>
  <c r="T8" i="106"/>
  <c r="O7" i="106"/>
  <c r="N7" i="106"/>
  <c r="M7" i="106"/>
  <c r="L7" i="106"/>
  <c r="K7" i="106"/>
  <c r="J7" i="106"/>
  <c r="I7" i="106"/>
  <c r="AC193" i="105"/>
  <c r="AE193" i="105"/>
  <c r="AC191" i="105"/>
  <c r="AE191" i="105"/>
  <c r="AG190" i="105"/>
  <c r="D190" i="105"/>
  <c r="C190" i="105"/>
  <c r="B190" i="105"/>
  <c r="AE187" i="105"/>
  <c r="AC186" i="105"/>
  <c r="AE186" i="105"/>
  <c r="AC185" i="105"/>
  <c r="AE185" i="105"/>
  <c r="D184" i="105"/>
  <c r="C184" i="105"/>
  <c r="AC183" i="105"/>
  <c r="AE183" i="105"/>
  <c r="AC182" i="105"/>
  <c r="AE182" i="105"/>
  <c r="AG181" i="105"/>
  <c r="D181" i="105"/>
  <c r="D175" i="105"/>
  <c r="C181" i="105"/>
  <c r="B181" i="105"/>
  <c r="B175" i="105"/>
  <c r="AC180" i="105"/>
  <c r="AE180" i="105"/>
  <c r="AC179" i="105"/>
  <c r="AE179" i="105"/>
  <c r="AC178" i="105"/>
  <c r="AE178" i="105"/>
  <c r="AC177" i="105"/>
  <c r="AE177" i="105"/>
  <c r="C176" i="105"/>
  <c r="C175" i="105"/>
  <c r="AG175" i="105"/>
  <c r="AC173" i="105"/>
  <c r="AE173" i="105"/>
  <c r="AC172" i="105"/>
  <c r="AE172" i="105"/>
  <c r="AC171" i="105"/>
  <c r="AE171" i="105"/>
  <c r="AC170" i="105"/>
  <c r="AE170" i="105"/>
  <c r="AG169" i="105"/>
  <c r="D169" i="105"/>
  <c r="D150" i="105"/>
  <c r="C169" i="105"/>
  <c r="AC169" i="105"/>
  <c r="AE169" i="105"/>
  <c r="AC168" i="105"/>
  <c r="AE168" i="105"/>
  <c r="B166" i="105"/>
  <c r="AC166" i="105"/>
  <c r="AE166" i="105"/>
  <c r="AC165" i="105"/>
  <c r="AE165" i="105"/>
  <c r="B163" i="105"/>
  <c r="AC163" i="105"/>
  <c r="AE163" i="105"/>
  <c r="AC162" i="105"/>
  <c r="AE162" i="105"/>
  <c r="B160" i="105"/>
  <c r="AC160" i="105"/>
  <c r="AE160" i="105"/>
  <c r="AC159" i="105"/>
  <c r="AE159" i="105"/>
  <c r="AC158" i="105"/>
  <c r="AE158" i="105"/>
  <c r="B157" i="105"/>
  <c r="AC157" i="105"/>
  <c r="AE157" i="105"/>
  <c r="AC156" i="105"/>
  <c r="AE156" i="105"/>
  <c r="AC155" i="105"/>
  <c r="AE155" i="105"/>
  <c r="B154" i="105"/>
  <c r="AC154" i="105"/>
  <c r="AE154" i="105"/>
  <c r="AC153" i="105"/>
  <c r="AE153" i="105"/>
  <c r="AC152" i="105"/>
  <c r="AE152" i="105"/>
  <c r="B151" i="105"/>
  <c r="AC151" i="105"/>
  <c r="AE151" i="105"/>
  <c r="AC149" i="105"/>
  <c r="AE149" i="105"/>
  <c r="AC148" i="105"/>
  <c r="AE148" i="105"/>
  <c r="AC147" i="105"/>
  <c r="AE147" i="105"/>
  <c r="AC146" i="105"/>
  <c r="AE146" i="105"/>
  <c r="AC145" i="105"/>
  <c r="AE145" i="105"/>
  <c r="AC144" i="105"/>
  <c r="AE144" i="105"/>
  <c r="AC143" i="105"/>
  <c r="AE143" i="105"/>
  <c r="AC141" i="105"/>
  <c r="AE141" i="105"/>
  <c r="AC140" i="105"/>
  <c r="AE140" i="105"/>
  <c r="AC139" i="105"/>
  <c r="AE139" i="105"/>
  <c r="AC138" i="105"/>
  <c r="AE138" i="105"/>
  <c r="AC137" i="105"/>
  <c r="AE137" i="105"/>
  <c r="AC136" i="105"/>
  <c r="AE136" i="105"/>
  <c r="AC135" i="105"/>
  <c r="AE135" i="105"/>
  <c r="AC134" i="105"/>
  <c r="AE134" i="105"/>
  <c r="AC133" i="105"/>
  <c r="AE133" i="105"/>
  <c r="D132" i="105"/>
  <c r="C132" i="105"/>
  <c r="AC130" i="105"/>
  <c r="AE130" i="105"/>
  <c r="AC129" i="105"/>
  <c r="AE129" i="105"/>
  <c r="AC128" i="105"/>
  <c r="AE128" i="105"/>
  <c r="AC126" i="105"/>
  <c r="AE126" i="105"/>
  <c r="AC125" i="105"/>
  <c r="AE125" i="105"/>
  <c r="AC124" i="105"/>
  <c r="AE124" i="105"/>
  <c r="AC123" i="105"/>
  <c r="AE123" i="105"/>
  <c r="D122" i="105"/>
  <c r="C122" i="105"/>
  <c r="AC122" i="105"/>
  <c r="AE122" i="105"/>
  <c r="AG121" i="105"/>
  <c r="D121" i="105"/>
  <c r="B121" i="105"/>
  <c r="AC118" i="105"/>
  <c r="AC117" i="105"/>
  <c r="AE117" i="105"/>
  <c r="B117" i="105"/>
  <c r="AC113" i="105"/>
  <c r="AE113" i="105"/>
  <c r="AB112" i="105"/>
  <c r="AC110" i="105"/>
  <c r="AE110" i="105"/>
  <c r="AC109" i="105"/>
  <c r="AE109" i="105"/>
  <c r="AC108" i="105"/>
  <c r="AE108" i="105"/>
  <c r="AC107" i="105"/>
  <c r="AE107" i="105"/>
  <c r="AC106" i="105"/>
  <c r="AE106" i="105"/>
  <c r="AC105" i="105"/>
  <c r="AE105" i="105"/>
  <c r="S105" i="105"/>
  <c r="S68" i="105"/>
  <c r="R105" i="105"/>
  <c r="R68" i="105"/>
  <c r="R7" i="105"/>
  <c r="Q105" i="105"/>
  <c r="Q68" i="105"/>
  <c r="Q9" i="105"/>
  <c r="P105" i="105"/>
  <c r="P68" i="105"/>
  <c r="P9" i="105"/>
  <c r="O105" i="105"/>
  <c r="O68" i="105"/>
  <c r="O9" i="105"/>
  <c r="N105" i="105"/>
  <c r="M105" i="105"/>
  <c r="L105" i="105"/>
  <c r="K105" i="105"/>
  <c r="J105" i="105"/>
  <c r="I105" i="105"/>
  <c r="H105" i="105"/>
  <c r="G105" i="105"/>
  <c r="F105" i="105"/>
  <c r="AC102" i="105"/>
  <c r="AE102" i="105"/>
  <c r="AC101" i="105"/>
  <c r="AE101" i="105"/>
  <c r="AC100" i="105"/>
  <c r="AE100" i="105"/>
  <c r="AC99" i="105"/>
  <c r="AE99" i="105"/>
  <c r="AB99" i="105"/>
  <c r="AB68" i="105"/>
  <c r="AA99" i="105"/>
  <c r="AA68" i="105"/>
  <c r="Z99" i="105"/>
  <c r="Z68" i="105"/>
  <c r="Y99" i="105"/>
  <c r="Y68" i="105"/>
  <c r="X99" i="105"/>
  <c r="X68" i="105"/>
  <c r="W99" i="105"/>
  <c r="W68" i="105"/>
  <c r="V99" i="105"/>
  <c r="U99" i="105"/>
  <c r="T99" i="105"/>
  <c r="T68" i="105"/>
  <c r="T188" i="105"/>
  <c r="E99" i="105"/>
  <c r="D99" i="105"/>
  <c r="AC96" i="105"/>
  <c r="AE96" i="105"/>
  <c r="AC95" i="105"/>
  <c r="AE95" i="105"/>
  <c r="AC94" i="105"/>
  <c r="AE94" i="105"/>
  <c r="B94" i="105"/>
  <c r="AC91" i="105"/>
  <c r="AE91" i="105"/>
  <c r="AC89" i="105"/>
  <c r="AE89" i="105"/>
  <c r="AC88" i="105"/>
  <c r="AE88" i="105"/>
  <c r="AC87" i="105"/>
  <c r="AE87" i="105"/>
  <c r="AC86" i="105"/>
  <c r="AE86" i="105"/>
  <c r="C86" i="105"/>
  <c r="B86" i="105"/>
  <c r="AC85" i="105"/>
  <c r="AE85" i="105"/>
  <c r="AC84" i="105"/>
  <c r="AE84" i="105"/>
  <c r="AC83" i="105"/>
  <c r="AE83" i="105"/>
  <c r="AC82" i="105"/>
  <c r="AE82" i="105"/>
  <c r="AC81" i="105"/>
  <c r="AE81" i="105"/>
  <c r="AC80" i="105"/>
  <c r="AE80" i="105"/>
  <c r="AC79" i="105"/>
  <c r="AE79" i="105"/>
  <c r="AC78" i="105"/>
  <c r="AE78" i="105"/>
  <c r="AC77" i="105"/>
  <c r="AE77" i="105"/>
  <c r="AC76" i="105"/>
  <c r="AE76" i="105"/>
  <c r="AC75" i="105"/>
  <c r="AE75" i="105"/>
  <c r="E75" i="105"/>
  <c r="E68" i="105"/>
  <c r="E7" i="105"/>
  <c r="D75" i="105"/>
  <c r="D68" i="105"/>
  <c r="C75" i="105"/>
  <c r="B75" i="105"/>
  <c r="AC74" i="105"/>
  <c r="AE74" i="105"/>
  <c r="AC73" i="105"/>
  <c r="AE73" i="105"/>
  <c r="AC72" i="105"/>
  <c r="AE72" i="105"/>
  <c r="AC71" i="105"/>
  <c r="AE71" i="105"/>
  <c r="AC70" i="105"/>
  <c r="AE70" i="105"/>
  <c r="AC69" i="105"/>
  <c r="AE69" i="105"/>
  <c r="B69" i="105"/>
  <c r="V68" i="105"/>
  <c r="U68" i="105"/>
  <c r="U188" i="105"/>
  <c r="N68" i="105"/>
  <c r="N188" i="105"/>
  <c r="M68" i="105"/>
  <c r="M188" i="105"/>
  <c r="L68" i="105"/>
  <c r="K68" i="105"/>
  <c r="K9" i="105"/>
  <c r="J68" i="105"/>
  <c r="J9" i="105"/>
  <c r="I68" i="105"/>
  <c r="I9" i="105"/>
  <c r="H68" i="105"/>
  <c r="H9" i="105"/>
  <c r="G68" i="105"/>
  <c r="G9" i="105"/>
  <c r="F68" i="105"/>
  <c r="F8" i="105"/>
  <c r="C68" i="105"/>
  <c r="B68" i="105"/>
  <c r="AC67" i="105"/>
  <c r="AE67" i="105"/>
  <c r="AC66" i="105"/>
  <c r="AE66" i="105"/>
  <c r="AC65" i="105"/>
  <c r="AE65" i="105"/>
  <c r="D64" i="105"/>
  <c r="C64" i="105"/>
  <c r="B64" i="105"/>
  <c r="AC63" i="105"/>
  <c r="AE63" i="105"/>
  <c r="AC62" i="105"/>
  <c r="AE62" i="105"/>
  <c r="AC61" i="105"/>
  <c r="AE61" i="105"/>
  <c r="D60" i="105"/>
  <c r="C60" i="105"/>
  <c r="B60" i="105"/>
  <c r="AC60" i="105"/>
  <c r="AE60" i="105"/>
  <c r="AG59" i="105"/>
  <c r="D59" i="105"/>
  <c r="D53" i="105"/>
  <c r="C59" i="105"/>
  <c r="B59" i="105"/>
  <c r="AC57" i="105"/>
  <c r="AE57" i="105"/>
  <c r="AC56" i="105"/>
  <c r="AE56" i="105"/>
  <c r="C55" i="105"/>
  <c r="B55" i="105"/>
  <c r="AC55" i="105"/>
  <c r="AE55" i="105"/>
  <c r="C54" i="105"/>
  <c r="B54" i="105"/>
  <c r="AC52" i="105"/>
  <c r="AE52" i="105"/>
  <c r="AC51" i="105"/>
  <c r="AE51" i="105"/>
  <c r="AC50" i="105"/>
  <c r="AC49" i="105"/>
  <c r="AE49" i="105"/>
  <c r="AG49" i="105"/>
  <c r="D49" i="105"/>
  <c r="C49" i="105"/>
  <c r="B49" i="105"/>
  <c r="AC47" i="105"/>
  <c r="AE47" i="105"/>
  <c r="AC46" i="105"/>
  <c r="AE46" i="105"/>
  <c r="AC45" i="105"/>
  <c r="AE45" i="105"/>
  <c r="AC44" i="105"/>
  <c r="AE44" i="105"/>
  <c r="AG43" i="105"/>
  <c r="AC43" i="105"/>
  <c r="AE43" i="105"/>
  <c r="D43" i="105"/>
  <c r="C43" i="105"/>
  <c r="B43" i="105"/>
  <c r="AC42" i="105"/>
  <c r="AE42" i="105"/>
  <c r="AC41" i="105"/>
  <c r="AE41" i="105"/>
  <c r="AC40" i="105"/>
  <c r="AE40" i="105"/>
  <c r="D39" i="105"/>
  <c r="C39" i="105"/>
  <c r="B39" i="105"/>
  <c r="AC37" i="105"/>
  <c r="AE37" i="105"/>
  <c r="AC35" i="105"/>
  <c r="AE35" i="105"/>
  <c r="AC33" i="105"/>
  <c r="AE33" i="105"/>
  <c r="AC31" i="105"/>
  <c r="AE31" i="105"/>
  <c r="AC29" i="105"/>
  <c r="AE29" i="105"/>
  <c r="AC28" i="105"/>
  <c r="AE28" i="105"/>
  <c r="AC27" i="105"/>
  <c r="AE27" i="105"/>
  <c r="D26" i="105"/>
  <c r="C26" i="105"/>
  <c r="B26" i="105"/>
  <c r="AC25" i="105"/>
  <c r="AE25" i="105"/>
  <c r="AC24" i="105"/>
  <c r="AE24" i="105"/>
  <c r="AC23" i="105"/>
  <c r="AE23" i="105"/>
  <c r="D21" i="105"/>
  <c r="C21" i="105"/>
  <c r="B21" i="105"/>
  <c r="AC21" i="105"/>
  <c r="AE21" i="105"/>
  <c r="AC20" i="105"/>
  <c r="AE20" i="105"/>
  <c r="AC19" i="105"/>
  <c r="AE19" i="105"/>
  <c r="AG18" i="105"/>
  <c r="C18" i="105"/>
  <c r="B18" i="105"/>
  <c r="AC17" i="105"/>
  <c r="AE17" i="105"/>
  <c r="AC16" i="105"/>
  <c r="AE16" i="105"/>
  <c r="D15" i="105"/>
  <c r="C15" i="105"/>
  <c r="B15" i="105"/>
  <c r="AC14" i="105"/>
  <c r="AE14" i="105"/>
  <c r="AC13" i="105"/>
  <c r="AE13" i="105"/>
  <c r="AG12" i="105"/>
  <c r="D12" i="105"/>
  <c r="C12" i="105"/>
  <c r="B12" i="105"/>
  <c r="AG11" i="105"/>
  <c r="U9" i="105"/>
  <c r="N9" i="105"/>
  <c r="M9" i="105"/>
  <c r="V8" i="105"/>
  <c r="U8" i="105"/>
  <c r="T8" i="105"/>
  <c r="S8" i="105"/>
  <c r="R8" i="105"/>
  <c r="N8" i="105"/>
  <c r="M8" i="105"/>
  <c r="L8" i="105"/>
  <c r="AB7" i="105"/>
  <c r="U7" i="105"/>
  <c r="N7" i="105"/>
  <c r="M7" i="105"/>
  <c r="L7" i="105"/>
  <c r="K7" i="105"/>
  <c r="J7" i="105"/>
  <c r="I7" i="105"/>
  <c r="H7" i="105"/>
  <c r="G7" i="105"/>
  <c r="F7" i="105"/>
  <c r="AC193" i="104"/>
  <c r="AE193" i="104"/>
  <c r="AC191" i="104"/>
  <c r="AE191" i="104"/>
  <c r="AG190" i="104"/>
  <c r="AC190" i="104"/>
  <c r="AE190" i="104"/>
  <c r="D190" i="104"/>
  <c r="C190" i="104"/>
  <c r="B190" i="104"/>
  <c r="AE187" i="104"/>
  <c r="AC186" i="104"/>
  <c r="AE186" i="104"/>
  <c r="AC185" i="104"/>
  <c r="AE185" i="104"/>
  <c r="D184" i="104"/>
  <c r="C184" i="104"/>
  <c r="AC183" i="104"/>
  <c r="AE183" i="104"/>
  <c r="AC182" i="104"/>
  <c r="AE182" i="104"/>
  <c r="AG181" i="104"/>
  <c r="AG175" i="104"/>
  <c r="D181" i="104"/>
  <c r="D175" i="104"/>
  <c r="C181" i="104"/>
  <c r="B181" i="104"/>
  <c r="AC180" i="104"/>
  <c r="AE180" i="104"/>
  <c r="AC179" i="104"/>
  <c r="AE179" i="104"/>
  <c r="AC178" i="104"/>
  <c r="AE178" i="104"/>
  <c r="AC177" i="104"/>
  <c r="AE177" i="104"/>
  <c r="C176" i="104"/>
  <c r="C175" i="104"/>
  <c r="B175" i="104"/>
  <c r="AC173" i="104"/>
  <c r="AE173" i="104"/>
  <c r="AC172" i="104"/>
  <c r="AE172" i="104"/>
  <c r="AC171" i="104"/>
  <c r="AE171" i="104"/>
  <c r="AC170" i="104"/>
  <c r="AE170" i="104"/>
  <c r="AG169" i="104"/>
  <c r="D169" i="104"/>
  <c r="C169" i="104"/>
  <c r="AC169" i="104"/>
  <c r="AE169" i="104"/>
  <c r="AC168" i="104"/>
  <c r="AE168" i="104"/>
  <c r="B166" i="104"/>
  <c r="AC166" i="104"/>
  <c r="AE166" i="104"/>
  <c r="AC165" i="104"/>
  <c r="AE165" i="104"/>
  <c r="B163" i="104"/>
  <c r="AC163" i="104"/>
  <c r="AE163" i="104"/>
  <c r="AC162" i="104"/>
  <c r="AE162" i="104"/>
  <c r="B160" i="104"/>
  <c r="AC160" i="104"/>
  <c r="AE160" i="104"/>
  <c r="AC159" i="104"/>
  <c r="AE159" i="104"/>
  <c r="AC158" i="104"/>
  <c r="AE158" i="104"/>
  <c r="B157" i="104"/>
  <c r="AC157" i="104"/>
  <c r="AE157" i="104"/>
  <c r="AC156" i="104"/>
  <c r="AE156" i="104"/>
  <c r="AC155" i="104"/>
  <c r="AE155" i="104"/>
  <c r="B154" i="104"/>
  <c r="AC154" i="104"/>
  <c r="AE154" i="104"/>
  <c r="AC153" i="104"/>
  <c r="AE153" i="104"/>
  <c r="AC152" i="104"/>
  <c r="AE152" i="104"/>
  <c r="B151" i="104"/>
  <c r="AC151" i="104"/>
  <c r="AE151" i="104"/>
  <c r="AG150" i="104"/>
  <c r="D150" i="104"/>
  <c r="C150" i="104"/>
  <c r="B150" i="104"/>
  <c r="AC150" i="104"/>
  <c r="AC149" i="104"/>
  <c r="AE149" i="104"/>
  <c r="AC148" i="104"/>
  <c r="AE148" i="104"/>
  <c r="AC147" i="104"/>
  <c r="AE147" i="104"/>
  <c r="AC146" i="104"/>
  <c r="AE146" i="104"/>
  <c r="AC145" i="104"/>
  <c r="AE145" i="104"/>
  <c r="AC144" i="104"/>
  <c r="AE144" i="104"/>
  <c r="AC143" i="104"/>
  <c r="AE143" i="104"/>
  <c r="AC141" i="104"/>
  <c r="AE141" i="104"/>
  <c r="AC140" i="104"/>
  <c r="AE140" i="104"/>
  <c r="AC139" i="104"/>
  <c r="AE139" i="104"/>
  <c r="AC138" i="104"/>
  <c r="AE138" i="104"/>
  <c r="AC137" i="104"/>
  <c r="AE137" i="104"/>
  <c r="AC136" i="104"/>
  <c r="AE136" i="104"/>
  <c r="AC135" i="104"/>
  <c r="AE135" i="104"/>
  <c r="AC134" i="104"/>
  <c r="AE134" i="104"/>
  <c r="AC133" i="104"/>
  <c r="AE133" i="104"/>
  <c r="D132" i="104"/>
  <c r="D121" i="104"/>
  <c r="C132" i="104"/>
  <c r="AC130" i="104"/>
  <c r="AE130" i="104"/>
  <c r="AC129" i="104"/>
  <c r="AE129" i="104"/>
  <c r="AC128" i="104"/>
  <c r="AE128" i="104"/>
  <c r="AC126" i="104"/>
  <c r="AE126" i="104"/>
  <c r="AC125" i="104"/>
  <c r="AE125" i="104"/>
  <c r="AC124" i="104"/>
  <c r="AE124" i="104"/>
  <c r="AC123" i="104"/>
  <c r="AE123" i="104"/>
  <c r="D122" i="104"/>
  <c r="C122" i="104"/>
  <c r="AC122" i="104"/>
  <c r="AE122" i="104"/>
  <c r="AG121" i="104"/>
  <c r="C121" i="104"/>
  <c r="B121" i="104"/>
  <c r="AC121" i="104"/>
  <c r="AE121" i="104"/>
  <c r="AC118" i="104"/>
  <c r="AC117" i="104"/>
  <c r="AE117" i="104"/>
  <c r="B117" i="104"/>
  <c r="AC113" i="104"/>
  <c r="AE113" i="104"/>
  <c r="AB112" i="104"/>
  <c r="AC110" i="104"/>
  <c r="AE110" i="104"/>
  <c r="AC109" i="104"/>
  <c r="AE109" i="104"/>
  <c r="AC108" i="104"/>
  <c r="AE108" i="104"/>
  <c r="AC107" i="104"/>
  <c r="AE107" i="104"/>
  <c r="AC106" i="104"/>
  <c r="AE106" i="104"/>
  <c r="AC105" i="104"/>
  <c r="AE105" i="104"/>
  <c r="S105" i="104"/>
  <c r="S68" i="104"/>
  <c r="R105" i="104"/>
  <c r="R68" i="104"/>
  <c r="Q105" i="104"/>
  <c r="Q68" i="104"/>
  <c r="P105" i="104"/>
  <c r="P68" i="104"/>
  <c r="O105" i="104"/>
  <c r="N105" i="104"/>
  <c r="M105" i="104"/>
  <c r="L105" i="104"/>
  <c r="K105" i="104"/>
  <c r="K68" i="104"/>
  <c r="J105" i="104"/>
  <c r="J68" i="104"/>
  <c r="I105" i="104"/>
  <c r="I68" i="104"/>
  <c r="H105" i="104"/>
  <c r="H68" i="104"/>
  <c r="H9" i="104"/>
  <c r="G105" i="104"/>
  <c r="G68" i="104"/>
  <c r="F105" i="104"/>
  <c r="AC102" i="104"/>
  <c r="AE102" i="104"/>
  <c r="AC101" i="104"/>
  <c r="AE101" i="104"/>
  <c r="AC100" i="104"/>
  <c r="AE100" i="104"/>
  <c r="AC99" i="104"/>
  <c r="AE99" i="104"/>
  <c r="AB99" i="104"/>
  <c r="AA99" i="104"/>
  <c r="Z99" i="104"/>
  <c r="Y99" i="104"/>
  <c r="X99" i="104"/>
  <c r="W99" i="104"/>
  <c r="V99" i="104"/>
  <c r="U99" i="104"/>
  <c r="U68" i="104"/>
  <c r="U7" i="104"/>
  <c r="T99" i="104"/>
  <c r="T68" i="104"/>
  <c r="T7" i="104"/>
  <c r="E99" i="104"/>
  <c r="D99" i="104"/>
  <c r="AC96" i="104"/>
  <c r="AE96" i="104"/>
  <c r="AC95" i="104"/>
  <c r="AC94" i="104"/>
  <c r="AE94" i="104"/>
  <c r="B94" i="104"/>
  <c r="AC91" i="104"/>
  <c r="AE91" i="104"/>
  <c r="AC89" i="104"/>
  <c r="AE89" i="104"/>
  <c r="AC88" i="104"/>
  <c r="AE88" i="104"/>
  <c r="AC87" i="104"/>
  <c r="AE87" i="104"/>
  <c r="AC86" i="104"/>
  <c r="AE86" i="104"/>
  <c r="C86" i="104"/>
  <c r="B86" i="104"/>
  <c r="AC85" i="104"/>
  <c r="AE85" i="104"/>
  <c r="AC84" i="104"/>
  <c r="AE84" i="104"/>
  <c r="AC83" i="104"/>
  <c r="AE83" i="104"/>
  <c r="AC82" i="104"/>
  <c r="AE82" i="104"/>
  <c r="AC81" i="104"/>
  <c r="AE81" i="104"/>
  <c r="AC80" i="104"/>
  <c r="AE80" i="104"/>
  <c r="AC79" i="104"/>
  <c r="AE79" i="104"/>
  <c r="AC78" i="104"/>
  <c r="AE78" i="104"/>
  <c r="AC77" i="104"/>
  <c r="AE77" i="104"/>
  <c r="AC76" i="104"/>
  <c r="E75" i="104"/>
  <c r="D75" i="104"/>
  <c r="C75" i="104"/>
  <c r="B75" i="104"/>
  <c r="AC74" i="104"/>
  <c r="AE74" i="104"/>
  <c r="AC73" i="104"/>
  <c r="AE73" i="104"/>
  <c r="AC72" i="104"/>
  <c r="AE72" i="104"/>
  <c r="AC71" i="104"/>
  <c r="AC70" i="104"/>
  <c r="AE70" i="104"/>
  <c r="B69" i="104"/>
  <c r="AB68" i="104"/>
  <c r="AA68" i="104"/>
  <c r="Z68" i="104"/>
  <c r="Y68" i="104"/>
  <c r="Y9" i="104"/>
  <c r="X68" i="104"/>
  <c r="X9" i="104"/>
  <c r="W68" i="104"/>
  <c r="W188" i="104"/>
  <c r="V68" i="104"/>
  <c r="V188" i="104"/>
  <c r="O68" i="104"/>
  <c r="N68" i="104"/>
  <c r="M68" i="104"/>
  <c r="L68" i="104"/>
  <c r="L188" i="104"/>
  <c r="F68" i="104"/>
  <c r="E68" i="104"/>
  <c r="E9" i="104"/>
  <c r="C68" i="104"/>
  <c r="B68" i="104"/>
  <c r="AC67" i="104"/>
  <c r="AE67" i="104"/>
  <c r="AC66" i="104"/>
  <c r="AE66" i="104"/>
  <c r="AC65" i="104"/>
  <c r="AE65" i="104"/>
  <c r="D64" i="104"/>
  <c r="C64" i="104"/>
  <c r="B64" i="104"/>
  <c r="AC64" i="104"/>
  <c r="AE64" i="104"/>
  <c r="AC63" i="104"/>
  <c r="AE63" i="104"/>
  <c r="AC62" i="104"/>
  <c r="AE62" i="104"/>
  <c r="AC61" i="104"/>
  <c r="AE61" i="104"/>
  <c r="D60" i="104"/>
  <c r="C60" i="104"/>
  <c r="B60" i="104"/>
  <c r="AC60" i="104"/>
  <c r="AE60" i="104"/>
  <c r="AG59" i="104"/>
  <c r="AG53" i="104"/>
  <c r="AC57" i="104"/>
  <c r="AE57" i="104"/>
  <c r="AC56" i="104"/>
  <c r="AE56" i="104"/>
  <c r="C55" i="104"/>
  <c r="C54" i="104"/>
  <c r="B55" i="104"/>
  <c r="B54" i="104"/>
  <c r="AC52" i="104"/>
  <c r="AE52" i="104"/>
  <c r="AC51" i="104"/>
  <c r="AE51" i="104"/>
  <c r="AC50" i="104"/>
  <c r="AE50" i="104"/>
  <c r="AG49" i="104"/>
  <c r="D49" i="104"/>
  <c r="C49" i="104"/>
  <c r="B49" i="104"/>
  <c r="AC47" i="104"/>
  <c r="AE47" i="104"/>
  <c r="AC46" i="104"/>
  <c r="AE46" i="104"/>
  <c r="AC45" i="104"/>
  <c r="AE45" i="104"/>
  <c r="AC44" i="104"/>
  <c r="AE44" i="104"/>
  <c r="AG43" i="104"/>
  <c r="AC43" i="104"/>
  <c r="AE43" i="104"/>
  <c r="D43" i="104"/>
  <c r="C43" i="104"/>
  <c r="B43" i="104"/>
  <c r="AC42" i="104"/>
  <c r="AE42" i="104"/>
  <c r="AC41" i="104"/>
  <c r="AE41" i="104"/>
  <c r="AC40" i="104"/>
  <c r="AE40" i="104"/>
  <c r="D39" i="104"/>
  <c r="C39" i="104"/>
  <c r="B39" i="104"/>
  <c r="AC37" i="104"/>
  <c r="AE37" i="104"/>
  <c r="AC35" i="104"/>
  <c r="AE35" i="104"/>
  <c r="AC33" i="104"/>
  <c r="AE33" i="104"/>
  <c r="AC31" i="104"/>
  <c r="AE31" i="104"/>
  <c r="AC29" i="104"/>
  <c r="AE29" i="104"/>
  <c r="AC28" i="104"/>
  <c r="AE28" i="104"/>
  <c r="AC27" i="104"/>
  <c r="AE27" i="104"/>
  <c r="D26" i="104"/>
  <c r="C26" i="104"/>
  <c r="B26" i="104"/>
  <c r="AC25" i="104"/>
  <c r="AE25" i="104"/>
  <c r="AC24" i="104"/>
  <c r="AE24" i="104"/>
  <c r="AC23" i="104"/>
  <c r="AE23" i="104"/>
  <c r="D21" i="104"/>
  <c r="C21" i="104"/>
  <c r="B21" i="104"/>
  <c r="AC21" i="104"/>
  <c r="AE21" i="104"/>
  <c r="AC20" i="104"/>
  <c r="AE20" i="104"/>
  <c r="AC19" i="104"/>
  <c r="AE19" i="104"/>
  <c r="AG18" i="104"/>
  <c r="C18" i="104"/>
  <c r="B18" i="104"/>
  <c r="AC17" i="104"/>
  <c r="AE17" i="104"/>
  <c r="AC16" i="104"/>
  <c r="AE16" i="104"/>
  <c r="D15" i="104"/>
  <c r="D12" i="104"/>
  <c r="C15" i="104"/>
  <c r="C12" i="104"/>
  <c r="C11" i="104"/>
  <c r="B15" i="104"/>
  <c r="B12" i="104"/>
  <c r="B11" i="104"/>
  <c r="AC14" i="104"/>
  <c r="AC13" i="104"/>
  <c r="AE13" i="104"/>
  <c r="AG12" i="104"/>
  <c r="U9" i="104"/>
  <c r="T9" i="104"/>
  <c r="S9" i="104"/>
  <c r="R9" i="104"/>
  <c r="O9" i="104"/>
  <c r="G9" i="104"/>
  <c r="V8" i="104"/>
  <c r="S8" i="104"/>
  <c r="R8" i="104"/>
  <c r="M8" i="104"/>
  <c r="L8" i="104"/>
  <c r="O7" i="104"/>
  <c r="N7" i="104"/>
  <c r="G7" i="104"/>
  <c r="F7" i="104"/>
  <c r="E7" i="104"/>
  <c r="AC193" i="103"/>
  <c r="AE193" i="103"/>
  <c r="AC191" i="103"/>
  <c r="AE191" i="103"/>
  <c r="AG190" i="103"/>
  <c r="AC190" i="103"/>
  <c r="AE190" i="103"/>
  <c r="D190" i="103"/>
  <c r="C190" i="103"/>
  <c r="B190" i="103"/>
  <c r="AE187" i="103"/>
  <c r="AC186" i="103"/>
  <c r="AE186" i="103"/>
  <c r="AC185" i="103"/>
  <c r="AE185" i="103"/>
  <c r="D184" i="103"/>
  <c r="C184" i="103"/>
  <c r="AC183" i="103"/>
  <c r="AE183" i="103"/>
  <c r="AC182" i="103"/>
  <c r="AE182" i="103"/>
  <c r="AG181" i="103"/>
  <c r="D181" i="103"/>
  <c r="D175" i="103"/>
  <c r="C181" i="103"/>
  <c r="B181" i="103"/>
  <c r="AC180" i="103"/>
  <c r="AE180" i="103"/>
  <c r="AC179" i="103"/>
  <c r="AE179" i="103"/>
  <c r="AC178" i="103"/>
  <c r="AE178" i="103"/>
  <c r="AC177" i="103"/>
  <c r="AE177" i="103"/>
  <c r="C176" i="103"/>
  <c r="AG175" i="103"/>
  <c r="AC173" i="103"/>
  <c r="AE173" i="103"/>
  <c r="AC172" i="103"/>
  <c r="AE172" i="103"/>
  <c r="AC171" i="103"/>
  <c r="AE171" i="103"/>
  <c r="AC170" i="103"/>
  <c r="AE170" i="103"/>
  <c r="AG169" i="103"/>
  <c r="D169" i="103"/>
  <c r="D150" i="103"/>
  <c r="C169" i="103"/>
  <c r="C150" i="103"/>
  <c r="AC168" i="103"/>
  <c r="AE168" i="103"/>
  <c r="B166" i="103"/>
  <c r="AC166" i="103"/>
  <c r="AE166" i="103"/>
  <c r="AC165" i="103"/>
  <c r="AE165" i="103"/>
  <c r="B163" i="103"/>
  <c r="AC163" i="103"/>
  <c r="AE163" i="103"/>
  <c r="AC162" i="103"/>
  <c r="AE162" i="103"/>
  <c r="B160" i="103"/>
  <c r="AC160" i="103"/>
  <c r="AE160" i="103"/>
  <c r="AC159" i="103"/>
  <c r="AE159" i="103"/>
  <c r="AC158" i="103"/>
  <c r="AE158" i="103"/>
  <c r="B157" i="103"/>
  <c r="AC157" i="103"/>
  <c r="AE157" i="103"/>
  <c r="AC156" i="103"/>
  <c r="AE156" i="103"/>
  <c r="AC155" i="103"/>
  <c r="AE155" i="103"/>
  <c r="B154" i="103"/>
  <c r="AC153" i="103"/>
  <c r="AE153" i="103"/>
  <c r="AC152" i="103"/>
  <c r="AE152" i="103"/>
  <c r="B151" i="103"/>
  <c r="AC151" i="103"/>
  <c r="AE151" i="103"/>
  <c r="AC149" i="103"/>
  <c r="AE149" i="103"/>
  <c r="AC148" i="103"/>
  <c r="AE148" i="103"/>
  <c r="AC147" i="103"/>
  <c r="AE147" i="103"/>
  <c r="AC146" i="103"/>
  <c r="AE146" i="103"/>
  <c r="AC145" i="103"/>
  <c r="AE145" i="103"/>
  <c r="AC144" i="103"/>
  <c r="AE144" i="103"/>
  <c r="AC143" i="103"/>
  <c r="AE143" i="103"/>
  <c r="AC141" i="103"/>
  <c r="AE141" i="103"/>
  <c r="AC140" i="103"/>
  <c r="AE140" i="103"/>
  <c r="AC139" i="103"/>
  <c r="AE139" i="103"/>
  <c r="AC138" i="103"/>
  <c r="AE138" i="103"/>
  <c r="AC137" i="103"/>
  <c r="AE137" i="103"/>
  <c r="AC136" i="103"/>
  <c r="AE136" i="103"/>
  <c r="AC135" i="103"/>
  <c r="AE135" i="103"/>
  <c r="AC134" i="103"/>
  <c r="AE134" i="103"/>
  <c r="AC133" i="103"/>
  <c r="AE133" i="103"/>
  <c r="D132" i="103"/>
  <c r="C132" i="103"/>
  <c r="AC132" i="103"/>
  <c r="AE132" i="103"/>
  <c r="AC130" i="103"/>
  <c r="AE130" i="103"/>
  <c r="AC129" i="103"/>
  <c r="AE129" i="103"/>
  <c r="AC128" i="103"/>
  <c r="AE128" i="103"/>
  <c r="AC126" i="103"/>
  <c r="AE126" i="103"/>
  <c r="AC125" i="103"/>
  <c r="AE125" i="103"/>
  <c r="AC124" i="103"/>
  <c r="AE124" i="103"/>
  <c r="AC123" i="103"/>
  <c r="AE123" i="103"/>
  <c r="D122" i="103"/>
  <c r="D121" i="103"/>
  <c r="C122" i="103"/>
  <c r="C121" i="103"/>
  <c r="AG121" i="103"/>
  <c r="B121" i="103"/>
  <c r="AC121" i="103"/>
  <c r="AE121" i="103"/>
  <c r="AC118" i="103"/>
  <c r="AC117" i="103"/>
  <c r="AE117" i="103"/>
  <c r="B117" i="103"/>
  <c r="AC113" i="103"/>
  <c r="AE113" i="103"/>
  <c r="AC112" i="103"/>
  <c r="AE112" i="103"/>
  <c r="AB112" i="103"/>
  <c r="AC110" i="103"/>
  <c r="AE110" i="103"/>
  <c r="AC109" i="103"/>
  <c r="AE109" i="103"/>
  <c r="AC108" i="103"/>
  <c r="AE108" i="103"/>
  <c r="AC107" i="103"/>
  <c r="AE107" i="103"/>
  <c r="AC106" i="103"/>
  <c r="AE106" i="103"/>
  <c r="AC105" i="103"/>
  <c r="AE105" i="103"/>
  <c r="S105" i="103"/>
  <c r="S68" i="103"/>
  <c r="S7" i="103"/>
  <c r="R105" i="103"/>
  <c r="R68" i="103"/>
  <c r="R7" i="103"/>
  <c r="Q105" i="103"/>
  <c r="Q68" i="103"/>
  <c r="P105" i="103"/>
  <c r="P68" i="103"/>
  <c r="O105" i="103"/>
  <c r="N105" i="103"/>
  <c r="M105" i="103"/>
  <c r="L105" i="103"/>
  <c r="K105" i="103"/>
  <c r="J105" i="103"/>
  <c r="I105" i="103"/>
  <c r="H105" i="103"/>
  <c r="G105" i="103"/>
  <c r="F105" i="103"/>
  <c r="F68" i="103"/>
  <c r="AC102" i="103"/>
  <c r="AE102" i="103"/>
  <c r="AC101" i="103"/>
  <c r="AE101" i="103"/>
  <c r="AC100" i="103"/>
  <c r="AE100" i="103"/>
  <c r="AC99" i="103"/>
  <c r="AE99" i="103"/>
  <c r="AB99" i="103"/>
  <c r="AB68" i="103"/>
  <c r="AA99" i="103"/>
  <c r="AA68" i="103"/>
  <c r="Z99" i="103"/>
  <c r="Z68" i="103"/>
  <c r="Y99" i="103"/>
  <c r="Y68" i="103"/>
  <c r="X99" i="103"/>
  <c r="W99" i="103"/>
  <c r="V99" i="103"/>
  <c r="U99" i="103"/>
  <c r="T99" i="103"/>
  <c r="T68" i="103"/>
  <c r="E99" i="103"/>
  <c r="D99" i="103"/>
  <c r="AC96" i="103"/>
  <c r="AE96" i="103"/>
  <c r="AC95" i="103"/>
  <c r="AE95" i="103"/>
  <c r="AC94" i="103"/>
  <c r="AE94" i="103"/>
  <c r="B94" i="103"/>
  <c r="AC91" i="103"/>
  <c r="AE91" i="103"/>
  <c r="AC89" i="103"/>
  <c r="AE89" i="103"/>
  <c r="AC88" i="103"/>
  <c r="AE88" i="103"/>
  <c r="AC87" i="103"/>
  <c r="AE87" i="103"/>
  <c r="AC86" i="103"/>
  <c r="AE86" i="103"/>
  <c r="C86" i="103"/>
  <c r="B86" i="103"/>
  <c r="AC85" i="103"/>
  <c r="AE85" i="103"/>
  <c r="AC84" i="103"/>
  <c r="AE84" i="103"/>
  <c r="AC83" i="103"/>
  <c r="AE83" i="103"/>
  <c r="AC82" i="103"/>
  <c r="AE82" i="103"/>
  <c r="AC81" i="103"/>
  <c r="AE81" i="103"/>
  <c r="AC80" i="103"/>
  <c r="AE80" i="103"/>
  <c r="AC79" i="103"/>
  <c r="AE79" i="103"/>
  <c r="AC78" i="103"/>
  <c r="AE78" i="103"/>
  <c r="AC77" i="103"/>
  <c r="AE77" i="103"/>
  <c r="AC76" i="103"/>
  <c r="AE76" i="103"/>
  <c r="AC75" i="103"/>
  <c r="E75" i="103"/>
  <c r="E68" i="103"/>
  <c r="D75" i="103"/>
  <c r="D68" i="103"/>
  <c r="C75" i="103"/>
  <c r="B75" i="103"/>
  <c r="AC74" i="103"/>
  <c r="AE74" i="103"/>
  <c r="AC73" i="103"/>
  <c r="AE73" i="103"/>
  <c r="AC72" i="103"/>
  <c r="AE72" i="103"/>
  <c r="AC71" i="103"/>
  <c r="AE71" i="103"/>
  <c r="AC70" i="103"/>
  <c r="AE70" i="103"/>
  <c r="AC69" i="103"/>
  <c r="AE69" i="103"/>
  <c r="B69" i="103"/>
  <c r="X68" i="103"/>
  <c r="X188" i="103"/>
  <c r="W68" i="103"/>
  <c r="V68" i="103"/>
  <c r="U68" i="103"/>
  <c r="U188" i="103"/>
  <c r="O68" i="103"/>
  <c r="O188" i="103"/>
  <c r="N68" i="103"/>
  <c r="N188" i="103"/>
  <c r="M68" i="103"/>
  <c r="L68" i="103"/>
  <c r="K68" i="103"/>
  <c r="J68" i="103"/>
  <c r="I68" i="103"/>
  <c r="I9" i="103"/>
  <c r="H68" i="103"/>
  <c r="G68" i="103"/>
  <c r="G9" i="103"/>
  <c r="AC67" i="103"/>
  <c r="AE67" i="103"/>
  <c r="AC66" i="103"/>
  <c r="AE66" i="103"/>
  <c r="AC65" i="103"/>
  <c r="AE65" i="103"/>
  <c r="D64" i="103"/>
  <c r="C64" i="103"/>
  <c r="B64" i="103"/>
  <c r="AC64" i="103"/>
  <c r="AE64" i="103"/>
  <c r="AC63" i="103"/>
  <c r="AE63" i="103"/>
  <c r="AC62" i="103"/>
  <c r="AE62" i="103"/>
  <c r="AC61" i="103"/>
  <c r="AE61" i="103"/>
  <c r="D60" i="103"/>
  <c r="D59" i="103"/>
  <c r="D53" i="103"/>
  <c r="C60" i="103"/>
  <c r="B60" i="103"/>
  <c r="AG59" i="103"/>
  <c r="C59" i="103"/>
  <c r="B59" i="103"/>
  <c r="AC57" i="103"/>
  <c r="AE57" i="103"/>
  <c r="AC56" i="103"/>
  <c r="AE56" i="103"/>
  <c r="C55" i="103"/>
  <c r="B55" i="103"/>
  <c r="AC55" i="103"/>
  <c r="AE55" i="103"/>
  <c r="AC54" i="103"/>
  <c r="AE54" i="103"/>
  <c r="C54" i="103"/>
  <c r="B54" i="103"/>
  <c r="AG53" i="103"/>
  <c r="C53" i="103"/>
  <c r="B53" i="103"/>
  <c r="AC52" i="103"/>
  <c r="AE52" i="103"/>
  <c r="AC51" i="103"/>
  <c r="AE51" i="103"/>
  <c r="AC50" i="103"/>
  <c r="AC49" i="103"/>
  <c r="AE49" i="103"/>
  <c r="AG49" i="103"/>
  <c r="D49" i="103"/>
  <c r="C49" i="103"/>
  <c r="B49" i="103"/>
  <c r="AC47" i="103"/>
  <c r="AE47" i="103"/>
  <c r="AC46" i="103"/>
  <c r="AE46" i="103"/>
  <c r="AC45" i="103"/>
  <c r="AE45" i="103"/>
  <c r="AC44" i="103"/>
  <c r="AE44" i="103"/>
  <c r="AG43" i="103"/>
  <c r="AC43" i="103"/>
  <c r="AE43" i="103"/>
  <c r="D43" i="103"/>
  <c r="C43" i="103"/>
  <c r="B43" i="103"/>
  <c r="AC42" i="103"/>
  <c r="AE42" i="103"/>
  <c r="AC41" i="103"/>
  <c r="AE41" i="103"/>
  <c r="AC40" i="103"/>
  <c r="AE40" i="103"/>
  <c r="D39" i="103"/>
  <c r="C39" i="103"/>
  <c r="B39" i="103"/>
  <c r="AC39" i="103"/>
  <c r="AE39" i="103"/>
  <c r="AC37" i="103"/>
  <c r="AE37" i="103"/>
  <c r="AC35" i="103"/>
  <c r="AE35" i="103"/>
  <c r="AC33" i="103"/>
  <c r="AE33" i="103"/>
  <c r="AC31" i="103"/>
  <c r="AE31" i="103"/>
  <c r="AC29" i="103"/>
  <c r="AE29" i="103"/>
  <c r="AC28" i="103"/>
  <c r="AE28" i="103"/>
  <c r="AC27" i="103"/>
  <c r="AE27" i="103"/>
  <c r="D26" i="103"/>
  <c r="C26" i="103"/>
  <c r="B26" i="103"/>
  <c r="AC25" i="103"/>
  <c r="AE25" i="103"/>
  <c r="AC24" i="103"/>
  <c r="AE24" i="103"/>
  <c r="AC23" i="103"/>
  <c r="AE23" i="103"/>
  <c r="D21" i="103"/>
  <c r="C21" i="103"/>
  <c r="B21" i="103"/>
  <c r="AC21" i="103"/>
  <c r="AC20" i="103"/>
  <c r="AE20" i="103"/>
  <c r="AC19" i="103"/>
  <c r="AE19" i="103"/>
  <c r="AG18" i="103"/>
  <c r="C18" i="103"/>
  <c r="B18" i="103"/>
  <c r="AC17" i="103"/>
  <c r="AE17" i="103"/>
  <c r="AC16" i="103"/>
  <c r="AE16" i="103"/>
  <c r="D15" i="103"/>
  <c r="C15" i="103"/>
  <c r="B15" i="103"/>
  <c r="AC15" i="103"/>
  <c r="AE15" i="103"/>
  <c r="AC14" i="103"/>
  <c r="AE14" i="103"/>
  <c r="AC13" i="103"/>
  <c r="AE13" i="103"/>
  <c r="AG12" i="103"/>
  <c r="AC12" i="103"/>
  <c r="AE12" i="103"/>
  <c r="D12" i="103"/>
  <c r="C12" i="103"/>
  <c r="B12" i="103"/>
  <c r="X9" i="103"/>
  <c r="W9" i="103"/>
  <c r="V9" i="103"/>
  <c r="U9" i="103"/>
  <c r="Q9" i="103"/>
  <c r="P9" i="103"/>
  <c r="O9" i="103"/>
  <c r="N9" i="103"/>
  <c r="X8" i="103"/>
  <c r="W8" i="103"/>
  <c r="V8" i="103"/>
  <c r="U8" i="103"/>
  <c r="T8" i="103"/>
  <c r="S8" i="103"/>
  <c r="H8" i="103"/>
  <c r="G8" i="103"/>
  <c r="X7" i="103"/>
  <c r="U7" i="103"/>
  <c r="O7" i="103"/>
  <c r="N7" i="103"/>
  <c r="M7" i="103"/>
  <c r="L7" i="103"/>
  <c r="K7" i="103"/>
  <c r="J7" i="103"/>
  <c r="H7" i="103"/>
  <c r="G7" i="103"/>
  <c r="AC193" i="102"/>
  <c r="AE193" i="102" s="1"/>
  <c r="AC191" i="102"/>
  <c r="AE191" i="102"/>
  <c r="AG190" i="102"/>
  <c r="AC190" i="102"/>
  <c r="AE190" i="102"/>
  <c r="D190" i="102"/>
  <c r="C190" i="102"/>
  <c r="B190" i="102"/>
  <c r="AE187" i="102"/>
  <c r="AC186" i="102"/>
  <c r="AE186" i="102"/>
  <c r="AC185" i="102"/>
  <c r="AE185" i="102"/>
  <c r="D184" i="102"/>
  <c r="C184" i="102"/>
  <c r="AC183" i="102"/>
  <c r="AE183" i="102"/>
  <c r="AC182" i="102"/>
  <c r="AE182" i="102"/>
  <c r="AG181" i="102"/>
  <c r="D181" i="102"/>
  <c r="C181" i="102"/>
  <c r="B181" i="102"/>
  <c r="AC181" i="102"/>
  <c r="AE181" i="102"/>
  <c r="AC180" i="102"/>
  <c r="AE180" i="102"/>
  <c r="AC179" i="102"/>
  <c r="AE179" i="102"/>
  <c r="AC178" i="102"/>
  <c r="AE178" i="102"/>
  <c r="AC177" i="102"/>
  <c r="AE177" i="102"/>
  <c r="C176" i="102"/>
  <c r="C175" i="102"/>
  <c r="AG175" i="102"/>
  <c r="AC173" i="102"/>
  <c r="AE173" i="102"/>
  <c r="AC172" i="102"/>
  <c r="AE172" i="102"/>
  <c r="AC171" i="102"/>
  <c r="AE171" i="102"/>
  <c r="AC170" i="102"/>
  <c r="AE170" i="102"/>
  <c r="AG169" i="102"/>
  <c r="D169" i="102"/>
  <c r="D150" i="102"/>
  <c r="C169" i="102"/>
  <c r="AC168" i="102"/>
  <c r="AE168" i="102"/>
  <c r="B166" i="102"/>
  <c r="AC166" i="102"/>
  <c r="AE166" i="102"/>
  <c r="AC165" i="102"/>
  <c r="AE165" i="102"/>
  <c r="B163" i="102"/>
  <c r="AC163" i="102"/>
  <c r="AE163" i="102"/>
  <c r="AC162" i="102"/>
  <c r="AE162" i="102"/>
  <c r="B160" i="102"/>
  <c r="AC160" i="102"/>
  <c r="AE160" i="102"/>
  <c r="AC159" i="102"/>
  <c r="AE159" i="102"/>
  <c r="AC158" i="102"/>
  <c r="AE158" i="102"/>
  <c r="B157" i="102"/>
  <c r="AC157" i="102"/>
  <c r="AE157" i="102"/>
  <c r="AC156" i="102"/>
  <c r="AE156" i="102"/>
  <c r="AC155" i="102"/>
  <c r="AE155" i="102"/>
  <c r="B154" i="102"/>
  <c r="AC153" i="102"/>
  <c r="AE153" i="102"/>
  <c r="AC152" i="102"/>
  <c r="AE152" i="102"/>
  <c r="B151" i="102"/>
  <c r="AC151" i="102"/>
  <c r="AE151" i="102"/>
  <c r="AC149" i="102"/>
  <c r="AE149" i="102"/>
  <c r="AC148" i="102"/>
  <c r="AE148" i="102"/>
  <c r="AC147" i="102"/>
  <c r="AE147" i="102"/>
  <c r="AC146" i="102"/>
  <c r="AE146" i="102"/>
  <c r="AC145" i="102"/>
  <c r="AE145" i="102"/>
  <c r="AC144" i="102"/>
  <c r="AE144" i="102"/>
  <c r="AC143" i="102"/>
  <c r="AE143" i="102"/>
  <c r="AC141" i="102"/>
  <c r="AE141" i="102"/>
  <c r="AC140" i="102"/>
  <c r="AE140" i="102"/>
  <c r="AC139" i="102"/>
  <c r="AE139" i="102"/>
  <c r="AC138" i="102"/>
  <c r="AE138" i="102"/>
  <c r="AC137" i="102"/>
  <c r="AE137" i="102"/>
  <c r="AC136" i="102"/>
  <c r="AE136" i="102"/>
  <c r="AC135" i="102"/>
  <c r="AE135" i="102"/>
  <c r="AC134" i="102"/>
  <c r="AE134" i="102"/>
  <c r="AC133" i="102"/>
  <c r="AE133" i="102"/>
  <c r="D132" i="102"/>
  <c r="D121" i="102"/>
  <c r="C132" i="102"/>
  <c r="AC132" i="102"/>
  <c r="AE132" i="102"/>
  <c r="AC130" i="102"/>
  <c r="AE130" i="102"/>
  <c r="AC129" i="102"/>
  <c r="AE129" i="102"/>
  <c r="AC128" i="102"/>
  <c r="AE128" i="102"/>
  <c r="AC126" i="102"/>
  <c r="AE126" i="102"/>
  <c r="AC125" i="102"/>
  <c r="AE125" i="102"/>
  <c r="AC124" i="102"/>
  <c r="AE124" i="102" s="1"/>
  <c r="AC123" i="102"/>
  <c r="AE123" i="102"/>
  <c r="D122" i="102"/>
  <c r="C122" i="102"/>
  <c r="AC122" i="102"/>
  <c r="AE122" i="102"/>
  <c r="AG121" i="102"/>
  <c r="B121" i="102"/>
  <c r="AC118" i="102"/>
  <c r="AC117" i="102"/>
  <c r="AE117" i="102"/>
  <c r="B117" i="102"/>
  <c r="AC113" i="102"/>
  <c r="AE113" i="102"/>
  <c r="AC112" i="102"/>
  <c r="AE112" i="102"/>
  <c r="AB112" i="102"/>
  <c r="AC110" i="102"/>
  <c r="AE110" i="102"/>
  <c r="AC109" i="102"/>
  <c r="AE109" i="102"/>
  <c r="AC108" i="102"/>
  <c r="AE108" i="102"/>
  <c r="AC107" i="102"/>
  <c r="AE107" i="102"/>
  <c r="AC106" i="102"/>
  <c r="AE106" i="102"/>
  <c r="S105" i="102"/>
  <c r="S68" i="102"/>
  <c r="R105" i="102"/>
  <c r="R68" i="102"/>
  <c r="Q105" i="102"/>
  <c r="Q68" i="102"/>
  <c r="P105" i="102"/>
  <c r="P68" i="102"/>
  <c r="O105" i="102"/>
  <c r="N105" i="102"/>
  <c r="M105" i="102"/>
  <c r="L105" i="102"/>
  <c r="K105" i="102"/>
  <c r="J105" i="102"/>
  <c r="I105" i="102"/>
  <c r="H105" i="102"/>
  <c r="G105" i="102"/>
  <c r="F105" i="102"/>
  <c r="AC102" i="102"/>
  <c r="AE102" i="102"/>
  <c r="AC101" i="102"/>
  <c r="AE101" i="102"/>
  <c r="AC100" i="102"/>
  <c r="AE100" i="102"/>
  <c r="AC99" i="102"/>
  <c r="AE99" i="102"/>
  <c r="AB99" i="102"/>
  <c r="AA99" i="102"/>
  <c r="AA68" i="102"/>
  <c r="Z99" i="102"/>
  <c r="Y99" i="102"/>
  <c r="X99" i="102"/>
  <c r="W99" i="102"/>
  <c r="V99" i="102"/>
  <c r="U99" i="102"/>
  <c r="T99" i="102"/>
  <c r="E99" i="102"/>
  <c r="D99" i="102"/>
  <c r="AC96" i="102"/>
  <c r="AE96" i="102"/>
  <c r="AC95" i="102"/>
  <c r="AE95" i="102"/>
  <c r="AC94" i="102"/>
  <c r="AE94" i="102"/>
  <c r="B94" i="102"/>
  <c r="AC91" i="102"/>
  <c r="AE91" i="102"/>
  <c r="AC89" i="102"/>
  <c r="AE89" i="102"/>
  <c r="AC88" i="102"/>
  <c r="AE88" i="102"/>
  <c r="AC87" i="102"/>
  <c r="AC86" i="102"/>
  <c r="AE86" i="102"/>
  <c r="C86" i="102"/>
  <c r="B86" i="102"/>
  <c r="AC85" i="102"/>
  <c r="AE85" i="102"/>
  <c r="AC84" i="102"/>
  <c r="AE84" i="102"/>
  <c r="AC83" i="102"/>
  <c r="AE83" i="102"/>
  <c r="AC82" i="102"/>
  <c r="AE82" i="102"/>
  <c r="AC81" i="102"/>
  <c r="AE81" i="102"/>
  <c r="AC80" i="102"/>
  <c r="AE80" i="102"/>
  <c r="AC79" i="102"/>
  <c r="AE79" i="102"/>
  <c r="AC78" i="102"/>
  <c r="AE78" i="102"/>
  <c r="AC77" i="102"/>
  <c r="AE77" i="102"/>
  <c r="AC76" i="102"/>
  <c r="AE76" i="102"/>
  <c r="AC75" i="102"/>
  <c r="AE75" i="102"/>
  <c r="E75" i="102"/>
  <c r="E68" i="102"/>
  <c r="D75" i="102"/>
  <c r="D68" i="102"/>
  <c r="C75" i="102"/>
  <c r="B75" i="102"/>
  <c r="AC74" i="102"/>
  <c r="AE74" i="102"/>
  <c r="AC73" i="102"/>
  <c r="AE73" i="102"/>
  <c r="AC72" i="102"/>
  <c r="AE72" i="102"/>
  <c r="AC71" i="102"/>
  <c r="AE71" i="102"/>
  <c r="AC70" i="102"/>
  <c r="AE70" i="102"/>
  <c r="AC69" i="102"/>
  <c r="AE69" i="102"/>
  <c r="B69" i="102"/>
  <c r="AB68" i="102"/>
  <c r="Z68" i="102"/>
  <c r="Y68" i="102"/>
  <c r="Y9" i="102"/>
  <c r="X68" i="102"/>
  <c r="X9" i="102"/>
  <c r="W68" i="102"/>
  <c r="W188" i="102"/>
  <c r="V68" i="102"/>
  <c r="U68" i="102"/>
  <c r="U188" i="102"/>
  <c r="T68" i="102"/>
  <c r="T188" i="102"/>
  <c r="O68" i="102"/>
  <c r="O188" i="102"/>
  <c r="N68" i="102"/>
  <c r="N188" i="102"/>
  <c r="M68" i="102"/>
  <c r="M188" i="102"/>
  <c r="L68" i="102"/>
  <c r="L9" i="102"/>
  <c r="K68" i="102"/>
  <c r="K9" i="102"/>
  <c r="J68" i="102"/>
  <c r="J8" i="102"/>
  <c r="I68" i="102"/>
  <c r="I9" i="102"/>
  <c r="H68" i="102"/>
  <c r="H8" i="102"/>
  <c r="G68" i="102"/>
  <c r="G9" i="102"/>
  <c r="F68" i="102"/>
  <c r="F188" i="102"/>
  <c r="B68" i="102"/>
  <c r="AC67" i="102"/>
  <c r="AE67" i="102"/>
  <c r="AC66" i="102"/>
  <c r="AE66" i="102"/>
  <c r="AC65" i="102"/>
  <c r="AE65" i="102"/>
  <c r="D64" i="102"/>
  <c r="C64" i="102"/>
  <c r="B64" i="102"/>
  <c r="AC64" i="102"/>
  <c r="AE64" i="102"/>
  <c r="AC63" i="102"/>
  <c r="AE63" i="102"/>
  <c r="AC62" i="102"/>
  <c r="AE62" i="102"/>
  <c r="AC61" i="102"/>
  <c r="AE61" i="102"/>
  <c r="D60" i="102"/>
  <c r="C60" i="102"/>
  <c r="B60" i="102"/>
  <c r="AC60" i="102"/>
  <c r="AE60" i="102"/>
  <c r="AG59" i="102"/>
  <c r="AG53" i="102"/>
  <c r="AC59" i="102"/>
  <c r="AE59" i="102"/>
  <c r="D59" i="102"/>
  <c r="D53" i="102"/>
  <c r="C59" i="102"/>
  <c r="B59" i="102"/>
  <c r="AC57" i="102"/>
  <c r="AE57" i="102"/>
  <c r="AC56" i="102"/>
  <c r="AE56" i="102"/>
  <c r="C55" i="102"/>
  <c r="B55" i="102"/>
  <c r="AC55" i="102"/>
  <c r="C54" i="102"/>
  <c r="B54" i="102"/>
  <c r="AC52" i="102"/>
  <c r="AE52" i="102"/>
  <c r="AC51" i="102"/>
  <c r="AE51" i="102"/>
  <c r="AC50" i="102"/>
  <c r="AC49" i="102"/>
  <c r="AE49" i="102"/>
  <c r="AG49" i="102"/>
  <c r="D49" i="102"/>
  <c r="C49" i="102"/>
  <c r="B49" i="102"/>
  <c r="AC47" i="102"/>
  <c r="AE47" i="102"/>
  <c r="AC46" i="102"/>
  <c r="AE46" i="102"/>
  <c r="AC45" i="102"/>
  <c r="AE45" i="102"/>
  <c r="AC44" i="102"/>
  <c r="AE44" i="102"/>
  <c r="AG43" i="102"/>
  <c r="AC43" i="102"/>
  <c r="AE43" i="102"/>
  <c r="D43" i="102"/>
  <c r="C43" i="102"/>
  <c r="B43" i="102"/>
  <c r="AC42" i="102"/>
  <c r="AE42" i="102"/>
  <c r="AC41" i="102"/>
  <c r="AE41" i="102"/>
  <c r="AC40" i="102"/>
  <c r="AE40" i="102"/>
  <c r="D39" i="102"/>
  <c r="C39" i="102"/>
  <c r="B39" i="102"/>
  <c r="AC39" i="102"/>
  <c r="AE39" i="102"/>
  <c r="AC37" i="102"/>
  <c r="AE37" i="102"/>
  <c r="AC35" i="102"/>
  <c r="AE35" i="102"/>
  <c r="AC33" i="102"/>
  <c r="AE33" i="102"/>
  <c r="AC31" i="102"/>
  <c r="AE31" i="102"/>
  <c r="AC29" i="102"/>
  <c r="AE29" i="102"/>
  <c r="AC28" i="102"/>
  <c r="AE28" i="102"/>
  <c r="AC27" i="102"/>
  <c r="AE27" i="102"/>
  <c r="D26" i="102"/>
  <c r="C26" i="102"/>
  <c r="B26" i="102"/>
  <c r="AC25" i="102"/>
  <c r="AE25" i="102"/>
  <c r="AC24" i="102"/>
  <c r="AE24" i="102"/>
  <c r="AC23" i="102"/>
  <c r="AE23" i="102"/>
  <c r="D21" i="102"/>
  <c r="C21" i="102"/>
  <c r="B21" i="102"/>
  <c r="AC21" i="102"/>
  <c r="AE21" i="102"/>
  <c r="AC20" i="102"/>
  <c r="AE20" i="102"/>
  <c r="AC19" i="102"/>
  <c r="AE19" i="102"/>
  <c r="AG18" i="102"/>
  <c r="C18" i="102"/>
  <c r="B18" i="102"/>
  <c r="AC17" i="102"/>
  <c r="AE17" i="102"/>
  <c r="AC16" i="102"/>
  <c r="AE16" i="102"/>
  <c r="D15" i="102"/>
  <c r="C15" i="102"/>
  <c r="B15" i="102"/>
  <c r="AC15" i="102"/>
  <c r="AC14" i="102"/>
  <c r="AE14" i="102"/>
  <c r="AC13" i="102"/>
  <c r="AE13" i="102"/>
  <c r="AG12" i="102"/>
  <c r="D12" i="102"/>
  <c r="C12" i="102"/>
  <c r="B12" i="102"/>
  <c r="U9" i="102"/>
  <c r="T9" i="102"/>
  <c r="S9" i="102"/>
  <c r="R9" i="102"/>
  <c r="Q9" i="102"/>
  <c r="P9" i="102"/>
  <c r="O9" i="102"/>
  <c r="N9" i="102"/>
  <c r="M9" i="102"/>
  <c r="Z8" i="102"/>
  <c r="Y8" i="102"/>
  <c r="X8" i="102"/>
  <c r="W8" i="102"/>
  <c r="U8" i="102"/>
  <c r="T8" i="102"/>
  <c r="AB7" i="102"/>
  <c r="Z7" i="102"/>
  <c r="Y7" i="102"/>
  <c r="X7" i="102"/>
  <c r="U7" i="102"/>
  <c r="T7" i="102"/>
  <c r="O7" i="102"/>
  <c r="N7" i="102"/>
  <c r="M7" i="102"/>
  <c r="L7" i="102"/>
  <c r="K7" i="102"/>
  <c r="J7" i="102"/>
  <c r="I7" i="102"/>
  <c r="H7" i="102"/>
  <c r="G7" i="102"/>
  <c r="F7" i="102"/>
  <c r="AC193" i="101"/>
  <c r="AE193" i="101"/>
  <c r="AC191" i="101"/>
  <c r="AE191" i="101"/>
  <c r="AG190" i="101"/>
  <c r="AC190" i="101"/>
  <c r="AE190" i="101"/>
  <c r="D190" i="101"/>
  <c r="C190" i="101"/>
  <c r="B190" i="101"/>
  <c r="AE187" i="101"/>
  <c r="AC186" i="101"/>
  <c r="AE186" i="101"/>
  <c r="AC185" i="101"/>
  <c r="AE185" i="101"/>
  <c r="D184" i="101"/>
  <c r="C184" i="101"/>
  <c r="AC183" i="101"/>
  <c r="AE183" i="101"/>
  <c r="AC182" i="101"/>
  <c r="AE182" i="101"/>
  <c r="AG181" i="101"/>
  <c r="D181" i="101"/>
  <c r="D175" i="101"/>
  <c r="C181" i="101"/>
  <c r="B181" i="101"/>
  <c r="AC180" i="101"/>
  <c r="AE180" i="101"/>
  <c r="AC179" i="101"/>
  <c r="AE179" i="101"/>
  <c r="AC178" i="101"/>
  <c r="AE178" i="101"/>
  <c r="AC177" i="101"/>
  <c r="AE177" i="101"/>
  <c r="C176" i="101"/>
  <c r="C175" i="101"/>
  <c r="AG175" i="101"/>
  <c r="B175" i="101"/>
  <c r="AC173" i="101"/>
  <c r="AE173" i="101"/>
  <c r="AC172" i="101"/>
  <c r="AE172" i="101"/>
  <c r="AC171" i="101"/>
  <c r="AE171" i="101"/>
  <c r="AC170" i="101"/>
  <c r="AE170" i="101"/>
  <c r="AG169" i="101"/>
  <c r="D169" i="101"/>
  <c r="C169" i="101"/>
  <c r="AC169" i="101"/>
  <c r="AE169" i="101"/>
  <c r="AC168" i="101"/>
  <c r="AE168" i="101"/>
  <c r="B166" i="101"/>
  <c r="AC166" i="101"/>
  <c r="AE166" i="101"/>
  <c r="AC165" i="101"/>
  <c r="AE165" i="101"/>
  <c r="B163" i="101"/>
  <c r="AC163" i="101"/>
  <c r="AE163" i="101"/>
  <c r="AC162" i="101"/>
  <c r="AE162" i="101"/>
  <c r="B160" i="101"/>
  <c r="AC160" i="101"/>
  <c r="AE160" i="101"/>
  <c r="AC159" i="101"/>
  <c r="AE159" i="101"/>
  <c r="AC158" i="101"/>
  <c r="AE158" i="101"/>
  <c r="B157" i="101"/>
  <c r="AC157" i="101"/>
  <c r="AE157" i="101"/>
  <c r="AC156" i="101"/>
  <c r="AE156" i="101"/>
  <c r="AC155" i="101"/>
  <c r="AE155" i="101"/>
  <c r="B154" i="101"/>
  <c r="AC154" i="101"/>
  <c r="AE154" i="101"/>
  <c r="AC153" i="101"/>
  <c r="AE153" i="101"/>
  <c r="AC152" i="101"/>
  <c r="AE152" i="101"/>
  <c r="B151" i="101"/>
  <c r="AG150" i="101"/>
  <c r="D150" i="101"/>
  <c r="C150" i="101"/>
  <c r="AC149" i="101"/>
  <c r="AE149" i="101"/>
  <c r="AC148" i="101"/>
  <c r="AE148" i="101"/>
  <c r="AC147" i="101"/>
  <c r="AE147" i="101"/>
  <c r="AC146" i="101"/>
  <c r="AE146" i="101"/>
  <c r="AC145" i="101"/>
  <c r="AE145" i="101"/>
  <c r="AC144" i="101"/>
  <c r="AE144" i="101"/>
  <c r="AC143" i="101"/>
  <c r="AE143" i="101"/>
  <c r="AC141" i="101"/>
  <c r="AE141" i="101"/>
  <c r="AC140" i="101"/>
  <c r="AE140" i="101"/>
  <c r="AC139" i="101"/>
  <c r="AE139" i="101"/>
  <c r="AC138" i="101"/>
  <c r="AE138" i="101"/>
  <c r="AC137" i="101"/>
  <c r="AE137" i="101"/>
  <c r="AC136" i="101"/>
  <c r="AE136" i="101"/>
  <c r="AC135" i="101"/>
  <c r="AE135" i="101"/>
  <c r="AC134" i="101"/>
  <c r="AE134" i="101"/>
  <c r="AC133" i="101"/>
  <c r="AE133" i="101"/>
  <c r="D132" i="101"/>
  <c r="D121" i="101"/>
  <c r="C132" i="101"/>
  <c r="AC132" i="101"/>
  <c r="AE132" i="101"/>
  <c r="AC130" i="101"/>
  <c r="AE130" i="101"/>
  <c r="AC129" i="101"/>
  <c r="AE129" i="101"/>
  <c r="AC128" i="101"/>
  <c r="AE128" i="101"/>
  <c r="AC126" i="101"/>
  <c r="AE126" i="101"/>
  <c r="AC125" i="101"/>
  <c r="AE125" i="101"/>
  <c r="AC124" i="101"/>
  <c r="AE124" i="101"/>
  <c r="AC123" i="101"/>
  <c r="AE123" i="101"/>
  <c r="D122" i="101"/>
  <c r="C122" i="101"/>
  <c r="AC122" i="101"/>
  <c r="AE122" i="101"/>
  <c r="AG121" i="101"/>
  <c r="B121" i="101"/>
  <c r="AC118" i="101"/>
  <c r="AC117" i="101"/>
  <c r="AE117" i="101"/>
  <c r="B117" i="101"/>
  <c r="AC113" i="101"/>
  <c r="AE113" i="101"/>
  <c r="AC112" i="101"/>
  <c r="AE112" i="101"/>
  <c r="AB112" i="101"/>
  <c r="AC110" i="101"/>
  <c r="AE110" i="101"/>
  <c r="AC109" i="101"/>
  <c r="AE109" i="101"/>
  <c r="AC108" i="101"/>
  <c r="AE108" i="101"/>
  <c r="AC107" i="101"/>
  <c r="AE107" i="101"/>
  <c r="AC106" i="101"/>
  <c r="AE106" i="101"/>
  <c r="AC105" i="101"/>
  <c r="AE105" i="101"/>
  <c r="S105" i="101"/>
  <c r="S68" i="101"/>
  <c r="R105" i="101"/>
  <c r="Q105" i="101"/>
  <c r="P105" i="101"/>
  <c r="O105" i="101"/>
  <c r="N105" i="101"/>
  <c r="M105" i="101"/>
  <c r="L105" i="101"/>
  <c r="L68" i="101"/>
  <c r="L188" i="101"/>
  <c r="K105" i="101"/>
  <c r="K68" i="101"/>
  <c r="K188" i="101"/>
  <c r="J105" i="101"/>
  <c r="J68" i="101"/>
  <c r="J188" i="101"/>
  <c r="I105" i="101"/>
  <c r="I68" i="101"/>
  <c r="H105" i="101"/>
  <c r="H68" i="101"/>
  <c r="H9" i="101"/>
  <c r="G105" i="101"/>
  <c r="G68" i="101"/>
  <c r="F105" i="101"/>
  <c r="AC102" i="101"/>
  <c r="AE102" i="101"/>
  <c r="AC101" i="101"/>
  <c r="AE101" i="101"/>
  <c r="AC100" i="101"/>
  <c r="AE100" i="101"/>
  <c r="AC99" i="101"/>
  <c r="AE99" i="101"/>
  <c r="AB99" i="101"/>
  <c r="AA99" i="101"/>
  <c r="Z99" i="101"/>
  <c r="Y99" i="101"/>
  <c r="X99" i="101"/>
  <c r="W99" i="101"/>
  <c r="V99" i="101"/>
  <c r="U99" i="101"/>
  <c r="U68" i="101"/>
  <c r="T99" i="101"/>
  <c r="T68" i="101"/>
  <c r="T8" i="101"/>
  <c r="E99" i="101"/>
  <c r="D99" i="101"/>
  <c r="AC96" i="101"/>
  <c r="AE96" i="101"/>
  <c r="AC95" i="101"/>
  <c r="AC94" i="101"/>
  <c r="AE94" i="101"/>
  <c r="B94" i="101"/>
  <c r="AC91" i="101"/>
  <c r="AE91" i="101"/>
  <c r="AC89" i="101"/>
  <c r="AE89" i="101"/>
  <c r="AC88" i="101"/>
  <c r="AC87" i="101"/>
  <c r="AE87" i="101"/>
  <c r="C86" i="101"/>
  <c r="B86" i="101"/>
  <c r="AC85" i="101"/>
  <c r="AE85" i="101"/>
  <c r="AC84" i="101"/>
  <c r="AE84" i="101"/>
  <c r="AC83" i="101"/>
  <c r="AE83" i="101"/>
  <c r="AC82" i="101"/>
  <c r="AE82" i="101"/>
  <c r="AC81" i="101"/>
  <c r="AE81" i="101"/>
  <c r="AC80" i="101"/>
  <c r="AE80" i="101"/>
  <c r="AC79" i="101"/>
  <c r="AE79" i="101"/>
  <c r="AC78" i="101"/>
  <c r="AE78" i="101"/>
  <c r="AC77" i="101"/>
  <c r="AE77" i="101"/>
  <c r="AC76" i="101"/>
  <c r="AE76" i="101"/>
  <c r="AC75" i="101"/>
  <c r="AE75" i="101"/>
  <c r="E75" i="101"/>
  <c r="E68" i="101"/>
  <c r="D75" i="101"/>
  <c r="C75" i="101"/>
  <c r="B75" i="101"/>
  <c r="AC74" i="101"/>
  <c r="AE74" i="101"/>
  <c r="AC73" i="101"/>
  <c r="AE73" i="101"/>
  <c r="AC72" i="101"/>
  <c r="AC71" i="101"/>
  <c r="AE71" i="101"/>
  <c r="AC70" i="101"/>
  <c r="AE70" i="101"/>
  <c r="B69" i="101"/>
  <c r="AB68" i="101"/>
  <c r="AA68" i="101"/>
  <c r="Z68" i="101"/>
  <c r="Y68" i="101"/>
  <c r="X68" i="101"/>
  <c r="X9" i="101"/>
  <c r="W68" i="101"/>
  <c r="V68" i="101"/>
  <c r="V188" i="101"/>
  <c r="R68" i="101"/>
  <c r="R9" i="101"/>
  <c r="Q68" i="101"/>
  <c r="Q9" i="101"/>
  <c r="P68" i="101"/>
  <c r="P9" i="101"/>
  <c r="O68" i="101"/>
  <c r="O9" i="101"/>
  <c r="N68" i="101"/>
  <c r="M68" i="101"/>
  <c r="F68" i="101"/>
  <c r="F188" i="101"/>
  <c r="C68" i="101"/>
  <c r="B68" i="101"/>
  <c r="AC67" i="101"/>
  <c r="AE67" i="101"/>
  <c r="AC66" i="101"/>
  <c r="AE66" i="101"/>
  <c r="AC65" i="101"/>
  <c r="AE65" i="101"/>
  <c r="D64" i="101"/>
  <c r="C64" i="101"/>
  <c r="B64" i="101"/>
  <c r="AC64" i="101"/>
  <c r="AE64" i="101"/>
  <c r="AC63" i="101"/>
  <c r="AE63" i="101"/>
  <c r="AC62" i="101"/>
  <c r="AE62" i="101"/>
  <c r="AC61" i="101"/>
  <c r="AE61" i="101"/>
  <c r="D60" i="101"/>
  <c r="C60" i="101"/>
  <c r="C59" i="101"/>
  <c r="B60" i="101"/>
  <c r="AC60" i="101"/>
  <c r="AE60" i="101"/>
  <c r="AG59" i="101"/>
  <c r="AG53" i="101"/>
  <c r="AC57" i="101"/>
  <c r="AE57" i="101"/>
  <c r="AC56" i="101"/>
  <c r="AE56" i="101"/>
  <c r="C55" i="101"/>
  <c r="C54" i="101"/>
  <c r="B55" i="101"/>
  <c r="AC52" i="101"/>
  <c r="AE52" i="101"/>
  <c r="AC51" i="101"/>
  <c r="AE51" i="101"/>
  <c r="AC50" i="101"/>
  <c r="AC49" i="101"/>
  <c r="AE49" i="101"/>
  <c r="AG49" i="101"/>
  <c r="D49" i="101"/>
  <c r="C49" i="101"/>
  <c r="B49" i="101"/>
  <c r="AC47" i="101"/>
  <c r="AE47" i="101"/>
  <c r="AC46" i="101"/>
  <c r="AE46" i="101"/>
  <c r="AC45" i="101"/>
  <c r="AE45" i="101"/>
  <c r="AC44" i="101"/>
  <c r="AE44" i="101"/>
  <c r="AG43" i="101"/>
  <c r="AC43" i="101"/>
  <c r="AE43" i="101"/>
  <c r="D43" i="101"/>
  <c r="C43" i="101"/>
  <c r="B43" i="101"/>
  <c r="AC42" i="101"/>
  <c r="AE42" i="101"/>
  <c r="AC41" i="101"/>
  <c r="AE41" i="101"/>
  <c r="AC40" i="101"/>
  <c r="AE40" i="101"/>
  <c r="D39" i="101"/>
  <c r="C39" i="101"/>
  <c r="B39" i="101"/>
  <c r="AC37" i="101"/>
  <c r="AE37" i="101"/>
  <c r="AC35" i="101"/>
  <c r="AE35" i="101"/>
  <c r="AC33" i="101"/>
  <c r="AE33" i="101"/>
  <c r="AC31" i="101"/>
  <c r="AE31" i="101"/>
  <c r="AC29" i="101"/>
  <c r="AE29" i="101"/>
  <c r="AC28" i="101"/>
  <c r="AE28" i="101"/>
  <c r="AC27" i="101"/>
  <c r="AE27" i="101"/>
  <c r="D26" i="101"/>
  <c r="C26" i="101"/>
  <c r="B26" i="101"/>
  <c r="AC25" i="101"/>
  <c r="AE25" i="101"/>
  <c r="AC24" i="101"/>
  <c r="AE24" i="101"/>
  <c r="AC23" i="101"/>
  <c r="AE23" i="101"/>
  <c r="D21" i="101"/>
  <c r="C21" i="101"/>
  <c r="B21" i="101"/>
  <c r="AC21" i="101"/>
  <c r="AE21" i="101"/>
  <c r="AC20" i="101"/>
  <c r="AE20" i="101"/>
  <c r="AC19" i="101"/>
  <c r="AE19" i="101"/>
  <c r="AG18" i="101"/>
  <c r="AC17" i="101"/>
  <c r="AE17" i="101"/>
  <c r="AC16" i="101"/>
  <c r="AE16" i="101"/>
  <c r="D15" i="101"/>
  <c r="D12" i="101"/>
  <c r="C15" i="101"/>
  <c r="B15" i="101"/>
  <c r="AC15" i="101"/>
  <c r="AC14" i="101"/>
  <c r="AE14" i="101"/>
  <c r="AC13" i="101"/>
  <c r="AE13" i="101"/>
  <c r="AG12" i="101"/>
  <c r="C12" i="101"/>
  <c r="B12" i="101"/>
  <c r="T9" i="101"/>
  <c r="S9" i="101"/>
  <c r="N9" i="101"/>
  <c r="M9" i="101"/>
  <c r="F9" i="101"/>
  <c r="Y8" i="101"/>
  <c r="X8" i="101"/>
  <c r="W8" i="101"/>
  <c r="V8" i="101"/>
  <c r="N8" i="101"/>
  <c r="M8" i="101"/>
  <c r="AB7" i="101"/>
  <c r="AA7" i="101"/>
  <c r="Z7" i="101"/>
  <c r="Y7" i="101"/>
  <c r="X7" i="101"/>
  <c r="T7" i="101"/>
  <c r="S7" i="101"/>
  <c r="R7" i="101"/>
  <c r="Q7" i="101"/>
  <c r="P7" i="101"/>
  <c r="O7" i="101"/>
  <c r="F7" i="101"/>
  <c r="AC193" i="100"/>
  <c r="AE193" i="100"/>
  <c r="AC191" i="100"/>
  <c r="AE191" i="100"/>
  <c r="AG190" i="100"/>
  <c r="AC190" i="100"/>
  <c r="AE190" i="100"/>
  <c r="D190" i="100"/>
  <c r="C190" i="100"/>
  <c r="B190" i="100"/>
  <c r="AE187" i="100"/>
  <c r="AC186" i="100"/>
  <c r="AE186" i="100"/>
  <c r="AC185" i="100"/>
  <c r="AE185" i="100"/>
  <c r="D184" i="100"/>
  <c r="C184" i="100"/>
  <c r="AC183" i="100"/>
  <c r="AE183" i="100"/>
  <c r="AC182" i="100"/>
  <c r="AE182" i="100"/>
  <c r="AG181" i="100"/>
  <c r="D181" i="100"/>
  <c r="C181" i="100"/>
  <c r="B181" i="100"/>
  <c r="AC180" i="100"/>
  <c r="AE180" i="100"/>
  <c r="AC179" i="100"/>
  <c r="AE179" i="100"/>
  <c r="AC178" i="100"/>
  <c r="AE178" i="100"/>
  <c r="AC177" i="100"/>
  <c r="AE177" i="100"/>
  <c r="C176" i="100"/>
  <c r="C175" i="100"/>
  <c r="AG175" i="100"/>
  <c r="B175" i="100"/>
  <c r="AC173" i="100"/>
  <c r="AE173" i="100"/>
  <c r="AC172" i="100"/>
  <c r="AE172" i="100"/>
  <c r="AC171" i="100"/>
  <c r="AE171" i="100"/>
  <c r="AC170" i="100"/>
  <c r="AE170" i="100"/>
  <c r="AG169" i="100"/>
  <c r="D169" i="100"/>
  <c r="D150" i="100"/>
  <c r="C169" i="100"/>
  <c r="AC168" i="100"/>
  <c r="AE168" i="100"/>
  <c r="B166" i="100"/>
  <c r="AC166" i="100"/>
  <c r="AE166" i="100"/>
  <c r="AC165" i="100"/>
  <c r="AE165" i="100"/>
  <c r="B163" i="100"/>
  <c r="AC163" i="100"/>
  <c r="AE163" i="100"/>
  <c r="AC162" i="100"/>
  <c r="AE162" i="100"/>
  <c r="B160" i="100"/>
  <c r="AC160" i="100"/>
  <c r="AE160" i="100"/>
  <c r="AC159" i="100"/>
  <c r="AE159" i="100"/>
  <c r="AC158" i="100"/>
  <c r="AE158" i="100"/>
  <c r="B157" i="100"/>
  <c r="AC157" i="100"/>
  <c r="AE157" i="100"/>
  <c r="AC156" i="100"/>
  <c r="AE156" i="100"/>
  <c r="AC155" i="100"/>
  <c r="AE155" i="100"/>
  <c r="B154" i="100"/>
  <c r="AC154" i="100"/>
  <c r="AE154" i="100"/>
  <c r="AC153" i="100"/>
  <c r="AE153" i="100"/>
  <c r="AC152" i="100"/>
  <c r="AE152" i="100"/>
  <c r="B151" i="100"/>
  <c r="AC151" i="100"/>
  <c r="AE151" i="100"/>
  <c r="AG150" i="100"/>
  <c r="C150" i="100"/>
  <c r="AC149" i="100"/>
  <c r="AE149" i="100"/>
  <c r="AC148" i="100"/>
  <c r="AE148" i="100"/>
  <c r="AC147" i="100"/>
  <c r="AE147" i="100"/>
  <c r="AC146" i="100"/>
  <c r="AE146" i="100"/>
  <c r="AC145" i="100"/>
  <c r="AE145" i="100"/>
  <c r="AC144" i="100"/>
  <c r="AE144" i="100"/>
  <c r="AC143" i="100"/>
  <c r="AE143" i="100"/>
  <c r="AC141" i="100"/>
  <c r="AE141" i="100"/>
  <c r="AC140" i="100"/>
  <c r="AE140" i="100"/>
  <c r="AC139" i="100"/>
  <c r="AE139" i="100"/>
  <c r="AC138" i="100"/>
  <c r="AE138" i="100"/>
  <c r="AC137" i="100"/>
  <c r="AE137" i="100"/>
  <c r="AC136" i="100"/>
  <c r="AE136" i="100"/>
  <c r="AC135" i="100"/>
  <c r="AE135" i="100"/>
  <c r="AC134" i="100"/>
  <c r="AE134" i="100"/>
  <c r="AC133" i="100"/>
  <c r="AE133" i="100"/>
  <c r="D132" i="100"/>
  <c r="D121" i="100"/>
  <c r="C132" i="100"/>
  <c r="AC132" i="100"/>
  <c r="AE132" i="100"/>
  <c r="AC130" i="100"/>
  <c r="AE130" i="100"/>
  <c r="AC129" i="100"/>
  <c r="AE129" i="100"/>
  <c r="AC128" i="100"/>
  <c r="AE128" i="100"/>
  <c r="AC126" i="100"/>
  <c r="AE126" i="100"/>
  <c r="AC125" i="100"/>
  <c r="AE125" i="100"/>
  <c r="AC124" i="100"/>
  <c r="AE124" i="100"/>
  <c r="AC123" i="100"/>
  <c r="AE123" i="100"/>
  <c r="D122" i="100"/>
  <c r="C122" i="100"/>
  <c r="AC122" i="100"/>
  <c r="AE122" i="100"/>
  <c r="AG121" i="100"/>
  <c r="B121" i="100"/>
  <c r="AC118" i="100"/>
  <c r="AC117" i="100"/>
  <c r="AE117" i="100"/>
  <c r="B117" i="100"/>
  <c r="AC113" i="100"/>
  <c r="AE113" i="100"/>
  <c r="AC112" i="100"/>
  <c r="AE112" i="100"/>
  <c r="AB112" i="100"/>
  <c r="AC110" i="100"/>
  <c r="AE110" i="100"/>
  <c r="AC109" i="100"/>
  <c r="AE109" i="100"/>
  <c r="AC108" i="100"/>
  <c r="AE108" i="100"/>
  <c r="AC107" i="100"/>
  <c r="AE107" i="100"/>
  <c r="AC106" i="100"/>
  <c r="AE106" i="100"/>
  <c r="S105" i="100"/>
  <c r="S68" i="100"/>
  <c r="S7" i="100"/>
  <c r="R105" i="100"/>
  <c r="R68" i="100"/>
  <c r="R7" i="100"/>
  <c r="Q105" i="100"/>
  <c r="Q68" i="100"/>
  <c r="Q7" i="100"/>
  <c r="P105" i="100"/>
  <c r="P68" i="100"/>
  <c r="P7" i="100"/>
  <c r="O105" i="100"/>
  <c r="N105" i="100"/>
  <c r="M105" i="100"/>
  <c r="L105" i="100"/>
  <c r="L68" i="100"/>
  <c r="K105" i="100"/>
  <c r="K68" i="100"/>
  <c r="K188" i="100"/>
  <c r="J105" i="100"/>
  <c r="J68" i="100"/>
  <c r="J188" i="100"/>
  <c r="I105" i="100"/>
  <c r="I68" i="100"/>
  <c r="H105" i="100"/>
  <c r="H68" i="100"/>
  <c r="H7" i="100"/>
  <c r="G105" i="100"/>
  <c r="F105" i="100"/>
  <c r="AC102" i="100"/>
  <c r="AE102" i="100"/>
  <c r="AC101" i="100"/>
  <c r="AE101" i="100"/>
  <c r="AC100" i="100"/>
  <c r="AE100" i="100"/>
  <c r="AC99" i="100"/>
  <c r="AE99" i="100"/>
  <c r="AB99" i="100"/>
  <c r="AB68" i="100"/>
  <c r="AA99" i="100"/>
  <c r="Z99" i="100"/>
  <c r="Z68" i="100"/>
  <c r="Y99" i="100"/>
  <c r="Y68" i="100"/>
  <c r="X99" i="100"/>
  <c r="X68" i="100"/>
  <c r="W99" i="100"/>
  <c r="W68" i="100"/>
  <c r="V99" i="100"/>
  <c r="U99" i="100"/>
  <c r="U68" i="100"/>
  <c r="U7" i="100"/>
  <c r="T99" i="100"/>
  <c r="T68" i="100"/>
  <c r="T7" i="100"/>
  <c r="E99" i="100"/>
  <c r="D99" i="100"/>
  <c r="AC96" i="100"/>
  <c r="AE96" i="100"/>
  <c r="AC95" i="100"/>
  <c r="AC94" i="100"/>
  <c r="AE94" i="100"/>
  <c r="B94" i="100"/>
  <c r="AC91" i="100"/>
  <c r="AE91" i="100"/>
  <c r="AC89" i="100"/>
  <c r="AE89" i="100"/>
  <c r="AC88" i="100"/>
  <c r="AE88" i="100"/>
  <c r="AC87" i="100"/>
  <c r="AE87" i="100"/>
  <c r="AC86" i="100"/>
  <c r="C86" i="100"/>
  <c r="B86" i="100"/>
  <c r="AC85" i="100"/>
  <c r="AE85" i="100"/>
  <c r="AC84" i="100"/>
  <c r="AE84" i="100"/>
  <c r="AC83" i="100"/>
  <c r="AE83" i="100"/>
  <c r="AC82" i="100"/>
  <c r="AE82" i="100"/>
  <c r="AC81" i="100"/>
  <c r="AE81" i="100"/>
  <c r="AC80" i="100"/>
  <c r="AE80" i="100"/>
  <c r="AC79" i="100"/>
  <c r="AE79" i="100"/>
  <c r="AC78" i="100"/>
  <c r="AE78" i="100"/>
  <c r="AC77" i="100"/>
  <c r="AE77" i="100"/>
  <c r="AC76" i="100"/>
  <c r="AE76" i="100"/>
  <c r="AC75" i="100"/>
  <c r="AE75" i="100"/>
  <c r="E75" i="100"/>
  <c r="D75" i="100"/>
  <c r="C75" i="100"/>
  <c r="B75" i="100"/>
  <c r="AC74" i="100"/>
  <c r="AE74" i="100"/>
  <c r="AC73" i="100"/>
  <c r="AE73" i="100"/>
  <c r="AC72" i="100"/>
  <c r="AC71" i="100"/>
  <c r="AE71" i="100"/>
  <c r="AC70" i="100"/>
  <c r="AE70" i="100"/>
  <c r="B69" i="100"/>
  <c r="AA68" i="100"/>
  <c r="V68" i="100"/>
  <c r="V7" i="100"/>
  <c r="O68" i="100"/>
  <c r="O7" i="100"/>
  <c r="N68" i="100"/>
  <c r="M68" i="100"/>
  <c r="G68" i="100"/>
  <c r="F68" i="100"/>
  <c r="E68" i="100"/>
  <c r="E7" i="100"/>
  <c r="D68" i="100"/>
  <c r="B68" i="100"/>
  <c r="AC67" i="100"/>
  <c r="AE67" i="100"/>
  <c r="AC66" i="100"/>
  <c r="AE66" i="100"/>
  <c r="AC65" i="100"/>
  <c r="AE65" i="100"/>
  <c r="D64" i="100"/>
  <c r="C64" i="100"/>
  <c r="B64" i="100"/>
  <c r="AC64" i="100"/>
  <c r="AE64" i="100"/>
  <c r="AC63" i="100"/>
  <c r="AE63" i="100"/>
  <c r="AC62" i="100"/>
  <c r="AE62" i="100"/>
  <c r="AC61" i="100"/>
  <c r="AE61" i="100"/>
  <c r="D60" i="100"/>
  <c r="C60" i="100"/>
  <c r="B60" i="100"/>
  <c r="AC60" i="100"/>
  <c r="AG59" i="100"/>
  <c r="AG53" i="100"/>
  <c r="D59" i="100"/>
  <c r="D53" i="100"/>
  <c r="C59" i="100"/>
  <c r="B59" i="100"/>
  <c r="AC57" i="100"/>
  <c r="AE57" i="100"/>
  <c r="AC56" i="100"/>
  <c r="AE56" i="100"/>
  <c r="C55" i="100"/>
  <c r="C54" i="100"/>
  <c r="B55" i="100"/>
  <c r="AC52" i="100"/>
  <c r="AE52" i="100"/>
  <c r="AC51" i="100"/>
  <c r="AE51" i="100"/>
  <c r="AC50" i="100"/>
  <c r="AG49" i="100"/>
  <c r="D49" i="100"/>
  <c r="C49" i="100"/>
  <c r="B49" i="100"/>
  <c r="AC47" i="100"/>
  <c r="AC46" i="100"/>
  <c r="AE46" i="100"/>
  <c r="AC45" i="100"/>
  <c r="AE45" i="100"/>
  <c r="AC44" i="100"/>
  <c r="AE44" i="100"/>
  <c r="AG43" i="100"/>
  <c r="D43" i="100"/>
  <c r="C43" i="100"/>
  <c r="B43" i="100"/>
  <c r="AC42" i="100"/>
  <c r="AE42" i="100"/>
  <c r="AC41" i="100"/>
  <c r="AE41" i="100"/>
  <c r="AC40" i="100"/>
  <c r="AE40" i="100"/>
  <c r="D39" i="100"/>
  <c r="C39" i="100"/>
  <c r="B39" i="100"/>
  <c r="AC39" i="100"/>
  <c r="AE39" i="100"/>
  <c r="AC37" i="100"/>
  <c r="AE37" i="100"/>
  <c r="AC35" i="100"/>
  <c r="AE35" i="100"/>
  <c r="AC33" i="100"/>
  <c r="AE33" i="100"/>
  <c r="AC31" i="100"/>
  <c r="AE31" i="100"/>
  <c r="AC29" i="100"/>
  <c r="AE29" i="100"/>
  <c r="AC28" i="100"/>
  <c r="AE28" i="100"/>
  <c r="AC27" i="100"/>
  <c r="AE27" i="100"/>
  <c r="D26" i="100"/>
  <c r="C26" i="100"/>
  <c r="B26" i="100"/>
  <c r="AC25" i="100"/>
  <c r="AE25" i="100"/>
  <c r="AC24" i="100"/>
  <c r="AE24" i="100"/>
  <c r="AC23" i="100"/>
  <c r="AE23" i="100"/>
  <c r="D21" i="100"/>
  <c r="C21" i="100"/>
  <c r="B21" i="100"/>
  <c r="AC21" i="100"/>
  <c r="AE21" i="100"/>
  <c r="AC20" i="100"/>
  <c r="AE20" i="100"/>
  <c r="AC19" i="100"/>
  <c r="AE19" i="100"/>
  <c r="AG18" i="100"/>
  <c r="D18" i="100"/>
  <c r="C18" i="100"/>
  <c r="B18" i="100"/>
  <c r="AC17" i="100"/>
  <c r="AE17" i="100"/>
  <c r="AC16" i="100"/>
  <c r="AE16" i="100"/>
  <c r="D15" i="100"/>
  <c r="C15" i="100"/>
  <c r="C12" i="100"/>
  <c r="C11" i="100"/>
  <c r="B15" i="100"/>
  <c r="AC15" i="100"/>
  <c r="AE15" i="100"/>
  <c r="AC14" i="100"/>
  <c r="AE14" i="100"/>
  <c r="AC13" i="100"/>
  <c r="AE13" i="100"/>
  <c r="AG12" i="100"/>
  <c r="AC12" i="100"/>
  <c r="AE12" i="100"/>
  <c r="D12" i="100"/>
  <c r="V9" i="100"/>
  <c r="U9" i="100"/>
  <c r="T9" i="100"/>
  <c r="AA8" i="100"/>
  <c r="V8" i="100"/>
  <c r="S8" i="100"/>
  <c r="R8" i="100"/>
  <c r="K8" i="100"/>
  <c r="J8" i="100"/>
  <c r="I8" i="100"/>
  <c r="AA7" i="100"/>
  <c r="AC193" i="99"/>
  <c r="AE193" i="99"/>
  <c r="AC191" i="99"/>
  <c r="AE191" i="99"/>
  <c r="AG190" i="99"/>
  <c r="AC190" i="99"/>
  <c r="AE190" i="99"/>
  <c r="D190" i="99"/>
  <c r="C190" i="99"/>
  <c r="B190" i="99"/>
  <c r="AE187" i="99"/>
  <c r="AC186" i="99"/>
  <c r="AE186" i="99"/>
  <c r="AC185" i="99"/>
  <c r="AE185" i="99"/>
  <c r="D184" i="99"/>
  <c r="C184" i="99"/>
  <c r="AC183" i="99"/>
  <c r="AE183" i="99"/>
  <c r="AC182" i="99"/>
  <c r="AE182" i="99"/>
  <c r="AG181" i="99"/>
  <c r="D181" i="99"/>
  <c r="C181" i="99"/>
  <c r="B181" i="99"/>
  <c r="AC180" i="99"/>
  <c r="AE180" i="99"/>
  <c r="AC179" i="99"/>
  <c r="AE179" i="99"/>
  <c r="AC178" i="99"/>
  <c r="AE178" i="99"/>
  <c r="AC177" i="99"/>
  <c r="AE177" i="99"/>
  <c r="C176" i="99"/>
  <c r="AG175" i="99"/>
  <c r="B175" i="99"/>
  <c r="AC173" i="99"/>
  <c r="AE173" i="99"/>
  <c r="AC172" i="99"/>
  <c r="AE172" i="99"/>
  <c r="AC171" i="99"/>
  <c r="AE171" i="99"/>
  <c r="AC170" i="99"/>
  <c r="AE170" i="99"/>
  <c r="AG169" i="99"/>
  <c r="D169" i="99"/>
  <c r="D150" i="99"/>
  <c r="C169" i="99"/>
  <c r="AC169" i="99"/>
  <c r="AE169" i="99"/>
  <c r="AC168" i="99"/>
  <c r="AE168" i="99"/>
  <c r="B166" i="99"/>
  <c r="AC166" i="99"/>
  <c r="AE166" i="99"/>
  <c r="AC165" i="99"/>
  <c r="AE165" i="99"/>
  <c r="B163" i="99"/>
  <c r="AC163" i="99"/>
  <c r="AE163" i="99"/>
  <c r="AC162" i="99"/>
  <c r="AE162" i="99"/>
  <c r="B160" i="99"/>
  <c r="AC160" i="99"/>
  <c r="AE160" i="99"/>
  <c r="AC159" i="99"/>
  <c r="AE159" i="99"/>
  <c r="AC158" i="99"/>
  <c r="AE158" i="99"/>
  <c r="B157" i="99"/>
  <c r="AC157" i="99"/>
  <c r="AE157" i="99"/>
  <c r="AC156" i="99"/>
  <c r="AE156" i="99"/>
  <c r="AC155" i="99"/>
  <c r="AE155" i="99"/>
  <c r="B154" i="99"/>
  <c r="AC154" i="99"/>
  <c r="AE154" i="99"/>
  <c r="AC153" i="99"/>
  <c r="AE153" i="99"/>
  <c r="AC152" i="99"/>
  <c r="AE152" i="99"/>
  <c r="B151" i="99"/>
  <c r="AC151" i="99"/>
  <c r="AE151" i="99"/>
  <c r="AC149" i="99"/>
  <c r="AE149" i="99"/>
  <c r="AC148" i="99"/>
  <c r="AE148" i="99"/>
  <c r="AC147" i="99"/>
  <c r="AE147" i="99"/>
  <c r="AC146" i="99"/>
  <c r="AE146" i="99"/>
  <c r="AC145" i="99"/>
  <c r="AE145" i="99"/>
  <c r="AC144" i="99"/>
  <c r="AE144" i="99"/>
  <c r="AC143" i="99"/>
  <c r="AE143" i="99" s="1"/>
  <c r="AC141" i="99"/>
  <c r="AE141" i="99"/>
  <c r="AC140" i="99"/>
  <c r="AE140" i="99"/>
  <c r="AC139" i="99"/>
  <c r="AE139" i="99"/>
  <c r="AC138" i="99"/>
  <c r="AE138" i="99"/>
  <c r="AC137" i="99"/>
  <c r="AE137" i="99"/>
  <c r="AC136" i="99"/>
  <c r="AE136" i="99"/>
  <c r="AC135" i="99"/>
  <c r="AE135" i="99"/>
  <c r="AC134" i="99"/>
  <c r="AE134" i="99"/>
  <c r="AC133" i="99"/>
  <c r="AE133" i="99"/>
  <c r="D132" i="99"/>
  <c r="D121" i="99"/>
  <c r="C132" i="99"/>
  <c r="AC132" i="99"/>
  <c r="AE132" i="99"/>
  <c r="AC130" i="99"/>
  <c r="AE130" i="99"/>
  <c r="AC129" i="99"/>
  <c r="AE129" i="99"/>
  <c r="AC128" i="99"/>
  <c r="AE128" i="99"/>
  <c r="AC126" i="99"/>
  <c r="AE126" i="99"/>
  <c r="AC125" i="99"/>
  <c r="AE125" i="99"/>
  <c r="AC124" i="99"/>
  <c r="AE124" i="99"/>
  <c r="AC123" i="99"/>
  <c r="AE123" i="99"/>
  <c r="D122" i="99"/>
  <c r="C122" i="99"/>
  <c r="AC122" i="99"/>
  <c r="AE122" i="99"/>
  <c r="AG121" i="99"/>
  <c r="B121" i="99"/>
  <c r="AC118" i="99"/>
  <c r="B117" i="99"/>
  <c r="AC113" i="99"/>
  <c r="AE113" i="99"/>
  <c r="AC112" i="99"/>
  <c r="AE112" i="99"/>
  <c r="AB112" i="99"/>
  <c r="AC110" i="99"/>
  <c r="AE110" i="99"/>
  <c r="AC109" i="99"/>
  <c r="AE109" i="99"/>
  <c r="AC108" i="99"/>
  <c r="AE108" i="99"/>
  <c r="AC107" i="99"/>
  <c r="AE107" i="99"/>
  <c r="AC106" i="99"/>
  <c r="AE106" i="99"/>
  <c r="AC105" i="99"/>
  <c r="AE105" i="99"/>
  <c r="S105" i="99"/>
  <c r="S68" i="99"/>
  <c r="R105" i="99"/>
  <c r="R68" i="99"/>
  <c r="Q105" i="99"/>
  <c r="Q68" i="99"/>
  <c r="P105" i="99"/>
  <c r="P68" i="99"/>
  <c r="P9" i="99"/>
  <c r="O105" i="99"/>
  <c r="N105" i="99"/>
  <c r="M105" i="99"/>
  <c r="L105" i="99"/>
  <c r="K105" i="99"/>
  <c r="K68" i="99"/>
  <c r="J105" i="99"/>
  <c r="I105" i="99"/>
  <c r="H105" i="99"/>
  <c r="G105" i="99"/>
  <c r="F105" i="99"/>
  <c r="AC102" i="99"/>
  <c r="AE102" i="99"/>
  <c r="AC101" i="99"/>
  <c r="AE101" i="99"/>
  <c r="AC100" i="99"/>
  <c r="AE100" i="99"/>
  <c r="AC99" i="99"/>
  <c r="AE99" i="99"/>
  <c r="AB99" i="99"/>
  <c r="AB68" i="99"/>
  <c r="AA99" i="99"/>
  <c r="AA68" i="99"/>
  <c r="Z99" i="99"/>
  <c r="Z68" i="99"/>
  <c r="Z7" i="99"/>
  <c r="Y99" i="99"/>
  <c r="Y68" i="99"/>
  <c r="Y7" i="99"/>
  <c r="X99" i="99"/>
  <c r="X68" i="99"/>
  <c r="W99" i="99"/>
  <c r="V99" i="99"/>
  <c r="U99" i="99"/>
  <c r="T99" i="99"/>
  <c r="T68" i="99"/>
  <c r="T188" i="99"/>
  <c r="E99" i="99"/>
  <c r="D99" i="99"/>
  <c r="AC96" i="99"/>
  <c r="AE96" i="99"/>
  <c r="AC95" i="99"/>
  <c r="AE95" i="99"/>
  <c r="B94" i="99"/>
  <c r="AC91" i="99"/>
  <c r="AE91" i="99"/>
  <c r="AC89" i="99"/>
  <c r="AE89" i="99"/>
  <c r="AC88" i="99"/>
  <c r="AE88" i="99"/>
  <c r="AC87" i="99"/>
  <c r="AE87" i="99"/>
  <c r="AC86" i="99"/>
  <c r="AE86" i="99"/>
  <c r="C86" i="99"/>
  <c r="B86" i="99"/>
  <c r="AC85" i="99"/>
  <c r="AE85" i="99"/>
  <c r="AC84" i="99"/>
  <c r="AE84" i="99"/>
  <c r="AC83" i="99"/>
  <c r="AE83" i="99"/>
  <c r="AC82" i="99"/>
  <c r="AE82" i="99"/>
  <c r="AC81" i="99"/>
  <c r="AE81" i="99"/>
  <c r="AC80" i="99"/>
  <c r="AE80" i="99"/>
  <c r="AC79" i="99"/>
  <c r="AE79" i="99"/>
  <c r="AC78" i="99"/>
  <c r="AE78" i="99"/>
  <c r="AC77" i="99"/>
  <c r="AE77" i="99"/>
  <c r="AC76" i="99"/>
  <c r="AE76" i="99"/>
  <c r="AC75" i="99"/>
  <c r="E75" i="99"/>
  <c r="E68" i="99"/>
  <c r="D75" i="99"/>
  <c r="D68" i="99"/>
  <c r="C75" i="99"/>
  <c r="B75" i="99"/>
  <c r="AC74" i="99"/>
  <c r="AE74" i="99"/>
  <c r="AC73" i="99"/>
  <c r="AE73" i="99"/>
  <c r="AC72" i="99"/>
  <c r="AE72" i="99"/>
  <c r="AC71" i="99"/>
  <c r="AE71" i="99"/>
  <c r="AC70" i="99"/>
  <c r="AE70" i="99"/>
  <c r="AC69" i="99"/>
  <c r="AE69" i="99"/>
  <c r="B69" i="99"/>
  <c r="W68" i="99"/>
  <c r="V68" i="99"/>
  <c r="U68" i="99"/>
  <c r="U188" i="99"/>
  <c r="O68" i="99"/>
  <c r="O188" i="99"/>
  <c r="N68" i="99"/>
  <c r="N188" i="99"/>
  <c r="M68" i="99"/>
  <c r="M188" i="99"/>
  <c r="L68" i="99"/>
  <c r="L9" i="99"/>
  <c r="J68" i="99"/>
  <c r="J9" i="99"/>
  <c r="I68" i="99"/>
  <c r="I9" i="99"/>
  <c r="H68" i="99"/>
  <c r="H9" i="99"/>
  <c r="G68" i="99"/>
  <c r="G9" i="99"/>
  <c r="F68" i="99"/>
  <c r="F188" i="99"/>
  <c r="AC67" i="99"/>
  <c r="AE67" i="99"/>
  <c r="AC66" i="99"/>
  <c r="AE66" i="99"/>
  <c r="AC65" i="99"/>
  <c r="AE65" i="99"/>
  <c r="D64" i="99"/>
  <c r="C64" i="99"/>
  <c r="B64" i="99"/>
  <c r="AC64" i="99"/>
  <c r="AE64" i="99"/>
  <c r="AC63" i="99"/>
  <c r="AE63" i="99"/>
  <c r="AC62" i="99"/>
  <c r="AE62" i="99"/>
  <c r="AC61" i="99"/>
  <c r="AE61" i="99"/>
  <c r="D60" i="99"/>
  <c r="C60" i="99"/>
  <c r="B60" i="99"/>
  <c r="AC60" i="99"/>
  <c r="AE60" i="99"/>
  <c r="AG59" i="99"/>
  <c r="AG53" i="99"/>
  <c r="AC59" i="99"/>
  <c r="AE59" i="99"/>
  <c r="D59" i="99"/>
  <c r="D53" i="99"/>
  <c r="C59" i="99"/>
  <c r="B59" i="99"/>
  <c r="AC57" i="99"/>
  <c r="AE57" i="99"/>
  <c r="AC56" i="99"/>
  <c r="AE56" i="99"/>
  <c r="C55" i="99"/>
  <c r="C54" i="99"/>
  <c r="C53" i="99"/>
  <c r="B55" i="99"/>
  <c r="AC55" i="99"/>
  <c r="B54" i="99"/>
  <c r="AC52" i="99"/>
  <c r="AE52" i="99"/>
  <c r="AC51" i="99"/>
  <c r="AE51" i="99"/>
  <c r="AC50" i="99"/>
  <c r="AG49" i="99"/>
  <c r="D49" i="99"/>
  <c r="C49" i="99"/>
  <c r="B49" i="99"/>
  <c r="AC47" i="99"/>
  <c r="AE47" i="99"/>
  <c r="AC46" i="99"/>
  <c r="AE46" i="99"/>
  <c r="AC45" i="99"/>
  <c r="AE45" i="99"/>
  <c r="AC44" i="99"/>
  <c r="AE44" i="99"/>
  <c r="AG43" i="99"/>
  <c r="AC43" i="99"/>
  <c r="AE43" i="99"/>
  <c r="D43" i="99"/>
  <c r="C43" i="99"/>
  <c r="B43" i="99"/>
  <c r="AC42" i="99"/>
  <c r="AE42" i="99"/>
  <c r="AC41" i="99"/>
  <c r="AE41" i="99"/>
  <c r="AC40" i="99"/>
  <c r="AE40" i="99"/>
  <c r="D39" i="99"/>
  <c r="C39" i="99"/>
  <c r="B39" i="99"/>
  <c r="AC39" i="99"/>
  <c r="AE39" i="99"/>
  <c r="AC37" i="99"/>
  <c r="AE37" i="99"/>
  <c r="AC35" i="99"/>
  <c r="AE35" i="99"/>
  <c r="AC33" i="99"/>
  <c r="AE33" i="99"/>
  <c r="AC31" i="99"/>
  <c r="AE31" i="99"/>
  <c r="AC29" i="99"/>
  <c r="AE29" i="99"/>
  <c r="AC28" i="99"/>
  <c r="AE28" i="99"/>
  <c r="AC27" i="99"/>
  <c r="AE27" i="99"/>
  <c r="D26" i="99"/>
  <c r="C26" i="99"/>
  <c r="B26" i="99"/>
  <c r="AC25" i="99"/>
  <c r="AE25" i="99"/>
  <c r="AC24" i="99"/>
  <c r="AE24" i="99"/>
  <c r="AC23" i="99"/>
  <c r="AE23" i="99"/>
  <c r="D21" i="99"/>
  <c r="C21" i="99"/>
  <c r="B21" i="99"/>
  <c r="AC21" i="99"/>
  <c r="AC20" i="99"/>
  <c r="AE20" i="99"/>
  <c r="AC19" i="99"/>
  <c r="AE19" i="99"/>
  <c r="AG18" i="99"/>
  <c r="C18" i="99"/>
  <c r="B18" i="99"/>
  <c r="AC17" i="99"/>
  <c r="AE17" i="99"/>
  <c r="AC16" i="99"/>
  <c r="AE16" i="99"/>
  <c r="D15" i="99"/>
  <c r="C15" i="99"/>
  <c r="B15" i="99"/>
  <c r="AC15" i="99"/>
  <c r="AC14" i="99"/>
  <c r="AE14" i="99"/>
  <c r="AC13" i="99"/>
  <c r="AE13" i="99"/>
  <c r="AG12" i="99"/>
  <c r="D12" i="99"/>
  <c r="C12" i="99"/>
  <c r="B12" i="99"/>
  <c r="AG11" i="99"/>
  <c r="U9" i="99"/>
  <c r="O9" i="99"/>
  <c r="N9" i="99"/>
  <c r="M9" i="99"/>
  <c r="U8" i="99"/>
  <c r="AA7" i="99"/>
  <c r="U7" i="99"/>
  <c r="O7" i="99"/>
  <c r="N7" i="99"/>
  <c r="L7" i="99"/>
  <c r="J7" i="99"/>
  <c r="I7" i="99"/>
  <c r="H7" i="99"/>
  <c r="G7" i="99"/>
  <c r="F7" i="99"/>
  <c r="AC193" i="98"/>
  <c r="AE193" i="98"/>
  <c r="AC191" i="98"/>
  <c r="AE191" i="98"/>
  <c r="AG190" i="98"/>
  <c r="AC190" i="98"/>
  <c r="AE190" i="98"/>
  <c r="D190" i="98"/>
  <c r="C190" i="98"/>
  <c r="B190" i="98"/>
  <c r="AE187" i="98"/>
  <c r="AC186" i="98"/>
  <c r="AE186" i="98"/>
  <c r="AC185" i="98"/>
  <c r="AE185" i="98"/>
  <c r="D184" i="98"/>
  <c r="C184" i="98"/>
  <c r="AC183" i="98"/>
  <c r="AE183" i="98"/>
  <c r="AC182" i="98"/>
  <c r="AE182" i="98"/>
  <c r="AG181" i="98"/>
  <c r="D181" i="98"/>
  <c r="C181" i="98"/>
  <c r="B181" i="98"/>
  <c r="AC180" i="98"/>
  <c r="AE180" i="98"/>
  <c r="AC179" i="98"/>
  <c r="AE179" i="98"/>
  <c r="AC178" i="98"/>
  <c r="AE178" i="98"/>
  <c r="AC177" i="98"/>
  <c r="AE177" i="98"/>
  <c r="C176" i="98"/>
  <c r="C175" i="98"/>
  <c r="AG175" i="98"/>
  <c r="B175" i="98"/>
  <c r="AC173" i="98"/>
  <c r="AE173" i="98"/>
  <c r="AC172" i="98"/>
  <c r="AE172" i="98"/>
  <c r="AC171" i="98"/>
  <c r="AE171" i="98"/>
  <c r="AC170" i="98"/>
  <c r="AE170" i="98"/>
  <c r="AG169" i="98"/>
  <c r="D169" i="98"/>
  <c r="C169" i="98"/>
  <c r="AC169" i="98"/>
  <c r="AE169" i="98"/>
  <c r="AC168" i="98"/>
  <c r="AE168" i="98"/>
  <c r="B166" i="98"/>
  <c r="AC166" i="98"/>
  <c r="AE166" i="98"/>
  <c r="AC165" i="98"/>
  <c r="AE165" i="98"/>
  <c r="B163" i="98"/>
  <c r="AC163" i="98"/>
  <c r="AE163" i="98"/>
  <c r="AC162" i="98"/>
  <c r="AE162" i="98"/>
  <c r="B160" i="98"/>
  <c r="AC160" i="98"/>
  <c r="AE160" i="98"/>
  <c r="AC159" i="98"/>
  <c r="AE159" i="98"/>
  <c r="AC158" i="98"/>
  <c r="AE158" i="98"/>
  <c r="B157" i="98"/>
  <c r="AC157" i="98"/>
  <c r="AE157" i="98"/>
  <c r="AC156" i="98"/>
  <c r="AE156" i="98"/>
  <c r="AC155" i="98"/>
  <c r="AE155" i="98"/>
  <c r="B154" i="98"/>
  <c r="AC154" i="98"/>
  <c r="AE154" i="98"/>
  <c r="AC153" i="98"/>
  <c r="AE153" i="98"/>
  <c r="AC152" i="98"/>
  <c r="AE152" i="98"/>
  <c r="B151" i="98"/>
  <c r="AC151" i="98"/>
  <c r="AE151" i="98"/>
  <c r="AG150" i="98"/>
  <c r="D150" i="98"/>
  <c r="C150" i="98"/>
  <c r="AC149" i="98"/>
  <c r="AE149" i="98"/>
  <c r="AC148" i="98"/>
  <c r="AE148" i="98"/>
  <c r="AC147" i="98"/>
  <c r="AE147" i="98"/>
  <c r="AC146" i="98"/>
  <c r="AE146" i="98"/>
  <c r="AC145" i="98"/>
  <c r="AE145" i="98"/>
  <c r="AC144" i="98"/>
  <c r="AE144" i="98"/>
  <c r="AC143" i="98"/>
  <c r="AE143" i="98"/>
  <c r="AC141" i="98"/>
  <c r="AE141" i="98"/>
  <c r="AC140" i="98"/>
  <c r="AE140" i="98"/>
  <c r="AC139" i="98"/>
  <c r="AE139" i="98"/>
  <c r="AC138" i="98"/>
  <c r="AE138" i="98"/>
  <c r="AC137" i="98"/>
  <c r="AE137" i="98"/>
  <c r="AC136" i="98"/>
  <c r="AE136" i="98"/>
  <c r="AC135" i="98"/>
  <c r="AE135" i="98"/>
  <c r="AC134" i="98"/>
  <c r="AE134" i="98"/>
  <c r="AC133" i="98"/>
  <c r="AE133" i="98"/>
  <c r="D132" i="98"/>
  <c r="D121" i="98"/>
  <c r="C132" i="98"/>
  <c r="AC130" i="98"/>
  <c r="AE130" i="98"/>
  <c r="AC129" i="98"/>
  <c r="AE129" i="98"/>
  <c r="AC128" i="98"/>
  <c r="AE128" i="98"/>
  <c r="AC126" i="98"/>
  <c r="AE126" i="98"/>
  <c r="AC125" i="98"/>
  <c r="AE125" i="98"/>
  <c r="AC124" i="98"/>
  <c r="AE124" i="98" s="1"/>
  <c r="AC123" i="98"/>
  <c r="AE123" i="98"/>
  <c r="D122" i="98"/>
  <c r="C122" i="98"/>
  <c r="AC122" i="98"/>
  <c r="AE122" i="98"/>
  <c r="AG121" i="98"/>
  <c r="B121" i="98"/>
  <c r="AC118" i="98"/>
  <c r="AC117" i="98"/>
  <c r="AE117" i="98"/>
  <c r="B117" i="98"/>
  <c r="AC113" i="98"/>
  <c r="AE113" i="98"/>
  <c r="AC112" i="98"/>
  <c r="AE112" i="98"/>
  <c r="AB112" i="98"/>
  <c r="AC110" i="98"/>
  <c r="AE110" i="98"/>
  <c r="AC109" i="98"/>
  <c r="AE109" i="98"/>
  <c r="AC108" i="98"/>
  <c r="AE108" i="98"/>
  <c r="AC107" i="98"/>
  <c r="AE107" i="98"/>
  <c r="AC106" i="98"/>
  <c r="AE106" i="98"/>
  <c r="AC105" i="98"/>
  <c r="AE105" i="98"/>
  <c r="S105" i="98"/>
  <c r="S68" i="98"/>
  <c r="S7" i="98"/>
  <c r="R105" i="98"/>
  <c r="R68" i="98"/>
  <c r="R188" i="98"/>
  <c r="Q105" i="98"/>
  <c r="Q68" i="98"/>
  <c r="P105" i="98"/>
  <c r="O105" i="98"/>
  <c r="N105" i="98"/>
  <c r="M105" i="98"/>
  <c r="L105" i="98"/>
  <c r="L68" i="98"/>
  <c r="L188" i="98"/>
  <c r="K105" i="98"/>
  <c r="K68" i="98"/>
  <c r="K188" i="98"/>
  <c r="J105" i="98"/>
  <c r="J68" i="98"/>
  <c r="J188" i="98"/>
  <c r="I105" i="98"/>
  <c r="I68" i="98"/>
  <c r="H105" i="98"/>
  <c r="H68" i="98"/>
  <c r="G105" i="98"/>
  <c r="G68" i="98"/>
  <c r="F105" i="98"/>
  <c r="AC102" i="98"/>
  <c r="AE102" i="98"/>
  <c r="AC101" i="98"/>
  <c r="AE101" i="98"/>
  <c r="AC100" i="98"/>
  <c r="AE100" i="98"/>
  <c r="AC99" i="98"/>
  <c r="AE99" i="98"/>
  <c r="AB99" i="98"/>
  <c r="AB68" i="98"/>
  <c r="AA99" i="98"/>
  <c r="AA68" i="98"/>
  <c r="Z99" i="98"/>
  <c r="Z68" i="98"/>
  <c r="Y99" i="98"/>
  <c r="Y68" i="98"/>
  <c r="X99" i="98"/>
  <c r="X68" i="98"/>
  <c r="W99" i="98"/>
  <c r="W68" i="98"/>
  <c r="V99" i="98"/>
  <c r="U99" i="98"/>
  <c r="U68" i="98"/>
  <c r="T99" i="98"/>
  <c r="T68" i="98"/>
  <c r="E99" i="98"/>
  <c r="D99" i="98"/>
  <c r="AC96" i="98"/>
  <c r="AE96" i="98"/>
  <c r="AC95" i="98"/>
  <c r="AC94" i="98"/>
  <c r="AE94" i="98"/>
  <c r="B94" i="98"/>
  <c r="AC91" i="98"/>
  <c r="AE91" i="98"/>
  <c r="AC89" i="98"/>
  <c r="AE89" i="98"/>
  <c r="AC88" i="98"/>
  <c r="AC87" i="98"/>
  <c r="AE87" i="98"/>
  <c r="C86" i="98"/>
  <c r="B86" i="98"/>
  <c r="AC85" i="98"/>
  <c r="AE85" i="98"/>
  <c r="AC84" i="98"/>
  <c r="AE84" i="98"/>
  <c r="AC83" i="98"/>
  <c r="AE83" i="98"/>
  <c r="AC82" i="98"/>
  <c r="AE82" i="98"/>
  <c r="AC81" i="98"/>
  <c r="AE81" i="98"/>
  <c r="AC80" i="98"/>
  <c r="AE80" i="98"/>
  <c r="AC79" i="98"/>
  <c r="AE79" i="98"/>
  <c r="AC78" i="98"/>
  <c r="AE78" i="98"/>
  <c r="AC77" i="98"/>
  <c r="AE77" i="98"/>
  <c r="AC76" i="98"/>
  <c r="AE76" i="98"/>
  <c r="AC75" i="98"/>
  <c r="AE75" i="98"/>
  <c r="E75" i="98"/>
  <c r="E68" i="98"/>
  <c r="D75" i="98"/>
  <c r="C75" i="98"/>
  <c r="B75" i="98"/>
  <c r="AC74" i="98"/>
  <c r="AE74" i="98"/>
  <c r="AC73" i="98"/>
  <c r="AE73" i="98"/>
  <c r="AC72" i="98"/>
  <c r="AC71" i="98"/>
  <c r="AE71" i="98"/>
  <c r="AC70" i="98"/>
  <c r="AE70" i="98"/>
  <c r="B69" i="98"/>
  <c r="V68" i="98"/>
  <c r="V7" i="98"/>
  <c r="P68" i="98"/>
  <c r="O68" i="98"/>
  <c r="N68" i="98"/>
  <c r="M68" i="98"/>
  <c r="F68" i="98"/>
  <c r="D68" i="98"/>
  <c r="C68" i="98"/>
  <c r="B68" i="98"/>
  <c r="AC67" i="98"/>
  <c r="AE67" i="98"/>
  <c r="AC66" i="98"/>
  <c r="AE66" i="98"/>
  <c r="AC65" i="98"/>
  <c r="AE65" i="98"/>
  <c r="D64" i="98"/>
  <c r="C64" i="98"/>
  <c r="B64" i="98"/>
  <c r="AC64" i="98"/>
  <c r="AE64" i="98"/>
  <c r="AC63" i="98"/>
  <c r="AE63" i="98"/>
  <c r="AC62" i="98"/>
  <c r="AE62" i="98"/>
  <c r="AC61" i="98"/>
  <c r="AE61" i="98"/>
  <c r="D60" i="98"/>
  <c r="D59" i="98"/>
  <c r="D53" i="98"/>
  <c r="C60" i="98"/>
  <c r="C59" i="98"/>
  <c r="B60" i="98"/>
  <c r="B59" i="98"/>
  <c r="AG59" i="98"/>
  <c r="AG53" i="98"/>
  <c r="AC57" i="98"/>
  <c r="AE57" i="98"/>
  <c r="AC56" i="98"/>
  <c r="AE56" i="98"/>
  <c r="C55" i="98"/>
  <c r="C54" i="98"/>
  <c r="C53" i="98"/>
  <c r="B55" i="98"/>
  <c r="B54" i="98"/>
  <c r="B53" i="98"/>
  <c r="AC52" i="98"/>
  <c r="AE52" i="98"/>
  <c r="AC51" i="98"/>
  <c r="AE51" i="98"/>
  <c r="AC50" i="98"/>
  <c r="AC49" i="98"/>
  <c r="AE49" i="98"/>
  <c r="AG49" i="98"/>
  <c r="D49" i="98"/>
  <c r="C49" i="98"/>
  <c r="B49" i="98"/>
  <c r="AC47" i="98"/>
  <c r="AE47" i="98"/>
  <c r="AC46" i="98"/>
  <c r="AE46" i="98"/>
  <c r="AC45" i="98"/>
  <c r="AE45" i="98"/>
  <c r="AC44" i="98"/>
  <c r="AE44" i="98"/>
  <c r="AG43" i="98"/>
  <c r="AC43" i="98"/>
  <c r="AE43" i="98"/>
  <c r="D43" i="98"/>
  <c r="C43" i="98"/>
  <c r="B43" i="98"/>
  <c r="AC42" i="98"/>
  <c r="AE42" i="98"/>
  <c r="AC41" i="98"/>
  <c r="AE41" i="98"/>
  <c r="AC40" i="98"/>
  <c r="AE40" i="98"/>
  <c r="D39" i="98"/>
  <c r="C39" i="98"/>
  <c r="B39" i="98"/>
  <c r="AC39" i="98"/>
  <c r="AE39" i="98"/>
  <c r="AC37" i="98"/>
  <c r="AE37" i="98"/>
  <c r="AC35" i="98"/>
  <c r="AE35" i="98"/>
  <c r="AC33" i="98"/>
  <c r="AE33" i="98"/>
  <c r="AC31" i="98"/>
  <c r="AE31" i="98"/>
  <c r="AC29" i="98"/>
  <c r="AE29" i="98"/>
  <c r="AC28" i="98"/>
  <c r="AE28" i="98"/>
  <c r="AC27" i="98"/>
  <c r="AE27" i="98"/>
  <c r="D26" i="98"/>
  <c r="C26" i="98"/>
  <c r="B26" i="98"/>
  <c r="AC26" i="98"/>
  <c r="AE26" i="98"/>
  <c r="AC25" i="98"/>
  <c r="AE25" i="98"/>
  <c r="AC24" i="98"/>
  <c r="AE24" i="98"/>
  <c r="AC23" i="98"/>
  <c r="AE23" i="98"/>
  <c r="D21" i="98"/>
  <c r="C21" i="98"/>
  <c r="B21" i="98"/>
  <c r="AC21" i="98"/>
  <c r="AE21" i="98"/>
  <c r="AC20" i="98"/>
  <c r="AE20" i="98"/>
  <c r="AC19" i="98"/>
  <c r="AC18" i="98"/>
  <c r="AE18" i="98"/>
  <c r="AG18" i="98"/>
  <c r="D18" i="98"/>
  <c r="AC17" i="98"/>
  <c r="AE17" i="98"/>
  <c r="AC16" i="98"/>
  <c r="AE16" i="98"/>
  <c r="D15" i="98"/>
  <c r="D12" i="98"/>
  <c r="D11" i="98"/>
  <c r="D10" i="98"/>
  <c r="D7" i="98" s="1"/>
  <c r="C15" i="98"/>
  <c r="B15" i="98"/>
  <c r="AC14" i="98"/>
  <c r="AE14" i="98"/>
  <c r="AC13" i="98"/>
  <c r="AE13" i="98"/>
  <c r="AG12" i="98"/>
  <c r="C12" i="98"/>
  <c r="B12" i="98"/>
  <c r="U9" i="98"/>
  <c r="T9" i="98"/>
  <c r="S9" i="98"/>
  <c r="R9" i="98"/>
  <c r="Q9" i="98"/>
  <c r="F9" i="98"/>
  <c r="U8" i="98"/>
  <c r="T8" i="98"/>
  <c r="R8" i="98"/>
  <c r="L8" i="98"/>
  <c r="K8" i="98"/>
  <c r="J8" i="98"/>
  <c r="I8" i="98"/>
  <c r="R7" i="98"/>
  <c r="Q7" i="98"/>
  <c r="P7" i="98"/>
  <c r="O7" i="98"/>
  <c r="I7" i="98"/>
  <c r="F7" i="98"/>
  <c r="AC193" i="97"/>
  <c r="AE193" i="97"/>
  <c r="AC191" i="97"/>
  <c r="AE191" i="97"/>
  <c r="AG190" i="97"/>
  <c r="AC190" i="97"/>
  <c r="AE190" i="97"/>
  <c r="D190" i="97"/>
  <c r="C190" i="97"/>
  <c r="B190" i="97"/>
  <c r="AE187" i="97"/>
  <c r="AC186" i="97"/>
  <c r="AE186" i="97"/>
  <c r="AC185" i="97"/>
  <c r="AE185" i="97"/>
  <c r="D184" i="97"/>
  <c r="C184" i="97"/>
  <c r="AC183" i="97"/>
  <c r="AE183" i="97"/>
  <c r="AC182" i="97"/>
  <c r="AE182" i="97"/>
  <c r="AG181" i="97"/>
  <c r="D181" i="97"/>
  <c r="D175" i="97"/>
  <c r="C181" i="97"/>
  <c r="B181" i="97"/>
  <c r="B175" i="97"/>
  <c r="AC180" i="97"/>
  <c r="AE180" i="97"/>
  <c r="AC179" i="97"/>
  <c r="AE179" i="97"/>
  <c r="AC178" i="97"/>
  <c r="AE178" i="97"/>
  <c r="AC177" i="97"/>
  <c r="AE177" i="97"/>
  <c r="C176" i="97"/>
  <c r="C175" i="97"/>
  <c r="AG175" i="97"/>
  <c r="AC173" i="97"/>
  <c r="AE173" i="97"/>
  <c r="AE172" i="97"/>
  <c r="AC172" i="97"/>
  <c r="AC171" i="97"/>
  <c r="AE171" i="97"/>
  <c r="AC170" i="97"/>
  <c r="AE170" i="97"/>
  <c r="AG169" i="97"/>
  <c r="D169" i="97"/>
  <c r="D150" i="97"/>
  <c r="C169" i="97"/>
  <c r="C150" i="97"/>
  <c r="AC168" i="97"/>
  <c r="AE168" i="97"/>
  <c r="B166" i="97"/>
  <c r="AC166" i="97"/>
  <c r="AE166" i="97"/>
  <c r="AC165" i="97"/>
  <c r="AE165" i="97"/>
  <c r="B163" i="97"/>
  <c r="AC163" i="97"/>
  <c r="AE163" i="97"/>
  <c r="AC162" i="97"/>
  <c r="AE162" i="97"/>
  <c r="B160" i="97"/>
  <c r="AC160" i="97"/>
  <c r="AE160" i="97"/>
  <c r="AC159" i="97"/>
  <c r="AE159" i="97"/>
  <c r="AC158" i="97"/>
  <c r="AE158" i="97"/>
  <c r="B157" i="97"/>
  <c r="AC157" i="97"/>
  <c r="AE157" i="97"/>
  <c r="AC156" i="97"/>
  <c r="AE156" i="97"/>
  <c r="AC155" i="97"/>
  <c r="AE155" i="97"/>
  <c r="B154" i="97"/>
  <c r="AC154" i="97"/>
  <c r="AE154" i="97"/>
  <c r="AC153" i="97"/>
  <c r="AE153" i="97"/>
  <c r="AC152" i="97"/>
  <c r="AE152" i="97"/>
  <c r="B151" i="97"/>
  <c r="AC151" i="97"/>
  <c r="AE151" i="97"/>
  <c r="AC149" i="97"/>
  <c r="AE149" i="97"/>
  <c r="AC148" i="97"/>
  <c r="AE148" i="97"/>
  <c r="AC147" i="97"/>
  <c r="AE147" i="97"/>
  <c r="AC146" i="97"/>
  <c r="AE146" i="97"/>
  <c r="AC145" i="97"/>
  <c r="AE145" i="97"/>
  <c r="AC144" i="97"/>
  <c r="AE144" i="97"/>
  <c r="AC143" i="97"/>
  <c r="AE143" i="97"/>
  <c r="AC141" i="97"/>
  <c r="AE141" i="97"/>
  <c r="AC140" i="97"/>
  <c r="AE140" i="97"/>
  <c r="AC139" i="97"/>
  <c r="AE139" i="97"/>
  <c r="AC138" i="97"/>
  <c r="AE138" i="97"/>
  <c r="AC137" i="97"/>
  <c r="AE137" i="97"/>
  <c r="AC136" i="97"/>
  <c r="AE136" i="97"/>
  <c r="AC135" i="97"/>
  <c r="AE135" i="97"/>
  <c r="AC134" i="97"/>
  <c r="AE134" i="97"/>
  <c r="AC133" i="97"/>
  <c r="AE133" i="97"/>
  <c r="D132" i="97"/>
  <c r="D121" i="97"/>
  <c r="C132" i="97"/>
  <c r="AC132" i="97"/>
  <c r="AE132" i="97"/>
  <c r="AC130" i="97"/>
  <c r="AE130" i="97"/>
  <c r="AC129" i="97"/>
  <c r="AE129" i="97"/>
  <c r="AC128" i="97"/>
  <c r="AE128" i="97"/>
  <c r="AC126" i="97"/>
  <c r="AE126" i="97"/>
  <c r="AC125" i="97"/>
  <c r="AE125" i="97"/>
  <c r="AC124" i="97"/>
  <c r="AE124" i="97"/>
  <c r="AC123" i="97"/>
  <c r="AE123" i="97"/>
  <c r="D122" i="97"/>
  <c r="C122" i="97"/>
  <c r="AC122" i="97"/>
  <c r="AE122" i="97"/>
  <c r="AG121" i="97"/>
  <c r="B121" i="97"/>
  <c r="AC118" i="97"/>
  <c r="AC117" i="97"/>
  <c r="AE117" i="97"/>
  <c r="B117" i="97"/>
  <c r="AC113" i="97"/>
  <c r="AE113" i="97"/>
  <c r="AC112" i="97"/>
  <c r="AE112" i="97"/>
  <c r="AB112" i="97"/>
  <c r="AC110" i="97"/>
  <c r="AE110" i="97"/>
  <c r="AC109" i="97"/>
  <c r="AE109" i="97"/>
  <c r="AC108" i="97"/>
  <c r="AE108" i="97"/>
  <c r="AC107" i="97"/>
  <c r="AE107" i="97"/>
  <c r="AC106" i="97"/>
  <c r="AE106" i="97"/>
  <c r="AC105" i="97"/>
  <c r="AE105" i="97"/>
  <c r="S105" i="97"/>
  <c r="S68" i="97"/>
  <c r="R105" i="97"/>
  <c r="R68" i="97"/>
  <c r="Q105" i="97"/>
  <c r="Q68" i="97"/>
  <c r="P105" i="97"/>
  <c r="P68" i="97"/>
  <c r="O105" i="97"/>
  <c r="N105" i="97"/>
  <c r="M105" i="97"/>
  <c r="L105" i="97"/>
  <c r="L68" i="97"/>
  <c r="K105" i="97"/>
  <c r="J105" i="97"/>
  <c r="I105" i="97"/>
  <c r="H105" i="97"/>
  <c r="G105" i="97"/>
  <c r="F105" i="97"/>
  <c r="AC102" i="97"/>
  <c r="AE102" i="97"/>
  <c r="AC101" i="97"/>
  <c r="AE101" i="97"/>
  <c r="AC100" i="97"/>
  <c r="AE100" i="97"/>
  <c r="AC99" i="97"/>
  <c r="AE99" i="97"/>
  <c r="AB99" i="97"/>
  <c r="AB68" i="97"/>
  <c r="AA99" i="97"/>
  <c r="AA68" i="97"/>
  <c r="Z99" i="97"/>
  <c r="Z68" i="97"/>
  <c r="Y99" i="97"/>
  <c r="Y68" i="97"/>
  <c r="X99" i="97"/>
  <c r="X68" i="97"/>
  <c r="W99" i="97"/>
  <c r="W68" i="97"/>
  <c r="V99" i="97"/>
  <c r="U99" i="97"/>
  <c r="T99" i="97"/>
  <c r="T68" i="97"/>
  <c r="E99" i="97"/>
  <c r="D99" i="97"/>
  <c r="AC96" i="97"/>
  <c r="AE96" i="97"/>
  <c r="AC95" i="97"/>
  <c r="AE95" i="97"/>
  <c r="AC94" i="97"/>
  <c r="AE94" i="97"/>
  <c r="B94" i="97"/>
  <c r="AC91" i="97"/>
  <c r="AE91" i="97"/>
  <c r="AC89" i="97"/>
  <c r="AE89" i="97"/>
  <c r="AC88" i="97"/>
  <c r="AE88" i="97"/>
  <c r="AC87" i="97"/>
  <c r="AE87" i="97"/>
  <c r="AC86" i="97"/>
  <c r="AE86" i="97"/>
  <c r="C86" i="97"/>
  <c r="B86" i="97"/>
  <c r="AC85" i="97"/>
  <c r="AE85" i="97"/>
  <c r="AC84" i="97"/>
  <c r="AE84" i="97"/>
  <c r="AC83" i="97"/>
  <c r="AE83" i="97"/>
  <c r="AC82" i="97"/>
  <c r="AE82" i="97"/>
  <c r="AC81" i="97"/>
  <c r="AE81" i="97"/>
  <c r="AC80" i="97"/>
  <c r="AE80" i="97"/>
  <c r="AC79" i="97"/>
  <c r="AE79" i="97"/>
  <c r="AC78" i="97"/>
  <c r="AE78" i="97"/>
  <c r="AC77" i="97"/>
  <c r="AE77" i="97"/>
  <c r="AC76" i="97"/>
  <c r="AE76" i="97"/>
  <c r="AC75" i="97"/>
  <c r="AE75" i="97"/>
  <c r="E75" i="97"/>
  <c r="E68" i="97"/>
  <c r="D75" i="97"/>
  <c r="D68" i="97"/>
  <c r="C75" i="97"/>
  <c r="B75" i="97"/>
  <c r="AC74" i="97"/>
  <c r="AE74" i="97"/>
  <c r="AC73" i="97"/>
  <c r="AE73" i="97"/>
  <c r="AC72" i="97"/>
  <c r="AE72" i="97"/>
  <c r="AC71" i="97"/>
  <c r="AE71" i="97"/>
  <c r="AC70" i="97"/>
  <c r="AE70" i="97"/>
  <c r="B69" i="97"/>
  <c r="V68" i="97"/>
  <c r="V7" i="97"/>
  <c r="U68" i="97"/>
  <c r="U188" i="97"/>
  <c r="O68" i="97"/>
  <c r="O188" i="97"/>
  <c r="N68" i="97"/>
  <c r="N188" i="97"/>
  <c r="M68" i="97"/>
  <c r="M188" i="97"/>
  <c r="K68" i="97"/>
  <c r="K9" i="97"/>
  <c r="J68" i="97"/>
  <c r="J9" i="97"/>
  <c r="I68" i="97"/>
  <c r="I9" i="97"/>
  <c r="H68" i="97"/>
  <c r="H9" i="97"/>
  <c r="G68" i="97"/>
  <c r="F68" i="97"/>
  <c r="F188" i="97"/>
  <c r="AC67" i="97"/>
  <c r="AE67" i="97"/>
  <c r="AC66" i="97"/>
  <c r="AE66" i="97"/>
  <c r="AC65" i="97"/>
  <c r="AE65" i="97"/>
  <c r="D64" i="97"/>
  <c r="C64" i="97"/>
  <c r="B64" i="97"/>
  <c r="AC64" i="97"/>
  <c r="AE64" i="97"/>
  <c r="AC63" i="97"/>
  <c r="AE63" i="97"/>
  <c r="AC62" i="97"/>
  <c r="AE62" i="97"/>
  <c r="AC61" i="97"/>
  <c r="AE61" i="97"/>
  <c r="D60" i="97"/>
  <c r="C60" i="97"/>
  <c r="B60" i="97"/>
  <c r="AC60" i="97"/>
  <c r="AG59" i="97"/>
  <c r="AG53" i="97"/>
  <c r="D59" i="97"/>
  <c r="D53" i="97"/>
  <c r="C59" i="97"/>
  <c r="B59" i="97"/>
  <c r="AC57" i="97"/>
  <c r="AE57" i="97"/>
  <c r="AC56" i="97"/>
  <c r="AE56" i="97"/>
  <c r="C55" i="97"/>
  <c r="B55" i="97"/>
  <c r="C54" i="97"/>
  <c r="B54" i="97"/>
  <c r="AC52" i="97"/>
  <c r="AE52" i="97"/>
  <c r="AC51" i="97"/>
  <c r="AE51" i="97"/>
  <c r="AC50" i="97"/>
  <c r="AC49" i="97"/>
  <c r="AE49" i="97"/>
  <c r="AG49" i="97"/>
  <c r="D49" i="97"/>
  <c r="C49" i="97"/>
  <c r="B49" i="97"/>
  <c r="AC47" i="97"/>
  <c r="AE47" i="97"/>
  <c r="AC46" i="97"/>
  <c r="AE46" i="97"/>
  <c r="AC45" i="97"/>
  <c r="AE45" i="97"/>
  <c r="AC44" i="97"/>
  <c r="AE44" i="97"/>
  <c r="AG43" i="97"/>
  <c r="AC43" i="97"/>
  <c r="AE43" i="97"/>
  <c r="D43" i="97"/>
  <c r="C43" i="97"/>
  <c r="B43" i="97"/>
  <c r="AC42" i="97"/>
  <c r="AE42" i="97"/>
  <c r="AC41" i="97"/>
  <c r="AE41" i="97"/>
  <c r="AC40" i="97"/>
  <c r="AE40" i="97"/>
  <c r="D39" i="97"/>
  <c r="C39" i="97"/>
  <c r="B39" i="97"/>
  <c r="AC39" i="97"/>
  <c r="AE39" i="97"/>
  <c r="AC37" i="97"/>
  <c r="AE37" i="97"/>
  <c r="AC35" i="97"/>
  <c r="AE35" i="97"/>
  <c r="AC33" i="97"/>
  <c r="AE33" i="97"/>
  <c r="AC31" i="97"/>
  <c r="AE31" i="97"/>
  <c r="AC29" i="97"/>
  <c r="AE29" i="97"/>
  <c r="AC28" i="97"/>
  <c r="AE28" i="97"/>
  <c r="AC27" i="97"/>
  <c r="AE27" i="97"/>
  <c r="D26" i="97"/>
  <c r="C26" i="97"/>
  <c r="B26" i="97"/>
  <c r="AC25" i="97"/>
  <c r="AE25" i="97"/>
  <c r="AC24" i="97"/>
  <c r="AE24" i="97"/>
  <c r="AC23" i="97"/>
  <c r="AE23" i="97"/>
  <c r="D21" i="97"/>
  <c r="C21" i="97"/>
  <c r="B21" i="97"/>
  <c r="AC21" i="97"/>
  <c r="AC20" i="97"/>
  <c r="AE20" i="97"/>
  <c r="AC19" i="97"/>
  <c r="AE19" i="97"/>
  <c r="AG18" i="97"/>
  <c r="C18" i="97"/>
  <c r="B18" i="97"/>
  <c r="AC17" i="97"/>
  <c r="AE17" i="97"/>
  <c r="AC16" i="97"/>
  <c r="AE16" i="97"/>
  <c r="D15" i="97"/>
  <c r="C15" i="97"/>
  <c r="B15" i="97"/>
  <c r="AC14" i="97"/>
  <c r="AE14" i="97"/>
  <c r="AC13" i="97"/>
  <c r="AE13" i="97"/>
  <c r="AG12" i="97"/>
  <c r="D12" i="97"/>
  <c r="C12" i="97"/>
  <c r="B12" i="97"/>
  <c r="AG11" i="97"/>
  <c r="C11" i="97"/>
  <c r="B11" i="97"/>
  <c r="U9" i="97"/>
  <c r="O9" i="97"/>
  <c r="N9" i="97"/>
  <c r="M9" i="97"/>
  <c r="U8" i="97"/>
  <c r="O8" i="97"/>
  <c r="N8" i="97"/>
  <c r="U7" i="97"/>
  <c r="O7" i="97"/>
  <c r="N7" i="97"/>
  <c r="M7" i="97"/>
  <c r="K7" i="97"/>
  <c r="H7" i="97"/>
  <c r="G7" i="97"/>
  <c r="F7" i="97"/>
  <c r="AC193" i="96"/>
  <c r="AE193" i="96" s="1"/>
  <c r="AC191" i="96"/>
  <c r="AE191" i="96"/>
  <c r="AG190" i="96"/>
  <c r="AC190" i="96"/>
  <c r="AE190" i="96"/>
  <c r="D190" i="96"/>
  <c r="C190" i="96"/>
  <c r="B190" i="96"/>
  <c r="AE187" i="96"/>
  <c r="AC186" i="96"/>
  <c r="AE186" i="96"/>
  <c r="AC185" i="96"/>
  <c r="AE185" i="96"/>
  <c r="D184" i="96"/>
  <c r="C184" i="96"/>
  <c r="AC183" i="96"/>
  <c r="AE183" i="96"/>
  <c r="AC182" i="96"/>
  <c r="AE182" i="96"/>
  <c r="AG181" i="96"/>
  <c r="D181" i="96"/>
  <c r="C181" i="96"/>
  <c r="B181" i="96"/>
  <c r="B175" i="96"/>
  <c r="AC180" i="96"/>
  <c r="AE180" i="96"/>
  <c r="AC179" i="96"/>
  <c r="AE179" i="96"/>
  <c r="AC178" i="96"/>
  <c r="AE178" i="96"/>
  <c r="AC177" i="96"/>
  <c r="AE177" i="96"/>
  <c r="C176" i="96"/>
  <c r="C175" i="96"/>
  <c r="AG175" i="96"/>
  <c r="AC173" i="96"/>
  <c r="AE173" i="96"/>
  <c r="AC172" i="96"/>
  <c r="AE172" i="96"/>
  <c r="AC171" i="96"/>
  <c r="AE171" i="96"/>
  <c r="AC170" i="96"/>
  <c r="AE170" i="96"/>
  <c r="AG169" i="96"/>
  <c r="D169" i="96"/>
  <c r="D150" i="96"/>
  <c r="C169" i="96"/>
  <c r="C150" i="96"/>
  <c r="AC168" i="96"/>
  <c r="AE168" i="96"/>
  <c r="B166" i="96"/>
  <c r="AC166" i="96"/>
  <c r="AE166" i="96"/>
  <c r="AC165" i="96"/>
  <c r="AE165" i="96"/>
  <c r="B163" i="96"/>
  <c r="AC163" i="96"/>
  <c r="AE163" i="96"/>
  <c r="AC162" i="96"/>
  <c r="AE162" i="96"/>
  <c r="B160" i="96"/>
  <c r="AC160" i="96"/>
  <c r="AE160" i="96"/>
  <c r="AC159" i="96"/>
  <c r="AE159" i="96"/>
  <c r="AC158" i="96"/>
  <c r="AE158" i="96"/>
  <c r="B157" i="96"/>
  <c r="AC157" i="96"/>
  <c r="AE157" i="96"/>
  <c r="AC156" i="96"/>
  <c r="AE156" i="96"/>
  <c r="AC155" i="96"/>
  <c r="AE155" i="96"/>
  <c r="B154" i="96"/>
  <c r="AC153" i="96"/>
  <c r="AE153" i="96"/>
  <c r="AC152" i="96"/>
  <c r="AE152" i="96"/>
  <c r="B151" i="96"/>
  <c r="AC151" i="96"/>
  <c r="AE151" i="96"/>
  <c r="AC149" i="96"/>
  <c r="AE149" i="96"/>
  <c r="AC148" i="96"/>
  <c r="AE148" i="96"/>
  <c r="AC147" i="96"/>
  <c r="AE147" i="96"/>
  <c r="AC146" i="96"/>
  <c r="AE146" i="96"/>
  <c r="AC145" i="96"/>
  <c r="AE145" i="96"/>
  <c r="AC144" i="96"/>
  <c r="AE144" i="96"/>
  <c r="AC143" i="96"/>
  <c r="AE143" i="96"/>
  <c r="AC141" i="96"/>
  <c r="AE141" i="96"/>
  <c r="AC140" i="96"/>
  <c r="AE140" i="96"/>
  <c r="AC139" i="96"/>
  <c r="AE139" i="96"/>
  <c r="AC138" i="96"/>
  <c r="AE138" i="96"/>
  <c r="AC137" i="96"/>
  <c r="AE137" i="96"/>
  <c r="AC136" i="96"/>
  <c r="AE136" i="96"/>
  <c r="AC135" i="96"/>
  <c r="AE135" i="96"/>
  <c r="AC134" i="96"/>
  <c r="AE134" i="96"/>
  <c r="AC133" i="96"/>
  <c r="AE133" i="96"/>
  <c r="D132" i="96"/>
  <c r="C132" i="96"/>
  <c r="AC132" i="96"/>
  <c r="AE132" i="96"/>
  <c r="AC130" i="96"/>
  <c r="AE130" i="96"/>
  <c r="AC129" i="96"/>
  <c r="AE129" i="96"/>
  <c r="AC128" i="96"/>
  <c r="AE128" i="96"/>
  <c r="AC126" i="96"/>
  <c r="AE126" i="96"/>
  <c r="AC125" i="96"/>
  <c r="AE125" i="96"/>
  <c r="AC124" i="96"/>
  <c r="AE124" i="96"/>
  <c r="AC123" i="96"/>
  <c r="AE123" i="96"/>
  <c r="D122" i="96"/>
  <c r="C122" i="96"/>
  <c r="AC122" i="96"/>
  <c r="AE122" i="96"/>
  <c r="AG121" i="96"/>
  <c r="D121" i="96"/>
  <c r="C121" i="96"/>
  <c r="B121" i="96"/>
  <c r="AC118" i="96"/>
  <c r="AC117" i="96"/>
  <c r="AE117" i="96"/>
  <c r="B117" i="96"/>
  <c r="AC113" i="96"/>
  <c r="AE113" i="96"/>
  <c r="AC112" i="96"/>
  <c r="AE112" i="96"/>
  <c r="AB112" i="96"/>
  <c r="AC110" i="96"/>
  <c r="AE110" i="96"/>
  <c r="AC109" i="96"/>
  <c r="AE109" i="96"/>
  <c r="AC108" i="96"/>
  <c r="AE108" i="96"/>
  <c r="AC107" i="96"/>
  <c r="AE107" i="96"/>
  <c r="AC106" i="96"/>
  <c r="AC105" i="96"/>
  <c r="AE105" i="96"/>
  <c r="S105" i="96"/>
  <c r="S68" i="96"/>
  <c r="R105" i="96"/>
  <c r="R68" i="96"/>
  <c r="Q105" i="96"/>
  <c r="Q68" i="96"/>
  <c r="P105" i="96"/>
  <c r="P68" i="96"/>
  <c r="O105" i="96"/>
  <c r="N105" i="96"/>
  <c r="M105" i="96"/>
  <c r="L105" i="96"/>
  <c r="K105" i="96"/>
  <c r="J105" i="96"/>
  <c r="I105" i="96"/>
  <c r="H105" i="96"/>
  <c r="G105" i="96"/>
  <c r="F105" i="96"/>
  <c r="AC102" i="96"/>
  <c r="AE102" i="96"/>
  <c r="AC101" i="96"/>
  <c r="AE101" i="96"/>
  <c r="AC100" i="96"/>
  <c r="AE100" i="96"/>
  <c r="AC99" i="96"/>
  <c r="AE99" i="96"/>
  <c r="AB99" i="96"/>
  <c r="AB68" i="96"/>
  <c r="AA99" i="96"/>
  <c r="AA68" i="96"/>
  <c r="Z99" i="96"/>
  <c r="Z68" i="96"/>
  <c r="Y99" i="96"/>
  <c r="X99" i="96"/>
  <c r="W99" i="96"/>
  <c r="W68" i="96"/>
  <c r="V99" i="96"/>
  <c r="U99" i="96"/>
  <c r="T99" i="96"/>
  <c r="T68" i="96"/>
  <c r="E99" i="96"/>
  <c r="D99" i="96"/>
  <c r="AC96" i="96"/>
  <c r="AE96" i="96"/>
  <c r="AC95" i="96"/>
  <c r="AE95" i="96"/>
  <c r="AC94" i="96"/>
  <c r="AE94" i="96"/>
  <c r="B94" i="96"/>
  <c r="AC91" i="96"/>
  <c r="AE91" i="96"/>
  <c r="AC89" i="96"/>
  <c r="AE89" i="96"/>
  <c r="AC88" i="96"/>
  <c r="AE88" i="96"/>
  <c r="AC87" i="96"/>
  <c r="AE87" i="96"/>
  <c r="AC86" i="96"/>
  <c r="AE86" i="96"/>
  <c r="C86" i="96"/>
  <c r="B86" i="96"/>
  <c r="AC85" i="96"/>
  <c r="AE85" i="96"/>
  <c r="AC84" i="96"/>
  <c r="AE84" i="96"/>
  <c r="AC83" i="96"/>
  <c r="AE83" i="96"/>
  <c r="AC82" i="96"/>
  <c r="AE82" i="96"/>
  <c r="AC81" i="96"/>
  <c r="AE81" i="96"/>
  <c r="AC80" i="96"/>
  <c r="AE80" i="96"/>
  <c r="AC79" i="96"/>
  <c r="AE79" i="96"/>
  <c r="AC78" i="96"/>
  <c r="AE78" i="96"/>
  <c r="AC77" i="96"/>
  <c r="AE77" i="96"/>
  <c r="AC76" i="96"/>
  <c r="AE76" i="96"/>
  <c r="E75" i="96"/>
  <c r="D75" i="96"/>
  <c r="C75" i="96"/>
  <c r="B75" i="96"/>
  <c r="AC74" i="96"/>
  <c r="AE74" i="96"/>
  <c r="AC73" i="96"/>
  <c r="AE73" i="96"/>
  <c r="AC72" i="96"/>
  <c r="AE72" i="96"/>
  <c r="AC71" i="96"/>
  <c r="AE71" i="96"/>
  <c r="AC70" i="96"/>
  <c r="AE70" i="96"/>
  <c r="AC69" i="96"/>
  <c r="AE69" i="96"/>
  <c r="B69" i="96"/>
  <c r="Y68" i="96"/>
  <c r="Y9" i="96"/>
  <c r="X68" i="96"/>
  <c r="X9" i="96"/>
  <c r="V68" i="96"/>
  <c r="U68" i="96"/>
  <c r="U188" i="96"/>
  <c r="O68" i="96"/>
  <c r="O188" i="96"/>
  <c r="N68" i="96"/>
  <c r="N8" i="96"/>
  <c r="M68" i="96"/>
  <c r="M188" i="96"/>
  <c r="L68" i="96"/>
  <c r="L9" i="96"/>
  <c r="K68" i="96"/>
  <c r="K8" i="96"/>
  <c r="J68" i="96"/>
  <c r="J9" i="96"/>
  <c r="I68" i="96"/>
  <c r="I9" i="96"/>
  <c r="H68" i="96"/>
  <c r="G68" i="96"/>
  <c r="F68" i="96"/>
  <c r="F7" i="96"/>
  <c r="E68" i="96"/>
  <c r="E7" i="96"/>
  <c r="D68" i="96"/>
  <c r="AC67" i="96"/>
  <c r="AE67" i="96"/>
  <c r="AC66" i="96"/>
  <c r="AE66" i="96"/>
  <c r="AC65" i="96"/>
  <c r="AE65" i="96"/>
  <c r="D64" i="96"/>
  <c r="C64" i="96"/>
  <c r="B64" i="96"/>
  <c r="AC64" i="96"/>
  <c r="AE64" i="96"/>
  <c r="AC63" i="96"/>
  <c r="AE63" i="96"/>
  <c r="AC62" i="96"/>
  <c r="AE62" i="96"/>
  <c r="AC61" i="96"/>
  <c r="AE61" i="96"/>
  <c r="D60" i="96"/>
  <c r="C60" i="96"/>
  <c r="B60" i="96"/>
  <c r="B59" i="96"/>
  <c r="AG59" i="96"/>
  <c r="AG53" i="96"/>
  <c r="D59" i="96"/>
  <c r="D53" i="96"/>
  <c r="C59" i="96"/>
  <c r="AC57" i="96"/>
  <c r="AE57" i="96"/>
  <c r="AC56" i="96"/>
  <c r="AE56" i="96"/>
  <c r="C55" i="96"/>
  <c r="B55" i="96"/>
  <c r="AC55" i="96"/>
  <c r="C54" i="96"/>
  <c r="B54" i="96"/>
  <c r="AC52" i="96"/>
  <c r="AE52" i="96"/>
  <c r="AC51" i="96"/>
  <c r="AE51" i="96"/>
  <c r="AC50" i="96"/>
  <c r="AC49" i="96"/>
  <c r="AE49" i="96"/>
  <c r="AG49" i="96"/>
  <c r="D49" i="96"/>
  <c r="C49" i="96"/>
  <c r="B49" i="96"/>
  <c r="AC47" i="96"/>
  <c r="AE47" i="96"/>
  <c r="AC46" i="96"/>
  <c r="AE46" i="96"/>
  <c r="AC45" i="96"/>
  <c r="AE45" i="96"/>
  <c r="AC44" i="96"/>
  <c r="AE44" i="96"/>
  <c r="AG43" i="96"/>
  <c r="AC43" i="96"/>
  <c r="AE43" i="96"/>
  <c r="D43" i="96"/>
  <c r="C43" i="96"/>
  <c r="B43" i="96"/>
  <c r="AC42" i="96"/>
  <c r="AE42" i="96"/>
  <c r="AC41" i="96"/>
  <c r="AE41" i="96"/>
  <c r="AC40" i="96"/>
  <c r="AE40" i="96"/>
  <c r="D39" i="96"/>
  <c r="C39" i="96"/>
  <c r="B39" i="96"/>
  <c r="AC39" i="96"/>
  <c r="AE39" i="96"/>
  <c r="AC37" i="96"/>
  <c r="AE37" i="96"/>
  <c r="AC35" i="96"/>
  <c r="AE35" i="96"/>
  <c r="AC33" i="96"/>
  <c r="AE33" i="96"/>
  <c r="AC31" i="96"/>
  <c r="AE31" i="96"/>
  <c r="AC29" i="96"/>
  <c r="AE29" i="96"/>
  <c r="AC28" i="96"/>
  <c r="AE28" i="96"/>
  <c r="AC27" i="96"/>
  <c r="AE27" i="96"/>
  <c r="D26" i="96"/>
  <c r="C26" i="96"/>
  <c r="B26" i="96"/>
  <c r="AC25" i="96"/>
  <c r="AE25" i="96"/>
  <c r="AC24" i="96"/>
  <c r="AE24" i="96"/>
  <c r="AC23" i="96"/>
  <c r="AE23" i="96"/>
  <c r="D21" i="96"/>
  <c r="C21" i="96"/>
  <c r="B21" i="96"/>
  <c r="AC21" i="96"/>
  <c r="AE21" i="96"/>
  <c r="AC20" i="96"/>
  <c r="AE20" i="96"/>
  <c r="AC19" i="96"/>
  <c r="AE19" i="96"/>
  <c r="AG18" i="96"/>
  <c r="D18" i="96"/>
  <c r="C18" i="96"/>
  <c r="B18" i="96"/>
  <c r="AC17" i="96"/>
  <c r="AE17" i="96"/>
  <c r="AC16" i="96"/>
  <c r="AE16" i="96"/>
  <c r="D15" i="96"/>
  <c r="C15" i="96"/>
  <c r="B15" i="96"/>
  <c r="AC15" i="96"/>
  <c r="AE15" i="96"/>
  <c r="AC14" i="96"/>
  <c r="AE14" i="96"/>
  <c r="AC13" i="96"/>
  <c r="AE13" i="96"/>
  <c r="AG12" i="96"/>
  <c r="D12" i="96"/>
  <c r="C12" i="96"/>
  <c r="B12" i="96"/>
  <c r="C11" i="96"/>
  <c r="B11" i="96"/>
  <c r="V9" i="96"/>
  <c r="U9" i="96"/>
  <c r="R9" i="96"/>
  <c r="Q9" i="96"/>
  <c r="P9" i="96"/>
  <c r="O9" i="96"/>
  <c r="N9" i="96"/>
  <c r="M9" i="96"/>
  <c r="V8" i="96"/>
  <c r="U8" i="96"/>
  <c r="T8" i="96"/>
  <c r="S8" i="96"/>
  <c r="R8" i="96"/>
  <c r="U7" i="96"/>
  <c r="O7" i="96"/>
  <c r="N7" i="96"/>
  <c r="M7" i="96"/>
  <c r="L7" i="96"/>
  <c r="K7" i="96"/>
  <c r="J7" i="96"/>
  <c r="I7" i="96"/>
  <c r="AC193" i="95"/>
  <c r="AE193" i="95"/>
  <c r="AC191" i="95"/>
  <c r="AE191" i="95"/>
  <c r="AG190" i="95"/>
  <c r="AC190" i="95"/>
  <c r="AE190" i="95"/>
  <c r="D190" i="95"/>
  <c r="C190" i="95"/>
  <c r="B190" i="95"/>
  <c r="AE187" i="95"/>
  <c r="AC186" i="95"/>
  <c r="AE186" i="95"/>
  <c r="AC185" i="95"/>
  <c r="AE185" i="95"/>
  <c r="D184" i="95"/>
  <c r="C184" i="95"/>
  <c r="AC184" i="95"/>
  <c r="AE184" i="95"/>
  <c r="AC183" i="95"/>
  <c r="AE183" i="95"/>
  <c r="AC182" i="95"/>
  <c r="AE182" i="95"/>
  <c r="AG181" i="95"/>
  <c r="D181" i="95"/>
  <c r="D175" i="95"/>
  <c r="C181" i="95"/>
  <c r="B181" i="95"/>
  <c r="AC180" i="95"/>
  <c r="AE180" i="95"/>
  <c r="AC179" i="95"/>
  <c r="AE179" i="95"/>
  <c r="AC178" i="95"/>
  <c r="AE178" i="95"/>
  <c r="AC177" i="95"/>
  <c r="AE177" i="95"/>
  <c r="C176" i="95"/>
  <c r="C175" i="95"/>
  <c r="AG175" i="95"/>
  <c r="B175" i="95"/>
  <c r="AC173" i="95"/>
  <c r="AE173" i="95"/>
  <c r="AC172" i="95"/>
  <c r="AE172" i="95"/>
  <c r="AC171" i="95"/>
  <c r="AE171" i="95"/>
  <c r="AC170" i="95"/>
  <c r="AE170" i="95"/>
  <c r="AG169" i="95"/>
  <c r="D169" i="95"/>
  <c r="C169" i="95"/>
  <c r="AC169" i="95"/>
  <c r="AE169" i="95"/>
  <c r="AC168" i="95"/>
  <c r="AE168" i="95"/>
  <c r="B166" i="95"/>
  <c r="AC166" i="95"/>
  <c r="AE166" i="95"/>
  <c r="AC165" i="95"/>
  <c r="AE165" i="95"/>
  <c r="B163" i="95"/>
  <c r="AC163" i="95"/>
  <c r="AE163" i="95"/>
  <c r="AC162" i="95"/>
  <c r="AE162" i="95"/>
  <c r="B160" i="95"/>
  <c r="AC160" i="95"/>
  <c r="AE160" i="95"/>
  <c r="AC159" i="95"/>
  <c r="AE159" i="95"/>
  <c r="AC158" i="95"/>
  <c r="AE158" i="95"/>
  <c r="B157" i="95"/>
  <c r="AC157" i="95"/>
  <c r="AE157" i="95"/>
  <c r="AC156" i="95"/>
  <c r="AE156" i="95"/>
  <c r="AC155" i="95"/>
  <c r="AE155" i="95"/>
  <c r="B154" i="95"/>
  <c r="AC154" i="95"/>
  <c r="AE154" i="95"/>
  <c r="AC153" i="95"/>
  <c r="AE153" i="95"/>
  <c r="AC152" i="95"/>
  <c r="AE152" i="95"/>
  <c r="B151" i="95"/>
  <c r="AC151" i="95"/>
  <c r="AE151" i="95"/>
  <c r="AG150" i="95"/>
  <c r="D150" i="95"/>
  <c r="AC149" i="95"/>
  <c r="AE149" i="95"/>
  <c r="AC148" i="95"/>
  <c r="AE148" i="95"/>
  <c r="AC147" i="95"/>
  <c r="AE147" i="95"/>
  <c r="AC146" i="95"/>
  <c r="AE146" i="95"/>
  <c r="AC145" i="95"/>
  <c r="AE145" i="95"/>
  <c r="AC144" i="95"/>
  <c r="AE144" i="95"/>
  <c r="AC143" i="95"/>
  <c r="AE143" i="95"/>
  <c r="AC141" i="95"/>
  <c r="AE141" i="95"/>
  <c r="AC140" i="95"/>
  <c r="AE140" i="95"/>
  <c r="AC139" i="95"/>
  <c r="AE139" i="95"/>
  <c r="AC138" i="95"/>
  <c r="AE138" i="95"/>
  <c r="AC137" i="95"/>
  <c r="AE137" i="95"/>
  <c r="AC136" i="95"/>
  <c r="AE136" i="95"/>
  <c r="AC135" i="95"/>
  <c r="AE135" i="95"/>
  <c r="AC134" i="95"/>
  <c r="AE134" i="95"/>
  <c r="AC133" i="95"/>
  <c r="AE133" i="95"/>
  <c r="D132" i="95"/>
  <c r="C132" i="95"/>
  <c r="AC132" i="95"/>
  <c r="AE132" i="95"/>
  <c r="AC130" i="95"/>
  <c r="AE130" i="95"/>
  <c r="AC129" i="95"/>
  <c r="AE129" i="95"/>
  <c r="AC128" i="95"/>
  <c r="AE128" i="95"/>
  <c r="AC126" i="95"/>
  <c r="AE126" i="95"/>
  <c r="AC125" i="95"/>
  <c r="AE125" i="95"/>
  <c r="AC124" i="95"/>
  <c r="AE124" i="95"/>
  <c r="AC123" i="95"/>
  <c r="AE123" i="95"/>
  <c r="D122" i="95"/>
  <c r="C122" i="95"/>
  <c r="AC122" i="95"/>
  <c r="AE122" i="95"/>
  <c r="AG121" i="95"/>
  <c r="D121" i="95"/>
  <c r="C121" i="95"/>
  <c r="B121" i="95"/>
  <c r="AC121" i="95"/>
  <c r="AE121" i="95"/>
  <c r="AC118" i="95"/>
  <c r="AC117" i="95"/>
  <c r="AE117" i="95"/>
  <c r="B117" i="95"/>
  <c r="AC113" i="95"/>
  <c r="AE113" i="95"/>
  <c r="AC112" i="95"/>
  <c r="AE112" i="95"/>
  <c r="AB112" i="95"/>
  <c r="AC110" i="95"/>
  <c r="AE110" i="95"/>
  <c r="AC109" i="95"/>
  <c r="AE109" i="95"/>
  <c r="AC108" i="95"/>
  <c r="AE108" i="95"/>
  <c r="AC107" i="95"/>
  <c r="AE107" i="95"/>
  <c r="AC106" i="95"/>
  <c r="AE106" i="95"/>
  <c r="AC105" i="95"/>
  <c r="AE105" i="95"/>
  <c r="S105" i="95"/>
  <c r="S68" i="95"/>
  <c r="R105" i="95"/>
  <c r="R68" i="95"/>
  <c r="Q105" i="95"/>
  <c r="Q68" i="95"/>
  <c r="P105" i="95"/>
  <c r="P68" i="95"/>
  <c r="O105" i="95"/>
  <c r="N105" i="95"/>
  <c r="M105" i="95"/>
  <c r="L105" i="95"/>
  <c r="L68" i="95"/>
  <c r="K105" i="95"/>
  <c r="K68" i="95"/>
  <c r="K8" i="95"/>
  <c r="J105" i="95"/>
  <c r="J68" i="95"/>
  <c r="J188" i="95"/>
  <c r="I105" i="95"/>
  <c r="I68" i="95"/>
  <c r="I188" i="95"/>
  <c r="H105" i="95"/>
  <c r="H68" i="95"/>
  <c r="G105" i="95"/>
  <c r="G68" i="95"/>
  <c r="F105" i="95"/>
  <c r="AC102" i="95"/>
  <c r="AE102" i="95"/>
  <c r="AC101" i="95"/>
  <c r="AE101" i="95"/>
  <c r="AC100" i="95"/>
  <c r="AE100" i="95"/>
  <c r="AC99" i="95"/>
  <c r="AE99" i="95"/>
  <c r="AB99" i="95"/>
  <c r="AB68" i="95"/>
  <c r="AA99" i="95"/>
  <c r="AA68" i="95"/>
  <c r="Z99" i="95"/>
  <c r="Z68" i="95"/>
  <c r="Y99" i="95"/>
  <c r="Y68" i="95"/>
  <c r="X99" i="95"/>
  <c r="X68" i="95"/>
  <c r="W99" i="95"/>
  <c r="V99" i="95"/>
  <c r="U99" i="95"/>
  <c r="U68" i="95"/>
  <c r="T99" i="95"/>
  <c r="T68" i="95"/>
  <c r="E99" i="95"/>
  <c r="D99" i="95"/>
  <c r="AC96" i="95"/>
  <c r="AE96" i="95"/>
  <c r="AC95" i="95"/>
  <c r="AC94" i="95"/>
  <c r="AE94" i="95"/>
  <c r="B94" i="95"/>
  <c r="AC91" i="95"/>
  <c r="AE91" i="95"/>
  <c r="AC89" i="95"/>
  <c r="AE89" i="95"/>
  <c r="AC88" i="95"/>
  <c r="AE88" i="95"/>
  <c r="AC87" i="95"/>
  <c r="AE87" i="95"/>
  <c r="AC86" i="95"/>
  <c r="AE86" i="95"/>
  <c r="C86" i="95"/>
  <c r="B86" i="95"/>
  <c r="AC85" i="95"/>
  <c r="AE85" i="95"/>
  <c r="AC84" i="95"/>
  <c r="AE84" i="95"/>
  <c r="AC83" i="95"/>
  <c r="AE83" i="95"/>
  <c r="AC82" i="95"/>
  <c r="AE82" i="95"/>
  <c r="AC81" i="95"/>
  <c r="AE81" i="95"/>
  <c r="AC80" i="95"/>
  <c r="AE80" i="95"/>
  <c r="AC79" i="95"/>
  <c r="AE79" i="95"/>
  <c r="AC78" i="95"/>
  <c r="AE78" i="95"/>
  <c r="AC77" i="95"/>
  <c r="AE77" i="95"/>
  <c r="AC76" i="95"/>
  <c r="AE76" i="95"/>
  <c r="E75" i="95"/>
  <c r="D75" i="95"/>
  <c r="C75" i="95"/>
  <c r="B75" i="95"/>
  <c r="AC74" i="95"/>
  <c r="AE74" i="95"/>
  <c r="AC73" i="95"/>
  <c r="AE73" i="95"/>
  <c r="AC72" i="95"/>
  <c r="AC71" i="95"/>
  <c r="AE71" i="95"/>
  <c r="AC70" i="95"/>
  <c r="AE70" i="95"/>
  <c r="B69" i="95"/>
  <c r="W68" i="95"/>
  <c r="W8" i="95"/>
  <c r="V68" i="95"/>
  <c r="V8" i="95"/>
  <c r="O68" i="95"/>
  <c r="N68" i="95"/>
  <c r="M68" i="95"/>
  <c r="F68" i="95"/>
  <c r="F188" i="95"/>
  <c r="E68" i="95"/>
  <c r="D68" i="95"/>
  <c r="AC67" i="95"/>
  <c r="AE67" i="95"/>
  <c r="AC66" i="95"/>
  <c r="AE66" i="95"/>
  <c r="AC65" i="95"/>
  <c r="AE65" i="95"/>
  <c r="D64" i="95"/>
  <c r="C64" i="95"/>
  <c r="B64" i="95"/>
  <c r="AC64" i="95"/>
  <c r="AE64" i="95"/>
  <c r="AC63" i="95"/>
  <c r="AE63" i="95"/>
  <c r="AC62" i="95"/>
  <c r="AE62" i="95"/>
  <c r="AC61" i="95"/>
  <c r="AE61" i="95"/>
  <c r="D60" i="95"/>
  <c r="C60" i="95"/>
  <c r="C59" i="95"/>
  <c r="B60" i="95"/>
  <c r="AC60" i="95"/>
  <c r="AE60" i="95"/>
  <c r="AG59" i="95"/>
  <c r="D59" i="95"/>
  <c r="AC57" i="95"/>
  <c r="AE57" i="95"/>
  <c r="AC56" i="95"/>
  <c r="AE56" i="95"/>
  <c r="C55" i="95"/>
  <c r="C54" i="95"/>
  <c r="B55" i="95"/>
  <c r="D53" i="95"/>
  <c r="AC52" i="95"/>
  <c r="AE52" i="95"/>
  <c r="AC51" i="95"/>
  <c r="AE51" i="95"/>
  <c r="AC50" i="95"/>
  <c r="AG49" i="95"/>
  <c r="D49" i="95"/>
  <c r="C49" i="95"/>
  <c r="B49" i="95"/>
  <c r="AC47" i="95"/>
  <c r="AE47" i="95"/>
  <c r="AC46" i="95"/>
  <c r="AE46" i="95"/>
  <c r="AC45" i="95"/>
  <c r="AE45" i="95"/>
  <c r="AC44" i="95"/>
  <c r="AE44" i="95"/>
  <c r="AG43" i="95"/>
  <c r="AC43" i="95"/>
  <c r="AE43" i="95"/>
  <c r="D43" i="95"/>
  <c r="C43" i="95"/>
  <c r="B43" i="95"/>
  <c r="AC42" i="95"/>
  <c r="AE42" i="95"/>
  <c r="AC41" i="95"/>
  <c r="AE41" i="95"/>
  <c r="AC40" i="95"/>
  <c r="AE40" i="95"/>
  <c r="D39" i="95"/>
  <c r="C39" i="95"/>
  <c r="B39" i="95"/>
  <c r="AC39" i="95"/>
  <c r="AE39" i="95"/>
  <c r="AC37" i="95"/>
  <c r="AE37" i="95"/>
  <c r="AC35" i="95"/>
  <c r="AE35" i="95"/>
  <c r="AC33" i="95"/>
  <c r="AE33" i="95"/>
  <c r="AC31" i="95"/>
  <c r="AE31" i="95"/>
  <c r="AC29" i="95"/>
  <c r="AE29" i="95"/>
  <c r="AC28" i="95"/>
  <c r="AE28" i="95"/>
  <c r="AC27" i="95"/>
  <c r="AE27" i="95"/>
  <c r="D26" i="95"/>
  <c r="C26" i="95"/>
  <c r="B26" i="95"/>
  <c r="AC25" i="95"/>
  <c r="AE25" i="95"/>
  <c r="AC24" i="95"/>
  <c r="AE24" i="95"/>
  <c r="AC23" i="95"/>
  <c r="AE23" i="95"/>
  <c r="D21" i="95"/>
  <c r="C21" i="95"/>
  <c r="B21" i="95"/>
  <c r="AC21" i="95"/>
  <c r="AE21" i="95"/>
  <c r="AC20" i="95"/>
  <c r="AE20" i="95"/>
  <c r="AC19" i="95"/>
  <c r="AE19" i="95"/>
  <c r="AG18" i="95"/>
  <c r="C18" i="95"/>
  <c r="B18" i="95"/>
  <c r="AC17" i="95"/>
  <c r="AE17" i="95"/>
  <c r="AC16" i="95"/>
  <c r="AE16" i="95"/>
  <c r="D15" i="95"/>
  <c r="C15" i="95"/>
  <c r="C12" i="95"/>
  <c r="C11" i="95"/>
  <c r="B15" i="95"/>
  <c r="AC15" i="95"/>
  <c r="AC14" i="95"/>
  <c r="AE14" i="95"/>
  <c r="AC13" i="95"/>
  <c r="AE13" i="95"/>
  <c r="AG12" i="95"/>
  <c r="D12" i="95"/>
  <c r="U9" i="95"/>
  <c r="T9" i="95"/>
  <c r="S9" i="95"/>
  <c r="R9" i="95"/>
  <c r="Q9" i="95"/>
  <c r="P9" i="95"/>
  <c r="O9" i="95"/>
  <c r="N9" i="95"/>
  <c r="M9" i="95"/>
  <c r="F9" i="95"/>
  <c r="E9" i="95"/>
  <c r="U8" i="95"/>
  <c r="T8" i="95"/>
  <c r="S8" i="95"/>
  <c r="R8" i="95"/>
  <c r="J8" i="95"/>
  <c r="I8" i="95"/>
  <c r="Q7" i="95"/>
  <c r="P7" i="95"/>
  <c r="O7" i="95"/>
  <c r="F7" i="95"/>
  <c r="AC193" i="94"/>
  <c r="AE193" i="94"/>
  <c r="AC191" i="94"/>
  <c r="AE191" i="94"/>
  <c r="AG190" i="94"/>
  <c r="AC190" i="94"/>
  <c r="AE190" i="94"/>
  <c r="D190" i="94"/>
  <c r="C190" i="94"/>
  <c r="B190" i="94"/>
  <c r="AE187" i="94"/>
  <c r="AC186" i="94"/>
  <c r="AE186" i="94"/>
  <c r="AC185" i="94"/>
  <c r="AE185" i="94"/>
  <c r="D184" i="94"/>
  <c r="C184" i="94"/>
  <c r="AC183" i="94"/>
  <c r="AE183" i="94"/>
  <c r="AC182" i="94"/>
  <c r="AE182" i="94"/>
  <c r="AG181" i="94"/>
  <c r="D181" i="94"/>
  <c r="D175" i="94"/>
  <c r="C181" i="94"/>
  <c r="B181" i="94"/>
  <c r="B175" i="94"/>
  <c r="AC180" i="94"/>
  <c r="AE180" i="94"/>
  <c r="AC179" i="94"/>
  <c r="AE179" i="94"/>
  <c r="AC178" i="94"/>
  <c r="AE178" i="94"/>
  <c r="AC177" i="94"/>
  <c r="AE177" i="94"/>
  <c r="C176" i="94"/>
  <c r="C175" i="94"/>
  <c r="AG175" i="94"/>
  <c r="AC173" i="94"/>
  <c r="AE173" i="94"/>
  <c r="AC172" i="94"/>
  <c r="AE172" i="94"/>
  <c r="AC171" i="94"/>
  <c r="AE171" i="94"/>
  <c r="AC170" i="94"/>
  <c r="AE170" i="94"/>
  <c r="AG169" i="94"/>
  <c r="D169" i="94"/>
  <c r="D150" i="94"/>
  <c r="C169" i="94"/>
  <c r="AC169" i="94"/>
  <c r="AE169" i="94"/>
  <c r="AC168" i="94"/>
  <c r="AE168" i="94"/>
  <c r="B166" i="94"/>
  <c r="AC166" i="94"/>
  <c r="AE166" i="94"/>
  <c r="AC165" i="94"/>
  <c r="AE165" i="94"/>
  <c r="B163" i="94"/>
  <c r="AC163" i="94"/>
  <c r="AE163" i="94"/>
  <c r="AC162" i="94"/>
  <c r="AE162" i="94"/>
  <c r="B160" i="94"/>
  <c r="AC160" i="94"/>
  <c r="AE160" i="94"/>
  <c r="AC159" i="94"/>
  <c r="AE159" i="94"/>
  <c r="AC158" i="94"/>
  <c r="AE158" i="94"/>
  <c r="B157" i="94"/>
  <c r="AC157" i="94"/>
  <c r="AE157" i="94"/>
  <c r="AC156" i="94"/>
  <c r="AE156" i="94"/>
  <c r="AC155" i="94"/>
  <c r="AE155" i="94"/>
  <c r="B154" i="94"/>
  <c r="AC154" i="94"/>
  <c r="AE154" i="94"/>
  <c r="AC153" i="94"/>
  <c r="AE153" i="94"/>
  <c r="AC152" i="94"/>
  <c r="AE152" i="94"/>
  <c r="B151" i="94"/>
  <c r="AC151" i="94"/>
  <c r="AE151" i="94"/>
  <c r="AC149" i="94"/>
  <c r="AE149" i="94"/>
  <c r="AC148" i="94"/>
  <c r="AE148" i="94"/>
  <c r="AC147" i="94"/>
  <c r="AE147" i="94"/>
  <c r="AC146" i="94"/>
  <c r="AE146" i="94"/>
  <c r="AC145" i="94"/>
  <c r="AE145" i="94"/>
  <c r="AC144" i="94"/>
  <c r="AE144" i="94"/>
  <c r="AC143" i="94"/>
  <c r="AE143" i="94"/>
  <c r="AC141" i="94"/>
  <c r="AE141" i="94"/>
  <c r="AC140" i="94"/>
  <c r="AE140" i="94"/>
  <c r="AC139" i="94"/>
  <c r="AE139" i="94"/>
  <c r="AC138" i="94"/>
  <c r="AE138" i="94"/>
  <c r="AC137" i="94"/>
  <c r="AE137" i="94"/>
  <c r="AC136" i="94"/>
  <c r="AE136" i="94"/>
  <c r="AC135" i="94"/>
  <c r="AE135" i="94"/>
  <c r="AC134" i="94"/>
  <c r="AE134" i="94"/>
  <c r="AC133" i="94"/>
  <c r="AE133" i="94"/>
  <c r="D132" i="94"/>
  <c r="D121" i="94"/>
  <c r="C132" i="94"/>
  <c r="AC132" i="94"/>
  <c r="AE132" i="94"/>
  <c r="AC130" i="94"/>
  <c r="AE130" i="94"/>
  <c r="AC129" i="94"/>
  <c r="AE129" i="94"/>
  <c r="AC128" i="94"/>
  <c r="AE128" i="94"/>
  <c r="AC126" i="94"/>
  <c r="AE126" i="94"/>
  <c r="AC125" i="94"/>
  <c r="AE125" i="94"/>
  <c r="AC124" i="94"/>
  <c r="AE124" i="94"/>
  <c r="AC123" i="94"/>
  <c r="AE123" i="94"/>
  <c r="D122" i="94"/>
  <c r="C122" i="94"/>
  <c r="AC122" i="94"/>
  <c r="AE122" i="94"/>
  <c r="AG121" i="94"/>
  <c r="B121" i="94"/>
  <c r="AC118" i="94"/>
  <c r="AC117" i="94"/>
  <c r="AE117" i="94"/>
  <c r="B117" i="94"/>
  <c r="AC113" i="94"/>
  <c r="AE113" i="94"/>
  <c r="AC112" i="94"/>
  <c r="AE112" i="94"/>
  <c r="AB112" i="94"/>
  <c r="AC110" i="94"/>
  <c r="AE110" i="94"/>
  <c r="AC109" i="94"/>
  <c r="AE109" i="94"/>
  <c r="AC108" i="94"/>
  <c r="AE108" i="94"/>
  <c r="AC107" i="94"/>
  <c r="AE107" i="94"/>
  <c r="AC106" i="94"/>
  <c r="AE106" i="94"/>
  <c r="AC105" i="94"/>
  <c r="AE105" i="94"/>
  <c r="S105" i="94"/>
  <c r="S68" i="94"/>
  <c r="R105" i="94"/>
  <c r="R68" i="94"/>
  <c r="Q105" i="94"/>
  <c r="Q68" i="94"/>
  <c r="P105" i="94"/>
  <c r="P68" i="94"/>
  <c r="O105" i="94"/>
  <c r="N105" i="94"/>
  <c r="M105" i="94"/>
  <c r="L105" i="94"/>
  <c r="L68" i="94"/>
  <c r="K105" i="94"/>
  <c r="J105" i="94"/>
  <c r="I105" i="94"/>
  <c r="H105" i="94"/>
  <c r="G105" i="94"/>
  <c r="F105" i="94"/>
  <c r="AC102" i="94"/>
  <c r="AE102" i="94"/>
  <c r="AC101" i="94"/>
  <c r="AE101" i="94"/>
  <c r="AC100" i="94"/>
  <c r="AE100" i="94"/>
  <c r="AC99" i="94"/>
  <c r="AE99" i="94"/>
  <c r="AB99" i="94"/>
  <c r="AB68" i="94"/>
  <c r="AA99" i="94"/>
  <c r="AA68" i="94"/>
  <c r="Z99" i="94"/>
  <c r="Z68" i="94"/>
  <c r="Y99" i="94"/>
  <c r="Y68" i="94"/>
  <c r="X99" i="94"/>
  <c r="X68" i="94"/>
  <c r="W99" i="94"/>
  <c r="W68" i="94"/>
  <c r="V99" i="94"/>
  <c r="U99" i="94"/>
  <c r="U68" i="94"/>
  <c r="T99" i="94"/>
  <c r="E99" i="94"/>
  <c r="D99" i="94"/>
  <c r="AC96" i="94"/>
  <c r="AE96" i="94"/>
  <c r="AC95" i="94"/>
  <c r="AE95" i="94"/>
  <c r="AC94" i="94"/>
  <c r="AE94" i="94"/>
  <c r="B94" i="94"/>
  <c r="AC91" i="94"/>
  <c r="AE91" i="94"/>
  <c r="AC89" i="94"/>
  <c r="AE89" i="94"/>
  <c r="AC88" i="94"/>
  <c r="AE88" i="94"/>
  <c r="AC87" i="94"/>
  <c r="AE87" i="94"/>
  <c r="AC86" i="94"/>
  <c r="AE86" i="94"/>
  <c r="C86" i="94"/>
  <c r="B86" i="94"/>
  <c r="AC85" i="94"/>
  <c r="AE85" i="94"/>
  <c r="AC84" i="94"/>
  <c r="AE84" i="94"/>
  <c r="AC83" i="94"/>
  <c r="AE83" i="94"/>
  <c r="AC82" i="94"/>
  <c r="AE82" i="94"/>
  <c r="AC81" i="94"/>
  <c r="AE81" i="94"/>
  <c r="AC80" i="94"/>
  <c r="AE80" i="94"/>
  <c r="AC79" i="94"/>
  <c r="AE79" i="94"/>
  <c r="AC78" i="94"/>
  <c r="AE78" i="94"/>
  <c r="AC77" i="94"/>
  <c r="AE77" i="94"/>
  <c r="AC76" i="94"/>
  <c r="AE76" i="94"/>
  <c r="AC75" i="94"/>
  <c r="E75" i="94"/>
  <c r="E68" i="94"/>
  <c r="D75" i="94"/>
  <c r="D68" i="94"/>
  <c r="C75" i="94"/>
  <c r="B75" i="94"/>
  <c r="AC74" i="94"/>
  <c r="AE74" i="94"/>
  <c r="AC73" i="94"/>
  <c r="AE73" i="94"/>
  <c r="AC72" i="94"/>
  <c r="AE72" i="94"/>
  <c r="AC71" i="94"/>
  <c r="AE71" i="94"/>
  <c r="AC70" i="94"/>
  <c r="AE70" i="94"/>
  <c r="AC69" i="94"/>
  <c r="AE69" i="94"/>
  <c r="B69" i="94"/>
  <c r="V68" i="94"/>
  <c r="V7" i="94"/>
  <c r="T68" i="94"/>
  <c r="T188" i="94"/>
  <c r="O68" i="94"/>
  <c r="O188" i="94"/>
  <c r="N68" i="94"/>
  <c r="N188" i="94"/>
  <c r="M68" i="94"/>
  <c r="M188" i="94"/>
  <c r="K68" i="94"/>
  <c r="K9" i="94"/>
  <c r="J68" i="94"/>
  <c r="J9" i="94"/>
  <c r="I68" i="94"/>
  <c r="I9" i="94"/>
  <c r="H68" i="94"/>
  <c r="H9" i="94"/>
  <c r="G68" i="94"/>
  <c r="G8" i="94"/>
  <c r="F68" i="94"/>
  <c r="F188" i="94"/>
  <c r="AC67" i="94"/>
  <c r="AE67" i="94"/>
  <c r="AC66" i="94"/>
  <c r="AE66" i="94"/>
  <c r="AC65" i="94"/>
  <c r="AE65" i="94"/>
  <c r="D64" i="94"/>
  <c r="C64" i="94"/>
  <c r="B64" i="94"/>
  <c r="AC64" i="94"/>
  <c r="AE64" i="94"/>
  <c r="AC63" i="94"/>
  <c r="AE63" i="94"/>
  <c r="AC62" i="94"/>
  <c r="AE62" i="94"/>
  <c r="AC61" i="94"/>
  <c r="AE61" i="94"/>
  <c r="D60" i="94"/>
  <c r="C60" i="94"/>
  <c r="B60" i="94"/>
  <c r="AC60" i="94"/>
  <c r="AG59" i="94"/>
  <c r="AG53" i="94"/>
  <c r="D59" i="94"/>
  <c r="D53" i="94"/>
  <c r="C59" i="94"/>
  <c r="B59" i="94"/>
  <c r="AC57" i="94"/>
  <c r="AE57" i="94"/>
  <c r="AC56" i="94"/>
  <c r="AE56" i="94"/>
  <c r="C55" i="94"/>
  <c r="B55" i="94"/>
  <c r="AC55" i="94"/>
  <c r="AE55" i="94"/>
  <c r="C54" i="94"/>
  <c r="B54" i="94"/>
  <c r="AC52" i="94"/>
  <c r="AE52" i="94"/>
  <c r="AC51" i="94"/>
  <c r="AE51" i="94"/>
  <c r="AC50" i="94"/>
  <c r="AC49" i="94"/>
  <c r="AE49" i="94"/>
  <c r="AG49" i="94"/>
  <c r="D49" i="94"/>
  <c r="C49" i="94"/>
  <c r="B49" i="94"/>
  <c r="AC47" i="94"/>
  <c r="AE47" i="94"/>
  <c r="AC46" i="94"/>
  <c r="AE46" i="94"/>
  <c r="AC45" i="94"/>
  <c r="AE45" i="94"/>
  <c r="AC44" i="94"/>
  <c r="AE44" i="94"/>
  <c r="AG43" i="94"/>
  <c r="AC43" i="94"/>
  <c r="AE43" i="94"/>
  <c r="D43" i="94"/>
  <c r="C43" i="94"/>
  <c r="B43" i="94"/>
  <c r="AC42" i="94"/>
  <c r="AE42" i="94"/>
  <c r="AC41" i="94"/>
  <c r="AE41" i="94"/>
  <c r="AC40" i="94"/>
  <c r="AE40" i="94"/>
  <c r="D39" i="94"/>
  <c r="C39" i="94"/>
  <c r="B39" i="94"/>
  <c r="AC39" i="94"/>
  <c r="AE39" i="94"/>
  <c r="AC37" i="94"/>
  <c r="AE37" i="94"/>
  <c r="AC35" i="94"/>
  <c r="AE35" i="94"/>
  <c r="AC33" i="94"/>
  <c r="AE33" i="94"/>
  <c r="AC31" i="94"/>
  <c r="AE31" i="94"/>
  <c r="AC29" i="94"/>
  <c r="AE29" i="94"/>
  <c r="AC28" i="94"/>
  <c r="AE28" i="94"/>
  <c r="AC27" i="94"/>
  <c r="AE27" i="94"/>
  <c r="D26" i="94"/>
  <c r="C26" i="94"/>
  <c r="B26" i="94"/>
  <c r="AC25" i="94"/>
  <c r="AE25" i="94"/>
  <c r="AC24" i="94"/>
  <c r="AE24" i="94"/>
  <c r="AC23" i="94"/>
  <c r="AE23" i="94"/>
  <c r="D21" i="94"/>
  <c r="C21" i="94"/>
  <c r="B21" i="94"/>
  <c r="AC21" i="94"/>
  <c r="AC20" i="94"/>
  <c r="AE20" i="94"/>
  <c r="AC19" i="94"/>
  <c r="AE19" i="94"/>
  <c r="AG18" i="94"/>
  <c r="C18" i="94"/>
  <c r="B18" i="94"/>
  <c r="AC17" i="94"/>
  <c r="AE17" i="94"/>
  <c r="AC16" i="94"/>
  <c r="AE16" i="94"/>
  <c r="D15" i="94"/>
  <c r="C15" i="94"/>
  <c r="B15" i="94"/>
  <c r="AC15" i="94"/>
  <c r="AC14" i="94"/>
  <c r="AE14" i="94"/>
  <c r="AC13" i="94"/>
  <c r="AE13" i="94"/>
  <c r="AG12" i="94"/>
  <c r="D12" i="94"/>
  <c r="C12" i="94"/>
  <c r="B12" i="94"/>
  <c r="AG11" i="94"/>
  <c r="C11" i="94"/>
  <c r="B11" i="94"/>
  <c r="T9" i="94"/>
  <c r="O9" i="94"/>
  <c r="N9" i="94"/>
  <c r="M9" i="94"/>
  <c r="T8" i="94"/>
  <c r="T7" i="94"/>
  <c r="O7" i="94"/>
  <c r="M7" i="94"/>
  <c r="K7" i="94"/>
  <c r="J7" i="94"/>
  <c r="I7" i="94"/>
  <c r="H7" i="94"/>
  <c r="G7" i="94"/>
  <c r="F7" i="94"/>
  <c r="AC193" i="93"/>
  <c r="AE193" i="93" s="1"/>
  <c r="AC191" i="93"/>
  <c r="AE191" i="93"/>
  <c r="AG190" i="93"/>
  <c r="AC190" i="93"/>
  <c r="AE190" i="93"/>
  <c r="D190" i="93"/>
  <c r="C190" i="93"/>
  <c r="B190" i="93"/>
  <c r="AE187" i="93"/>
  <c r="AC186" i="93"/>
  <c r="AE186" i="93"/>
  <c r="AC185" i="93"/>
  <c r="AE185" i="93"/>
  <c r="D184" i="93"/>
  <c r="C184" i="93"/>
  <c r="AC183" i="93"/>
  <c r="AE183" i="93"/>
  <c r="AC182" i="93"/>
  <c r="AE182" i="93"/>
  <c r="AG181" i="93"/>
  <c r="D181" i="93"/>
  <c r="C181" i="93"/>
  <c r="B181" i="93"/>
  <c r="AC181" i="93"/>
  <c r="AE181" i="93"/>
  <c r="AC180" i="93"/>
  <c r="AE180" i="93"/>
  <c r="AC179" i="93"/>
  <c r="AE179" i="93"/>
  <c r="AC178" i="93"/>
  <c r="AE178" i="93"/>
  <c r="AC177" i="93"/>
  <c r="AE177" i="93"/>
  <c r="C176" i="93"/>
  <c r="C175" i="93"/>
  <c r="AG175" i="93"/>
  <c r="B175" i="93"/>
  <c r="AC173" i="93"/>
  <c r="AE173" i="93"/>
  <c r="AC172" i="93"/>
  <c r="AE172" i="93"/>
  <c r="AC171" i="93"/>
  <c r="AE171" i="93"/>
  <c r="AC170" i="93"/>
  <c r="AE170" i="93"/>
  <c r="AG169" i="93"/>
  <c r="D169" i="93"/>
  <c r="D150" i="93"/>
  <c r="C169" i="93"/>
  <c r="AC169" i="93"/>
  <c r="AE169" i="93"/>
  <c r="AC168" i="93"/>
  <c r="AE168" i="93"/>
  <c r="B166" i="93"/>
  <c r="AC166" i="93"/>
  <c r="AE166" i="93"/>
  <c r="AC165" i="93"/>
  <c r="AE165" i="93"/>
  <c r="B163" i="93"/>
  <c r="AC163" i="93"/>
  <c r="AE163" i="93"/>
  <c r="AC162" i="93"/>
  <c r="AE162" i="93"/>
  <c r="B160" i="93"/>
  <c r="AC160" i="93"/>
  <c r="AE160" i="93"/>
  <c r="AC159" i="93"/>
  <c r="AE159" i="93"/>
  <c r="AC158" i="93"/>
  <c r="AE158" i="93"/>
  <c r="B157" i="93"/>
  <c r="AC157" i="93"/>
  <c r="AE157" i="93"/>
  <c r="AC156" i="93"/>
  <c r="AE156" i="93"/>
  <c r="AC155" i="93"/>
  <c r="AE155" i="93"/>
  <c r="B154" i="93"/>
  <c r="AC154" i="93"/>
  <c r="AE154" i="93"/>
  <c r="AC153" i="93"/>
  <c r="AE153" i="93"/>
  <c r="AC152" i="93"/>
  <c r="AE152" i="93"/>
  <c r="B151" i="93"/>
  <c r="AC151" i="93"/>
  <c r="AE151" i="93"/>
  <c r="AG150" i="93"/>
  <c r="AC149" i="93"/>
  <c r="AE149" i="93"/>
  <c r="AC148" i="93"/>
  <c r="AE148" i="93"/>
  <c r="AC147" i="93"/>
  <c r="AE147" i="93"/>
  <c r="AC146" i="93"/>
  <c r="AE146" i="93"/>
  <c r="AC145" i="93"/>
  <c r="AE145" i="93"/>
  <c r="AC144" i="93"/>
  <c r="AE144" i="93"/>
  <c r="AC143" i="93"/>
  <c r="AE143" i="93"/>
  <c r="AC141" i="93"/>
  <c r="AE141" i="93"/>
  <c r="AC140" i="93"/>
  <c r="AE140" i="93"/>
  <c r="AC139" i="93"/>
  <c r="AE139" i="93"/>
  <c r="AC138" i="93"/>
  <c r="AE138" i="93"/>
  <c r="AC137" i="93"/>
  <c r="AE137" i="93"/>
  <c r="AC136" i="93"/>
  <c r="AE136" i="93"/>
  <c r="AC135" i="93"/>
  <c r="AE135" i="93"/>
  <c r="AC134" i="93"/>
  <c r="AE134" i="93"/>
  <c r="AC133" i="93"/>
  <c r="AE133" i="93"/>
  <c r="D132" i="93"/>
  <c r="C132" i="93"/>
  <c r="AC132" i="93"/>
  <c r="AE132" i="93"/>
  <c r="AC130" i="93"/>
  <c r="AE130" i="93"/>
  <c r="AC129" i="93"/>
  <c r="AE129" i="93"/>
  <c r="AC128" i="93"/>
  <c r="AE128" i="93"/>
  <c r="AC126" i="93"/>
  <c r="AE126" i="93"/>
  <c r="AC125" i="93"/>
  <c r="AE125" i="93"/>
  <c r="AC124" i="93"/>
  <c r="AE124" i="93"/>
  <c r="AC123" i="93"/>
  <c r="AE123" i="93"/>
  <c r="D122" i="93"/>
  <c r="C122" i="93"/>
  <c r="AC122" i="93"/>
  <c r="AE122" i="93"/>
  <c r="AG121" i="93"/>
  <c r="D121" i="93"/>
  <c r="C121" i="93"/>
  <c r="B121" i="93"/>
  <c r="AC118" i="93"/>
  <c r="AC117" i="93"/>
  <c r="AE117" i="93"/>
  <c r="B117" i="93"/>
  <c r="AC113" i="93"/>
  <c r="AE113" i="93"/>
  <c r="AC112" i="93"/>
  <c r="AE112" i="93"/>
  <c r="AB112" i="93"/>
  <c r="AC110" i="93"/>
  <c r="AE110" i="93"/>
  <c r="AC109" i="93"/>
  <c r="AE109" i="93"/>
  <c r="AC108" i="93"/>
  <c r="AE108" i="93"/>
  <c r="AC107" i="93"/>
  <c r="AE107" i="93"/>
  <c r="AC106" i="93"/>
  <c r="AC105" i="93"/>
  <c r="AE105" i="93"/>
  <c r="S105" i="93"/>
  <c r="S68" i="93"/>
  <c r="R105" i="93"/>
  <c r="R68" i="93"/>
  <c r="Q105" i="93"/>
  <c r="Q68" i="93"/>
  <c r="P105" i="93"/>
  <c r="P68" i="93"/>
  <c r="O105" i="93"/>
  <c r="N105" i="93"/>
  <c r="M105" i="93"/>
  <c r="L105" i="93"/>
  <c r="L68" i="93"/>
  <c r="K105" i="93"/>
  <c r="K68" i="93"/>
  <c r="J105" i="93"/>
  <c r="J68" i="93"/>
  <c r="J188" i="93"/>
  <c r="I105" i="93"/>
  <c r="I68" i="93"/>
  <c r="H105" i="93"/>
  <c r="H68" i="93"/>
  <c r="G105" i="93"/>
  <c r="F105" i="93"/>
  <c r="AC102" i="93"/>
  <c r="AE102" i="93"/>
  <c r="AC101" i="93"/>
  <c r="AE101" i="93"/>
  <c r="AC100" i="93"/>
  <c r="AE100" i="93"/>
  <c r="AC99" i="93"/>
  <c r="AE99" i="93"/>
  <c r="AB99" i="93"/>
  <c r="AB68" i="93"/>
  <c r="AA99" i="93"/>
  <c r="AA68" i="93"/>
  <c r="Z99" i="93"/>
  <c r="Z68" i="93"/>
  <c r="Y99" i="93"/>
  <c r="Y68" i="93"/>
  <c r="X99" i="93"/>
  <c r="W99" i="93"/>
  <c r="W68" i="93"/>
  <c r="V99" i="93"/>
  <c r="U99" i="93"/>
  <c r="T99" i="93"/>
  <c r="T68" i="93"/>
  <c r="E99" i="93"/>
  <c r="D99" i="93"/>
  <c r="AC96" i="93"/>
  <c r="AE96" i="93"/>
  <c r="AC95" i="93"/>
  <c r="B94" i="93"/>
  <c r="AC91" i="93"/>
  <c r="AE91" i="93"/>
  <c r="AC89" i="93"/>
  <c r="AE89" i="93"/>
  <c r="AC88" i="93"/>
  <c r="AE88" i="93"/>
  <c r="AC87" i="93"/>
  <c r="AE87" i="93"/>
  <c r="AC86" i="93"/>
  <c r="AE86" i="93"/>
  <c r="C86" i="93"/>
  <c r="B86" i="93"/>
  <c r="AC85" i="93"/>
  <c r="AE85" i="93"/>
  <c r="AC84" i="93"/>
  <c r="AE84" i="93"/>
  <c r="AC83" i="93"/>
  <c r="AE83" i="93"/>
  <c r="AC82" i="93"/>
  <c r="AE82" i="93"/>
  <c r="AC81" i="93"/>
  <c r="AE81" i="93"/>
  <c r="AC80" i="93"/>
  <c r="AE80" i="93"/>
  <c r="AC79" i="93"/>
  <c r="AE79" i="93"/>
  <c r="AC78" i="93"/>
  <c r="AE78" i="93"/>
  <c r="AC77" i="93"/>
  <c r="AE77" i="93"/>
  <c r="AC76" i="93"/>
  <c r="AE76" i="93"/>
  <c r="E75" i="93"/>
  <c r="D75" i="93"/>
  <c r="C75" i="93"/>
  <c r="B75" i="93"/>
  <c r="AC74" i="93"/>
  <c r="AE74" i="93"/>
  <c r="AC73" i="93"/>
  <c r="AE73" i="93"/>
  <c r="AC72" i="93"/>
  <c r="AC71" i="93"/>
  <c r="AE71" i="93"/>
  <c r="AC70" i="93"/>
  <c r="AE70" i="93"/>
  <c r="B69" i="93"/>
  <c r="X68" i="93"/>
  <c r="X9" i="93"/>
  <c r="V68" i="93"/>
  <c r="U68" i="93"/>
  <c r="U188" i="93"/>
  <c r="O68" i="93"/>
  <c r="O188" i="93"/>
  <c r="N68" i="93"/>
  <c r="M68" i="93"/>
  <c r="G68" i="93"/>
  <c r="F68" i="93"/>
  <c r="E68" i="93"/>
  <c r="D68" i="93"/>
  <c r="AC67" i="93"/>
  <c r="AE67" i="93"/>
  <c r="AC66" i="93"/>
  <c r="AE66" i="93"/>
  <c r="AC65" i="93"/>
  <c r="AE65" i="93"/>
  <c r="D64" i="93"/>
  <c r="C64" i="93"/>
  <c r="B64" i="93"/>
  <c r="AC64" i="93"/>
  <c r="AE64" i="93"/>
  <c r="AC63" i="93"/>
  <c r="AE63" i="93"/>
  <c r="AC62" i="93"/>
  <c r="AE62" i="93"/>
  <c r="AC61" i="93"/>
  <c r="AE61" i="93"/>
  <c r="D60" i="93"/>
  <c r="C60" i="93"/>
  <c r="B60" i="93"/>
  <c r="AC60" i="93"/>
  <c r="AG59" i="93"/>
  <c r="AG53" i="93"/>
  <c r="D59" i="93"/>
  <c r="D53" i="93"/>
  <c r="C59" i="93"/>
  <c r="B59" i="93"/>
  <c r="AC57" i="93"/>
  <c r="AE57" i="93"/>
  <c r="AC56" i="93"/>
  <c r="AE56" i="93"/>
  <c r="C55" i="93"/>
  <c r="C54" i="93"/>
  <c r="C53" i="93"/>
  <c r="B55" i="93"/>
  <c r="AC52" i="93"/>
  <c r="AE52" i="93"/>
  <c r="AC51" i="93"/>
  <c r="AE51" i="93"/>
  <c r="AC50" i="93"/>
  <c r="AG49" i="93"/>
  <c r="D49" i="93"/>
  <c r="C49" i="93"/>
  <c r="B49" i="93"/>
  <c r="AC47" i="93"/>
  <c r="AE47" i="93"/>
  <c r="AC46" i="93"/>
  <c r="AE46" i="93"/>
  <c r="AC45" i="93"/>
  <c r="AE45" i="93"/>
  <c r="AC44" i="93"/>
  <c r="AE44" i="93"/>
  <c r="AG43" i="93"/>
  <c r="AC43" i="93"/>
  <c r="AE43" i="93"/>
  <c r="D43" i="93"/>
  <c r="C43" i="93"/>
  <c r="B43" i="93"/>
  <c r="AC42" i="93"/>
  <c r="AE42" i="93"/>
  <c r="AC41" i="93"/>
  <c r="AE41" i="93"/>
  <c r="AC40" i="93"/>
  <c r="AE40" i="93"/>
  <c r="D39" i="93"/>
  <c r="C39" i="93"/>
  <c r="B39" i="93"/>
  <c r="AC39" i="93"/>
  <c r="AE39" i="93"/>
  <c r="AC37" i="93"/>
  <c r="AE37" i="93"/>
  <c r="AC35" i="93"/>
  <c r="AE35" i="93"/>
  <c r="AC33" i="93"/>
  <c r="AE33" i="93"/>
  <c r="AC31" i="93"/>
  <c r="AE31" i="93"/>
  <c r="AC29" i="93"/>
  <c r="AE29" i="93"/>
  <c r="AC28" i="93"/>
  <c r="AE28" i="93"/>
  <c r="AC27" i="93"/>
  <c r="AE27" i="93"/>
  <c r="D26" i="93"/>
  <c r="C26" i="93"/>
  <c r="B26" i="93"/>
  <c r="AC25" i="93"/>
  <c r="AE25" i="93"/>
  <c r="AC24" i="93"/>
  <c r="AE24" i="93"/>
  <c r="AC23" i="93"/>
  <c r="AE23" i="93"/>
  <c r="D21" i="93"/>
  <c r="C21" i="93"/>
  <c r="B21" i="93"/>
  <c r="AC21" i="93"/>
  <c r="AE21" i="93"/>
  <c r="AC20" i="93"/>
  <c r="AE20" i="93"/>
  <c r="AC19" i="93"/>
  <c r="AE19" i="93"/>
  <c r="AG18" i="93"/>
  <c r="D18" i="93"/>
  <c r="C18" i="93"/>
  <c r="B18" i="93"/>
  <c r="AC17" i="93"/>
  <c r="AE17" i="93"/>
  <c r="AC16" i="93"/>
  <c r="AE16" i="93"/>
  <c r="D15" i="93"/>
  <c r="C15" i="93"/>
  <c r="B15" i="93"/>
  <c r="AC15" i="93"/>
  <c r="AE15" i="93"/>
  <c r="AC14" i="93"/>
  <c r="AE14" i="93"/>
  <c r="AC13" i="93"/>
  <c r="AE13" i="93"/>
  <c r="AG12" i="93"/>
  <c r="AC12" i="93"/>
  <c r="AE12" i="93"/>
  <c r="D12" i="93"/>
  <c r="D11" i="93"/>
  <c r="D10" i="93"/>
  <c r="D7" i="93" s="1"/>
  <c r="C12" i="93"/>
  <c r="C11" i="93"/>
  <c r="C10" i="93"/>
  <c r="V9" i="93"/>
  <c r="U9" i="93"/>
  <c r="T9" i="93"/>
  <c r="S9" i="93"/>
  <c r="R9" i="93"/>
  <c r="Q9" i="93"/>
  <c r="O9" i="93"/>
  <c r="V8" i="93"/>
  <c r="U8" i="93"/>
  <c r="T8" i="93"/>
  <c r="S8" i="93"/>
  <c r="R8" i="93"/>
  <c r="J8" i="93"/>
  <c r="I8" i="93"/>
  <c r="U7" i="93"/>
  <c r="P7" i="93"/>
  <c r="O7" i="93"/>
  <c r="I7" i="93"/>
  <c r="H7" i="93"/>
  <c r="AC193" i="92"/>
  <c r="AE193" i="92"/>
  <c r="AC191" i="92"/>
  <c r="AE191" i="92"/>
  <c r="AG190" i="92"/>
  <c r="AC190" i="92"/>
  <c r="AE190" i="92"/>
  <c r="D190" i="92"/>
  <c r="C190" i="92"/>
  <c r="B190" i="92"/>
  <c r="AE187" i="92"/>
  <c r="AC186" i="92"/>
  <c r="AE186" i="92"/>
  <c r="AC185" i="92"/>
  <c r="AE185" i="92"/>
  <c r="D184" i="92"/>
  <c r="C184" i="92"/>
  <c r="AC183" i="92"/>
  <c r="AE183" i="92"/>
  <c r="AC182" i="92"/>
  <c r="AE182" i="92"/>
  <c r="AG181" i="92"/>
  <c r="D181" i="92"/>
  <c r="D175" i="92"/>
  <c r="C181" i="92"/>
  <c r="B181" i="92"/>
  <c r="B175" i="92"/>
  <c r="AC180" i="92"/>
  <c r="AE180" i="92"/>
  <c r="AC179" i="92"/>
  <c r="AE179" i="92"/>
  <c r="AC178" i="92"/>
  <c r="AE178" i="92"/>
  <c r="AC177" i="92"/>
  <c r="AE177" i="92"/>
  <c r="C176" i="92"/>
  <c r="AG175" i="92"/>
  <c r="AC173" i="92"/>
  <c r="AE173" i="92"/>
  <c r="AC172" i="92"/>
  <c r="AE172" i="92"/>
  <c r="AC171" i="92"/>
  <c r="AE171" i="92"/>
  <c r="AC170" i="92"/>
  <c r="AE170" i="92"/>
  <c r="AG169" i="92"/>
  <c r="D169" i="92"/>
  <c r="D150" i="92"/>
  <c r="C169" i="92"/>
  <c r="AC168" i="92"/>
  <c r="AE168" i="92"/>
  <c r="B166" i="92"/>
  <c r="AC166" i="92"/>
  <c r="AE166" i="92"/>
  <c r="AC165" i="92"/>
  <c r="AE165" i="92"/>
  <c r="B163" i="92"/>
  <c r="AC163" i="92"/>
  <c r="AE163" i="92"/>
  <c r="AC162" i="92"/>
  <c r="AE162" i="92"/>
  <c r="B160" i="92"/>
  <c r="AC160" i="92"/>
  <c r="AE160" i="92"/>
  <c r="AC159" i="92"/>
  <c r="AE159" i="92"/>
  <c r="AC158" i="92"/>
  <c r="AE158" i="92"/>
  <c r="B157" i="92"/>
  <c r="AC157" i="92"/>
  <c r="AE157" i="92"/>
  <c r="AC156" i="92"/>
  <c r="AE156" i="92"/>
  <c r="AC155" i="92"/>
  <c r="AE155" i="92"/>
  <c r="B154" i="92"/>
  <c r="AC154" i="92"/>
  <c r="AE154" i="92"/>
  <c r="AC153" i="92"/>
  <c r="AE153" i="92"/>
  <c r="AC152" i="92"/>
  <c r="AE152" i="92"/>
  <c r="B151" i="92"/>
  <c r="AC151" i="92"/>
  <c r="AE151" i="92"/>
  <c r="C150" i="92"/>
  <c r="AC149" i="92"/>
  <c r="AE149" i="92"/>
  <c r="AC148" i="92"/>
  <c r="AE148" i="92"/>
  <c r="AC147" i="92"/>
  <c r="AE147" i="92"/>
  <c r="AC146" i="92"/>
  <c r="AE146" i="92"/>
  <c r="AC145" i="92"/>
  <c r="AE145" i="92"/>
  <c r="AC144" i="92"/>
  <c r="AE144" i="92"/>
  <c r="AC143" i="92"/>
  <c r="AE143" i="92"/>
  <c r="AC141" i="92"/>
  <c r="AE141" i="92"/>
  <c r="AC140" i="92"/>
  <c r="AE140" i="92"/>
  <c r="AC139" i="92"/>
  <c r="AE139" i="92"/>
  <c r="AC138" i="92"/>
  <c r="AE138" i="92"/>
  <c r="AC137" i="92"/>
  <c r="AE137" i="92"/>
  <c r="AC136" i="92"/>
  <c r="AE136" i="92"/>
  <c r="AC135" i="92"/>
  <c r="AE135" i="92"/>
  <c r="AC134" i="92"/>
  <c r="AE134" i="92"/>
  <c r="AC133" i="92"/>
  <c r="AE133" i="92"/>
  <c r="D132" i="92"/>
  <c r="C132" i="92"/>
  <c r="AC130" i="92"/>
  <c r="AE130" i="92"/>
  <c r="AC129" i="92"/>
  <c r="AE129" i="92"/>
  <c r="AC128" i="92"/>
  <c r="AE128" i="92"/>
  <c r="AC126" i="92"/>
  <c r="AE126" i="92"/>
  <c r="AC125" i="92"/>
  <c r="AE125" i="92"/>
  <c r="AC124" i="92"/>
  <c r="AE124" i="92" s="1"/>
  <c r="AC123" i="92"/>
  <c r="AE123" i="92"/>
  <c r="D122" i="92"/>
  <c r="C122" i="92"/>
  <c r="AG121" i="92"/>
  <c r="B121" i="92"/>
  <c r="AC118" i="92"/>
  <c r="AC117" i="92"/>
  <c r="AE117" i="92"/>
  <c r="B117" i="92"/>
  <c r="AC113" i="92"/>
  <c r="AE113" i="92"/>
  <c r="AC112" i="92"/>
  <c r="AE112" i="92"/>
  <c r="AB112" i="92"/>
  <c r="AC110" i="92"/>
  <c r="AE110" i="92"/>
  <c r="AC109" i="92"/>
  <c r="AE109" i="92"/>
  <c r="AC108" i="92"/>
  <c r="AE108" i="92"/>
  <c r="AC107" i="92"/>
  <c r="AE107" i="92"/>
  <c r="AC106" i="92"/>
  <c r="AE106" i="92"/>
  <c r="S105" i="92"/>
  <c r="S68" i="92"/>
  <c r="R105" i="92"/>
  <c r="R68" i="92"/>
  <c r="R188" i="92"/>
  <c r="Q105" i="92"/>
  <c r="Q68" i="92"/>
  <c r="P105" i="92"/>
  <c r="P68" i="92"/>
  <c r="O105" i="92"/>
  <c r="N105" i="92"/>
  <c r="M105" i="92"/>
  <c r="L105" i="92"/>
  <c r="K105" i="92"/>
  <c r="J105" i="92"/>
  <c r="I105" i="92"/>
  <c r="I68" i="92"/>
  <c r="H105" i="92"/>
  <c r="H68" i="92"/>
  <c r="G105" i="92"/>
  <c r="G68" i="92"/>
  <c r="F105" i="92"/>
  <c r="F68" i="92"/>
  <c r="AC102" i="92"/>
  <c r="AE102" i="92"/>
  <c r="AC101" i="92"/>
  <c r="AE101" i="92"/>
  <c r="AC100" i="92"/>
  <c r="AE100" i="92"/>
  <c r="AC99" i="92"/>
  <c r="AE99" i="92"/>
  <c r="AB99" i="92"/>
  <c r="AB68" i="92"/>
  <c r="AA99" i="92"/>
  <c r="Z99" i="92"/>
  <c r="Y99" i="92"/>
  <c r="X99" i="92"/>
  <c r="W99" i="92"/>
  <c r="V99" i="92"/>
  <c r="U99" i="92"/>
  <c r="U68" i="92"/>
  <c r="T99" i="92"/>
  <c r="T68" i="92"/>
  <c r="E99" i="92"/>
  <c r="D99" i="92"/>
  <c r="AC96" i="92"/>
  <c r="AE96" i="92"/>
  <c r="AC95" i="92"/>
  <c r="AE95" i="92"/>
  <c r="AC94" i="92"/>
  <c r="AE94" i="92"/>
  <c r="B94" i="92"/>
  <c r="AC91" i="92"/>
  <c r="AE91" i="92"/>
  <c r="AC89" i="92"/>
  <c r="AE89" i="92"/>
  <c r="AC88" i="92"/>
  <c r="AE88" i="92"/>
  <c r="AC87" i="92"/>
  <c r="AE87" i="92"/>
  <c r="C86" i="92"/>
  <c r="B86" i="92"/>
  <c r="AC85" i="92"/>
  <c r="AE85" i="92"/>
  <c r="AC84" i="92"/>
  <c r="AE84" i="92"/>
  <c r="AC83" i="92"/>
  <c r="AE83" i="92"/>
  <c r="AC82" i="92"/>
  <c r="AE82" i="92"/>
  <c r="AC81" i="92"/>
  <c r="AE81" i="92"/>
  <c r="AC80" i="92"/>
  <c r="AE80" i="92"/>
  <c r="AC79" i="92"/>
  <c r="AC78" i="92"/>
  <c r="AE78" i="92"/>
  <c r="AC77" i="92"/>
  <c r="AE77" i="92"/>
  <c r="AC76" i="92"/>
  <c r="AE76" i="92"/>
  <c r="E75" i="92"/>
  <c r="D75" i="92"/>
  <c r="C75" i="92"/>
  <c r="B75" i="92"/>
  <c r="AC74" i="92"/>
  <c r="AE74" i="92"/>
  <c r="AC73" i="92"/>
  <c r="AE73" i="92"/>
  <c r="AC72" i="92"/>
  <c r="AE72" i="92"/>
  <c r="AC71" i="92"/>
  <c r="AE71" i="92"/>
  <c r="AC70" i="92"/>
  <c r="AE70" i="92"/>
  <c r="AC69" i="92"/>
  <c r="B69" i="92"/>
  <c r="B68" i="92"/>
  <c r="AA68" i="92"/>
  <c r="AA188" i="92"/>
  <c r="Z68" i="92"/>
  <c r="Z188" i="92"/>
  <c r="Y68" i="92"/>
  <c r="Y188" i="92"/>
  <c r="X68" i="92"/>
  <c r="X188" i="92"/>
  <c r="W68" i="92"/>
  <c r="V68" i="92"/>
  <c r="O68" i="92"/>
  <c r="N68" i="92"/>
  <c r="M68" i="92"/>
  <c r="L68" i="92"/>
  <c r="K68" i="92"/>
  <c r="J68" i="92"/>
  <c r="E68" i="92"/>
  <c r="E188" i="92"/>
  <c r="D68" i="92"/>
  <c r="C68" i="92"/>
  <c r="AC67" i="92"/>
  <c r="AE67" i="92"/>
  <c r="AC66" i="92"/>
  <c r="AE66" i="92"/>
  <c r="AC65" i="92"/>
  <c r="AE65" i="92"/>
  <c r="D64" i="92"/>
  <c r="C64" i="92"/>
  <c r="B64" i="92"/>
  <c r="AC64" i="92"/>
  <c r="AE64" i="92"/>
  <c r="AC63" i="92"/>
  <c r="AE63" i="92"/>
  <c r="AC62" i="92"/>
  <c r="AE62" i="92"/>
  <c r="AC61" i="92"/>
  <c r="AE61" i="92"/>
  <c r="D60" i="92"/>
  <c r="C60" i="92"/>
  <c r="B60" i="92"/>
  <c r="AC60" i="92"/>
  <c r="AG59" i="92"/>
  <c r="AG53" i="92"/>
  <c r="D59" i="92"/>
  <c r="D53" i="92"/>
  <c r="C59" i="92"/>
  <c r="B59" i="92"/>
  <c r="AC57" i="92"/>
  <c r="AE57" i="92"/>
  <c r="AC56" i="92"/>
  <c r="AE56" i="92"/>
  <c r="C55" i="92"/>
  <c r="B55" i="92"/>
  <c r="AC55" i="92"/>
  <c r="AE55" i="92"/>
  <c r="AC54" i="92"/>
  <c r="AE54" i="92"/>
  <c r="C54" i="92"/>
  <c r="C53" i="92"/>
  <c r="B54" i="92"/>
  <c r="B53" i="92"/>
  <c r="AC52" i="92"/>
  <c r="AE52" i="92"/>
  <c r="AC51" i="92"/>
  <c r="AE51" i="92"/>
  <c r="AC50" i="92"/>
  <c r="AC49" i="92"/>
  <c r="AE49" i="92"/>
  <c r="AG49" i="92"/>
  <c r="D49" i="92"/>
  <c r="C49" i="92"/>
  <c r="B49" i="92"/>
  <c r="AC47" i="92"/>
  <c r="AE47" i="92"/>
  <c r="AC46" i="92"/>
  <c r="AE46" i="92"/>
  <c r="AC45" i="92"/>
  <c r="AE45" i="92"/>
  <c r="AC44" i="92"/>
  <c r="AE44" i="92"/>
  <c r="AG43" i="92"/>
  <c r="D43" i="92"/>
  <c r="C43" i="92"/>
  <c r="B43" i="92"/>
  <c r="AC42" i="92"/>
  <c r="AE42" i="92"/>
  <c r="AC41" i="92"/>
  <c r="AE41" i="92"/>
  <c r="AC40" i="92"/>
  <c r="AE40" i="92"/>
  <c r="D39" i="92"/>
  <c r="C39" i="92"/>
  <c r="B39" i="92"/>
  <c r="AC39" i="92"/>
  <c r="AE39" i="92"/>
  <c r="AC37" i="92"/>
  <c r="AE37" i="92"/>
  <c r="AC35" i="92"/>
  <c r="AE35" i="92"/>
  <c r="AC33" i="92"/>
  <c r="AE33" i="92"/>
  <c r="AC31" i="92"/>
  <c r="AE31" i="92"/>
  <c r="AC29" i="92"/>
  <c r="AE29" i="92"/>
  <c r="AC28" i="92"/>
  <c r="AE28" i="92"/>
  <c r="AC27" i="92"/>
  <c r="AE27" i="92"/>
  <c r="D26" i="92"/>
  <c r="C26" i="92"/>
  <c r="B26" i="92"/>
  <c r="AC25" i="92"/>
  <c r="AE25" i="92"/>
  <c r="AC24" i="92"/>
  <c r="AE24" i="92"/>
  <c r="AC23" i="92"/>
  <c r="AE23" i="92"/>
  <c r="D21" i="92"/>
  <c r="D18" i="92"/>
  <c r="C21" i="92"/>
  <c r="B21" i="92"/>
  <c r="AC20" i="92"/>
  <c r="AE20" i="92"/>
  <c r="AC19" i="92"/>
  <c r="AE19" i="92"/>
  <c r="AG18" i="92"/>
  <c r="AC17" i="92"/>
  <c r="AE17" i="92"/>
  <c r="AC16" i="92"/>
  <c r="AE16" i="92"/>
  <c r="D15" i="92"/>
  <c r="C15" i="92"/>
  <c r="C12" i="92"/>
  <c r="B15" i="92"/>
  <c r="AC15" i="92"/>
  <c r="AE15" i="92"/>
  <c r="AC14" i="92"/>
  <c r="AE14" i="92"/>
  <c r="AC13" i="92"/>
  <c r="AE13" i="92"/>
  <c r="AG12" i="92"/>
  <c r="AG11" i="92"/>
  <c r="AC12" i="92"/>
  <c r="D12" i="92"/>
  <c r="AA9" i="92"/>
  <c r="Z9" i="92"/>
  <c r="Y9" i="92"/>
  <c r="X9" i="92"/>
  <c r="W9" i="92"/>
  <c r="V9" i="92"/>
  <c r="U9" i="92"/>
  <c r="T9" i="92"/>
  <c r="S9" i="92"/>
  <c r="R9" i="92"/>
  <c r="Q9" i="92"/>
  <c r="P9" i="92"/>
  <c r="AA8" i="92"/>
  <c r="Z8" i="92"/>
  <c r="Y8" i="92"/>
  <c r="X8" i="92"/>
  <c r="W8" i="92"/>
  <c r="V8" i="92"/>
  <c r="U8" i="92"/>
  <c r="T8" i="92"/>
  <c r="S8" i="92"/>
  <c r="R8" i="92"/>
  <c r="L8" i="92"/>
  <c r="K8" i="92"/>
  <c r="J8" i="92"/>
  <c r="AA7" i="92"/>
  <c r="Z7" i="92"/>
  <c r="Y7" i="92"/>
  <c r="X7" i="92"/>
  <c r="R7" i="92"/>
  <c r="Q7" i="92"/>
  <c r="P7" i="92"/>
  <c r="O7" i="92"/>
  <c r="N7" i="92"/>
  <c r="M7" i="92"/>
  <c r="L7" i="92"/>
  <c r="K7" i="92"/>
  <c r="AC193" i="91"/>
  <c r="AE193" i="91"/>
  <c r="AC191" i="91"/>
  <c r="AE191" i="91"/>
  <c r="AG190" i="91"/>
  <c r="AC190" i="91"/>
  <c r="AE190" i="91"/>
  <c r="D190" i="91"/>
  <c r="C190" i="91"/>
  <c r="B190" i="91"/>
  <c r="S188" i="91"/>
  <c r="R188" i="91"/>
  <c r="O188" i="91"/>
  <c r="M188" i="91"/>
  <c r="L188" i="91"/>
  <c r="K188" i="91"/>
  <c r="J188" i="91"/>
  <c r="AE187" i="91"/>
  <c r="AC186" i="91"/>
  <c r="AE186" i="91"/>
  <c r="AC185" i="91"/>
  <c r="AE185" i="91"/>
  <c r="D184" i="91"/>
  <c r="C184" i="91"/>
  <c r="AC184" i="91"/>
  <c r="AE184" i="91"/>
  <c r="AC183" i="91"/>
  <c r="AE183" i="91"/>
  <c r="AC182" i="91"/>
  <c r="AE182" i="91"/>
  <c r="AG181" i="91"/>
  <c r="D181" i="91"/>
  <c r="C181" i="91"/>
  <c r="B181" i="91"/>
  <c r="B175" i="91"/>
  <c r="AC180" i="91"/>
  <c r="AE180" i="91"/>
  <c r="AC179" i="91"/>
  <c r="AE179" i="91"/>
  <c r="AC178" i="91"/>
  <c r="AE178" i="91"/>
  <c r="AC177" i="91"/>
  <c r="AE177" i="91"/>
  <c r="C176" i="91"/>
  <c r="AC176" i="91"/>
  <c r="AE176" i="91"/>
  <c r="AG175" i="91"/>
  <c r="C175" i="91"/>
  <c r="AC173" i="91"/>
  <c r="AE173" i="91"/>
  <c r="AE172" i="91"/>
  <c r="AC172" i="91"/>
  <c r="AC171" i="91"/>
  <c r="AE171" i="91"/>
  <c r="AC170" i="91"/>
  <c r="AE170" i="91"/>
  <c r="AG169" i="91"/>
  <c r="D169" i="91"/>
  <c r="D150" i="91"/>
  <c r="C169" i="91"/>
  <c r="C150" i="91"/>
  <c r="AC168" i="91"/>
  <c r="AE168" i="91"/>
  <c r="B166" i="91"/>
  <c r="AC166" i="91"/>
  <c r="AE166" i="91"/>
  <c r="AC165" i="91"/>
  <c r="AE165" i="91"/>
  <c r="B163" i="91"/>
  <c r="AC163" i="91"/>
  <c r="AE163" i="91"/>
  <c r="AC162" i="91"/>
  <c r="AE162" i="91"/>
  <c r="B160" i="91"/>
  <c r="AC160" i="91"/>
  <c r="AE160" i="91"/>
  <c r="AC159" i="91"/>
  <c r="AE159" i="91"/>
  <c r="AC158" i="91"/>
  <c r="AE158" i="91"/>
  <c r="B157" i="91"/>
  <c r="AC157" i="91"/>
  <c r="AE157" i="91"/>
  <c r="AC156" i="91"/>
  <c r="AE156" i="91"/>
  <c r="AC155" i="91"/>
  <c r="AE155" i="91"/>
  <c r="B154" i="91"/>
  <c r="AC154" i="91"/>
  <c r="AE154" i="91"/>
  <c r="AC153" i="91"/>
  <c r="AE153" i="91"/>
  <c r="AC152" i="91"/>
  <c r="AE152" i="91"/>
  <c r="B151" i="91"/>
  <c r="AG150" i="91"/>
  <c r="AC149" i="91"/>
  <c r="AE149" i="91"/>
  <c r="AC148" i="91"/>
  <c r="AE148" i="91"/>
  <c r="AC147" i="91"/>
  <c r="AE147" i="91" s="1"/>
  <c r="AC146" i="91"/>
  <c r="AE146" i="91"/>
  <c r="AC145" i="91"/>
  <c r="AE145" i="91"/>
  <c r="AC144" i="91"/>
  <c r="AE144" i="91"/>
  <c r="AC143" i="91"/>
  <c r="AE143" i="91"/>
  <c r="AC141" i="91"/>
  <c r="AE141" i="91"/>
  <c r="AC140" i="91"/>
  <c r="AE140" i="91"/>
  <c r="AC139" i="91"/>
  <c r="AE139" i="91"/>
  <c r="AC138" i="91"/>
  <c r="AE138" i="91"/>
  <c r="AC137" i="91"/>
  <c r="AE137" i="91"/>
  <c r="AC136" i="91"/>
  <c r="AE136" i="91"/>
  <c r="AC135" i="91"/>
  <c r="AE135" i="91"/>
  <c r="AC134" i="91"/>
  <c r="AE134" i="91"/>
  <c r="AC133" i="91"/>
  <c r="AE133" i="91"/>
  <c r="D132" i="91"/>
  <c r="C132" i="91"/>
  <c r="AC132" i="91"/>
  <c r="AE132" i="91"/>
  <c r="AC130" i="91"/>
  <c r="AE130" i="91"/>
  <c r="AC129" i="91"/>
  <c r="AE129" i="91"/>
  <c r="AC128" i="91"/>
  <c r="AE128" i="91"/>
  <c r="AC126" i="91"/>
  <c r="AE126" i="91"/>
  <c r="AC125" i="91"/>
  <c r="AE125" i="91"/>
  <c r="AC124" i="91"/>
  <c r="AE124" i="91"/>
  <c r="AC123" i="91"/>
  <c r="AE123" i="91"/>
  <c r="D122" i="91"/>
  <c r="C122" i="91"/>
  <c r="AC122" i="91"/>
  <c r="AE122" i="91"/>
  <c r="AG121" i="91"/>
  <c r="D121" i="91"/>
  <c r="C121" i="91"/>
  <c r="B121" i="91"/>
  <c r="AC121" i="91"/>
  <c r="AE121" i="91"/>
  <c r="AC118" i="91"/>
  <c r="AC117" i="91"/>
  <c r="AE117" i="91"/>
  <c r="B117" i="91"/>
  <c r="AC113" i="91"/>
  <c r="AE113" i="91"/>
  <c r="AC112" i="91"/>
  <c r="AE112" i="91"/>
  <c r="AB112" i="91"/>
  <c r="AC110" i="91"/>
  <c r="AE110" i="91"/>
  <c r="AC109" i="91"/>
  <c r="AE109" i="91"/>
  <c r="AC108" i="91"/>
  <c r="AE108" i="91"/>
  <c r="AC107" i="91"/>
  <c r="AE107" i="91"/>
  <c r="AC106" i="91"/>
  <c r="AE106" i="91"/>
  <c r="S105" i="91"/>
  <c r="R105" i="91"/>
  <c r="Q105" i="91"/>
  <c r="P105" i="91"/>
  <c r="P68" i="91"/>
  <c r="O105" i="91"/>
  <c r="N105" i="91"/>
  <c r="M105" i="91"/>
  <c r="M68" i="91"/>
  <c r="L105" i="91"/>
  <c r="L68" i="91"/>
  <c r="K105" i="91"/>
  <c r="J105" i="91"/>
  <c r="I105" i="91"/>
  <c r="H105" i="91"/>
  <c r="G105" i="91"/>
  <c r="F105" i="91"/>
  <c r="AC102" i="91"/>
  <c r="AE102" i="91"/>
  <c r="AC101" i="91"/>
  <c r="AE101" i="91"/>
  <c r="AC100" i="91"/>
  <c r="AE100" i="91"/>
  <c r="AC99" i="91"/>
  <c r="AE99" i="91"/>
  <c r="AB99" i="91"/>
  <c r="AA99" i="91"/>
  <c r="Z99" i="91"/>
  <c r="Y99" i="91"/>
  <c r="Y68" i="91"/>
  <c r="X99" i="91"/>
  <c r="W99" i="91"/>
  <c r="W68" i="91"/>
  <c r="W188" i="91"/>
  <c r="V99" i="91"/>
  <c r="U99" i="91"/>
  <c r="U68" i="91"/>
  <c r="T99" i="91"/>
  <c r="T68" i="91"/>
  <c r="E99" i="91"/>
  <c r="D99" i="91"/>
  <c r="AC96" i="91"/>
  <c r="AE96" i="91"/>
  <c r="AC95" i="91"/>
  <c r="AE95" i="91"/>
  <c r="AC94" i="91"/>
  <c r="AE94" i="91"/>
  <c r="B94" i="91"/>
  <c r="AC91" i="91"/>
  <c r="AE91" i="91"/>
  <c r="AC89" i="91"/>
  <c r="AE89" i="91"/>
  <c r="AC88" i="91"/>
  <c r="AE88" i="91"/>
  <c r="AC87" i="91"/>
  <c r="AC86" i="91"/>
  <c r="AE86" i="91"/>
  <c r="C86" i="91"/>
  <c r="B86" i="91"/>
  <c r="AC85" i="91"/>
  <c r="AE85" i="91"/>
  <c r="AC84" i="91"/>
  <c r="AE84" i="91"/>
  <c r="AC83" i="91"/>
  <c r="AE83" i="91"/>
  <c r="AC82" i="91"/>
  <c r="AE82" i="91"/>
  <c r="AC81" i="91"/>
  <c r="AE81" i="91"/>
  <c r="AC80" i="91"/>
  <c r="AE80" i="91"/>
  <c r="AC79" i="91"/>
  <c r="AE79" i="91"/>
  <c r="AC78" i="91"/>
  <c r="AE78" i="91"/>
  <c r="AC77" i="91"/>
  <c r="AE77" i="91"/>
  <c r="AC76" i="91"/>
  <c r="AE76" i="91"/>
  <c r="AC75" i="91"/>
  <c r="AE75" i="91"/>
  <c r="E75" i="91"/>
  <c r="D75" i="91"/>
  <c r="C75" i="91"/>
  <c r="B75" i="91"/>
  <c r="AC74" i="91"/>
  <c r="AE74" i="91"/>
  <c r="AC73" i="91"/>
  <c r="AE73" i="91"/>
  <c r="AC72" i="91"/>
  <c r="AE72" i="91"/>
  <c r="AC71" i="91"/>
  <c r="AE71" i="91"/>
  <c r="AC70" i="91"/>
  <c r="AE70" i="91"/>
  <c r="B69" i="91"/>
  <c r="B68" i="91"/>
  <c r="AB68" i="91"/>
  <c r="AA68" i="91"/>
  <c r="AA9" i="91"/>
  <c r="Z68" i="91"/>
  <c r="Z188" i="91"/>
  <c r="X68" i="91"/>
  <c r="V68" i="91"/>
  <c r="S68" i="91"/>
  <c r="S7" i="91"/>
  <c r="R68" i="91"/>
  <c r="R8" i="91"/>
  <c r="Q68" i="91"/>
  <c r="O68" i="91"/>
  <c r="O7" i="91"/>
  <c r="N68" i="91"/>
  <c r="K68" i="91"/>
  <c r="K9" i="91"/>
  <c r="J68" i="91"/>
  <c r="I68" i="91"/>
  <c r="H68" i="91"/>
  <c r="G68" i="91"/>
  <c r="G9" i="91"/>
  <c r="F68" i="91"/>
  <c r="E68" i="91"/>
  <c r="D68" i="91"/>
  <c r="C68" i="91"/>
  <c r="AC67" i="91"/>
  <c r="AE67" i="91"/>
  <c r="AC66" i="91"/>
  <c r="AE66" i="91"/>
  <c r="AC65" i="91"/>
  <c r="AE65" i="91"/>
  <c r="D64" i="91"/>
  <c r="C64" i="91"/>
  <c r="B64" i="91"/>
  <c r="AC64" i="91"/>
  <c r="AE64" i="91"/>
  <c r="AC63" i="91"/>
  <c r="AE63" i="91"/>
  <c r="AC62" i="91"/>
  <c r="AE62" i="91"/>
  <c r="AC61" i="91"/>
  <c r="AE61" i="91"/>
  <c r="D60" i="91"/>
  <c r="C60" i="91"/>
  <c r="B60" i="91"/>
  <c r="AC60" i="91"/>
  <c r="AE60" i="91"/>
  <c r="AG59" i="91"/>
  <c r="AG53" i="91"/>
  <c r="AC59" i="91"/>
  <c r="AE59" i="91"/>
  <c r="D59" i="91"/>
  <c r="D53" i="91"/>
  <c r="C59" i="91"/>
  <c r="B59" i="91"/>
  <c r="AC57" i="91"/>
  <c r="AE57" i="91"/>
  <c r="AC56" i="91"/>
  <c r="AE56" i="91"/>
  <c r="C55" i="91"/>
  <c r="B55" i="91"/>
  <c r="C54" i="91"/>
  <c r="AC52" i="91"/>
  <c r="AE52" i="91"/>
  <c r="AC51" i="91"/>
  <c r="AE51" i="91"/>
  <c r="AC50" i="91"/>
  <c r="AC49" i="91"/>
  <c r="AE49" i="91"/>
  <c r="AG49" i="91"/>
  <c r="D49" i="91"/>
  <c r="C49" i="91"/>
  <c r="B49" i="91"/>
  <c r="AC47" i="91"/>
  <c r="AE47" i="91"/>
  <c r="AC46" i="91"/>
  <c r="AE46" i="91"/>
  <c r="AC45" i="91"/>
  <c r="AE45" i="91"/>
  <c r="AC44" i="91"/>
  <c r="AE44" i="91"/>
  <c r="AG43" i="91"/>
  <c r="D43" i="91"/>
  <c r="C43" i="91"/>
  <c r="B43" i="91"/>
  <c r="AC42" i="91"/>
  <c r="AE42" i="91"/>
  <c r="AC41" i="91"/>
  <c r="AE41" i="91"/>
  <c r="AC40" i="91"/>
  <c r="AE40" i="91"/>
  <c r="D39" i="91"/>
  <c r="C39" i="91"/>
  <c r="B39" i="91"/>
  <c r="AC39" i="91"/>
  <c r="AE39" i="91"/>
  <c r="AC37" i="91"/>
  <c r="AE37" i="91"/>
  <c r="AC35" i="91"/>
  <c r="AE35" i="91"/>
  <c r="AC33" i="91"/>
  <c r="AE33" i="91"/>
  <c r="AC31" i="91"/>
  <c r="AE31" i="91"/>
  <c r="AC29" i="91"/>
  <c r="AE29" i="91"/>
  <c r="AC28" i="91"/>
  <c r="AE28" i="91"/>
  <c r="AC27" i="91"/>
  <c r="AE27" i="91"/>
  <c r="D26" i="91"/>
  <c r="C26" i="91"/>
  <c r="B26" i="91"/>
  <c r="AC26" i="91"/>
  <c r="AE26" i="91"/>
  <c r="AC25" i="91"/>
  <c r="AE25" i="91"/>
  <c r="AC24" i="91"/>
  <c r="AE24" i="91"/>
  <c r="AC23" i="91"/>
  <c r="AE23" i="91"/>
  <c r="D21" i="91"/>
  <c r="D18" i="91"/>
  <c r="C21" i="91"/>
  <c r="C18" i="91"/>
  <c r="B21" i="91"/>
  <c r="AC20" i="91"/>
  <c r="AE20" i="91"/>
  <c r="AC19" i="91"/>
  <c r="AG18" i="91"/>
  <c r="AC17" i="91"/>
  <c r="AE17" i="91"/>
  <c r="AC16" i="91"/>
  <c r="AE16" i="91"/>
  <c r="D15" i="91"/>
  <c r="C15" i="91"/>
  <c r="B15" i="91"/>
  <c r="AC15" i="91"/>
  <c r="AE15" i="91"/>
  <c r="AC14" i="91"/>
  <c r="AC13" i="91"/>
  <c r="AE13" i="91"/>
  <c r="AG12" i="91"/>
  <c r="D12" i="91"/>
  <c r="D11" i="91"/>
  <c r="D10" i="91"/>
  <c r="D7" i="91" s="1"/>
  <c r="C12" i="91"/>
  <c r="Z9" i="91"/>
  <c r="V9" i="91"/>
  <c r="S9" i="91"/>
  <c r="P9" i="91"/>
  <c r="O9" i="91"/>
  <c r="J9" i="91"/>
  <c r="I9" i="91"/>
  <c r="AB8" i="91"/>
  <c r="AA8" i="91"/>
  <c r="Z8" i="91"/>
  <c r="V8" i="91"/>
  <c r="T8" i="91"/>
  <c r="S8" i="91"/>
  <c r="O8" i="91"/>
  <c r="K8" i="91"/>
  <c r="J8" i="91"/>
  <c r="Z7" i="91"/>
  <c r="X7" i="91"/>
  <c r="R7" i="91"/>
  <c r="M7" i="91"/>
  <c r="L7" i="91"/>
  <c r="K7" i="91"/>
  <c r="J7" i="91"/>
  <c r="I7" i="91"/>
  <c r="G7" i="91"/>
  <c r="F7" i="91"/>
  <c r="E7" i="91"/>
  <c r="AC193" i="90"/>
  <c r="AE193" i="90" s="1"/>
  <c r="AC191" i="90"/>
  <c r="AE191" i="90"/>
  <c r="AG190" i="90"/>
  <c r="AC190" i="90"/>
  <c r="AE190" i="90"/>
  <c r="D190" i="90"/>
  <c r="C190" i="90"/>
  <c r="B190" i="90"/>
  <c r="AE187" i="90"/>
  <c r="AC186" i="90"/>
  <c r="AE186" i="90"/>
  <c r="AC185" i="90"/>
  <c r="AE185" i="90"/>
  <c r="D184" i="90"/>
  <c r="C184" i="90"/>
  <c r="AC184" i="90"/>
  <c r="AE184" i="90"/>
  <c r="AC183" i="90"/>
  <c r="AE183" i="90"/>
  <c r="AC182" i="90"/>
  <c r="AE182" i="90"/>
  <c r="AG181" i="90"/>
  <c r="D181" i="90"/>
  <c r="C181" i="90"/>
  <c r="B181" i="90"/>
  <c r="AC180" i="90"/>
  <c r="AE180" i="90"/>
  <c r="AC179" i="90"/>
  <c r="AE179" i="90"/>
  <c r="AC178" i="90"/>
  <c r="AE178" i="90"/>
  <c r="AC177" i="90"/>
  <c r="AE177" i="90"/>
  <c r="C176" i="90"/>
  <c r="C175" i="90"/>
  <c r="AG175" i="90"/>
  <c r="B175" i="90"/>
  <c r="AC173" i="90"/>
  <c r="AE173" i="90"/>
  <c r="AE172" i="90"/>
  <c r="AC172" i="90"/>
  <c r="AC171" i="90"/>
  <c r="AE171" i="90"/>
  <c r="AC170" i="90"/>
  <c r="AE170" i="90"/>
  <c r="AG169" i="90"/>
  <c r="D169" i="90"/>
  <c r="C169" i="90"/>
  <c r="AC169" i="90"/>
  <c r="AE169" i="90"/>
  <c r="AC168" i="90"/>
  <c r="AE168" i="90"/>
  <c r="B166" i="90"/>
  <c r="AC166" i="90"/>
  <c r="AE166" i="90"/>
  <c r="AC165" i="90"/>
  <c r="AE165" i="90"/>
  <c r="B163" i="90"/>
  <c r="AC163" i="90"/>
  <c r="AE163" i="90"/>
  <c r="AC162" i="90"/>
  <c r="AE162" i="90"/>
  <c r="B160" i="90"/>
  <c r="AC160" i="90"/>
  <c r="AE160" i="90"/>
  <c r="AC159" i="90"/>
  <c r="AE159" i="90"/>
  <c r="AC158" i="90"/>
  <c r="AE158" i="90"/>
  <c r="B157" i="90"/>
  <c r="AC156" i="90"/>
  <c r="AE156" i="90"/>
  <c r="AC155" i="90"/>
  <c r="AE155" i="90"/>
  <c r="B154" i="90"/>
  <c r="AC154" i="90"/>
  <c r="AE154" i="90"/>
  <c r="AC153" i="90"/>
  <c r="AE153" i="90"/>
  <c r="AC152" i="90"/>
  <c r="AE152" i="90"/>
  <c r="B151" i="90"/>
  <c r="AC151" i="90"/>
  <c r="AE151" i="90"/>
  <c r="AG150" i="90"/>
  <c r="D150" i="90"/>
  <c r="AC149" i="90"/>
  <c r="AE149" i="90"/>
  <c r="AC148" i="90"/>
  <c r="AE148" i="90"/>
  <c r="AC147" i="90"/>
  <c r="AE147" i="90"/>
  <c r="AC146" i="90"/>
  <c r="AE146" i="90"/>
  <c r="AC145" i="90"/>
  <c r="AE145" i="90"/>
  <c r="AC144" i="90"/>
  <c r="AE144" i="90"/>
  <c r="AC143" i="90"/>
  <c r="AE143" i="90"/>
  <c r="AC141" i="90"/>
  <c r="AE141" i="90"/>
  <c r="AC140" i="90"/>
  <c r="AE140" i="90"/>
  <c r="AC139" i="90"/>
  <c r="AE139" i="90"/>
  <c r="AC138" i="90"/>
  <c r="AE138" i="90"/>
  <c r="AC137" i="90"/>
  <c r="AE137" i="90"/>
  <c r="AC136" i="90"/>
  <c r="AE136" i="90"/>
  <c r="AC135" i="90"/>
  <c r="AE135" i="90"/>
  <c r="AC134" i="90"/>
  <c r="AE134" i="90"/>
  <c r="AC133" i="90"/>
  <c r="AE133" i="90"/>
  <c r="D132" i="90"/>
  <c r="C132" i="90"/>
  <c r="AC132" i="90"/>
  <c r="AE132" i="90"/>
  <c r="AC130" i="90"/>
  <c r="AE130" i="90"/>
  <c r="AC129" i="90"/>
  <c r="AE129" i="90"/>
  <c r="AC128" i="90"/>
  <c r="AE128" i="90"/>
  <c r="AC126" i="90"/>
  <c r="AE126" i="90"/>
  <c r="AC125" i="90"/>
  <c r="AE125" i="90"/>
  <c r="AC124" i="90"/>
  <c r="AE124" i="90"/>
  <c r="AC123" i="90"/>
  <c r="AE123" i="90"/>
  <c r="D122" i="90"/>
  <c r="C122" i="90"/>
  <c r="AG121" i="90"/>
  <c r="D121" i="90"/>
  <c r="B121" i="90"/>
  <c r="AC118" i="90"/>
  <c r="AE118" i="90"/>
  <c r="AC117" i="90"/>
  <c r="AE117" i="90"/>
  <c r="B117" i="90"/>
  <c r="AC113" i="90"/>
  <c r="AE113" i="90"/>
  <c r="AC112" i="90"/>
  <c r="AE112" i="90"/>
  <c r="AB112" i="90"/>
  <c r="AE110" i="90"/>
  <c r="AC110" i="90"/>
  <c r="AC109" i="90"/>
  <c r="AE109" i="90"/>
  <c r="AC108" i="90"/>
  <c r="AE108" i="90"/>
  <c r="AC107" i="90"/>
  <c r="AE107" i="90"/>
  <c r="AC106" i="90"/>
  <c r="AE106" i="90"/>
  <c r="AC105" i="90"/>
  <c r="AE105" i="90"/>
  <c r="S68" i="90"/>
  <c r="S188" i="90"/>
  <c r="R68" i="90"/>
  <c r="Q68" i="90"/>
  <c r="P68" i="90"/>
  <c r="K68" i="90"/>
  <c r="K188" i="90"/>
  <c r="H68" i="90"/>
  <c r="G68" i="90"/>
  <c r="F68" i="90"/>
  <c r="AC102" i="90"/>
  <c r="AE102" i="90"/>
  <c r="AC101" i="90"/>
  <c r="AE101" i="90"/>
  <c r="AC100" i="90"/>
  <c r="AC99" i="90"/>
  <c r="AE99" i="90"/>
  <c r="AB99" i="90"/>
  <c r="AA99" i="90"/>
  <c r="Z99" i="90"/>
  <c r="Y99" i="90"/>
  <c r="X99" i="90"/>
  <c r="X68" i="90"/>
  <c r="W99" i="90"/>
  <c r="W68" i="90"/>
  <c r="V99" i="90"/>
  <c r="V68" i="90"/>
  <c r="U99" i="90"/>
  <c r="T99" i="90"/>
  <c r="E99" i="90"/>
  <c r="D99" i="90"/>
  <c r="AC96" i="90"/>
  <c r="AE96" i="90"/>
  <c r="AC95" i="90"/>
  <c r="B94" i="90"/>
  <c r="AC91" i="90"/>
  <c r="AE91" i="90"/>
  <c r="AC89" i="90"/>
  <c r="AE89" i="90"/>
  <c r="AC88" i="90"/>
  <c r="AE88" i="90"/>
  <c r="AC87" i="90"/>
  <c r="C86" i="90"/>
  <c r="B86" i="90"/>
  <c r="AC85" i="90"/>
  <c r="AE85" i="90"/>
  <c r="AC84" i="90"/>
  <c r="AE84" i="90"/>
  <c r="AC83" i="90"/>
  <c r="AE83" i="90"/>
  <c r="AC82" i="90"/>
  <c r="AE82" i="90"/>
  <c r="AC81" i="90"/>
  <c r="AE81" i="90"/>
  <c r="AC80" i="90"/>
  <c r="AE80" i="90"/>
  <c r="AC79" i="90"/>
  <c r="AE79" i="90"/>
  <c r="AC78" i="90"/>
  <c r="AC77" i="90"/>
  <c r="AE77" i="90"/>
  <c r="AC76" i="90"/>
  <c r="AE76" i="90"/>
  <c r="E75" i="90"/>
  <c r="D75" i="90"/>
  <c r="D68" i="90"/>
  <c r="C75" i="90"/>
  <c r="B75" i="90"/>
  <c r="AC74" i="90"/>
  <c r="AE74" i="90"/>
  <c r="AC73" i="90"/>
  <c r="AE73" i="90"/>
  <c r="AC72" i="90"/>
  <c r="AC71" i="90"/>
  <c r="AE71" i="90"/>
  <c r="AC70" i="90"/>
  <c r="AE70" i="90"/>
  <c r="B69" i="90"/>
  <c r="AB68" i="90"/>
  <c r="AA68" i="90"/>
  <c r="Z68" i="90"/>
  <c r="Y68" i="90"/>
  <c r="U68" i="90"/>
  <c r="T68" i="90"/>
  <c r="O68" i="90"/>
  <c r="N68" i="90"/>
  <c r="N9" i="90"/>
  <c r="M68" i="90"/>
  <c r="M188" i="90"/>
  <c r="L68" i="90"/>
  <c r="J68" i="90"/>
  <c r="J188" i="90"/>
  <c r="I68" i="90"/>
  <c r="E68" i="90"/>
  <c r="E188" i="90"/>
  <c r="C68" i="90"/>
  <c r="AC67" i="90"/>
  <c r="AE67" i="90"/>
  <c r="AC66" i="90"/>
  <c r="AE66" i="90"/>
  <c r="AC65" i="90"/>
  <c r="AE65" i="90"/>
  <c r="D64" i="90"/>
  <c r="C64" i="90"/>
  <c r="B64" i="90"/>
  <c r="AC64" i="90"/>
  <c r="AE64" i="90"/>
  <c r="AC63" i="90"/>
  <c r="AE63" i="90"/>
  <c r="AC62" i="90"/>
  <c r="AE62" i="90"/>
  <c r="AC61" i="90"/>
  <c r="AE61" i="90"/>
  <c r="D60" i="90"/>
  <c r="C60" i="90"/>
  <c r="B60" i="90"/>
  <c r="AC60" i="90"/>
  <c r="AE60" i="90"/>
  <c r="AG59" i="90"/>
  <c r="AG53" i="90"/>
  <c r="AC57" i="90"/>
  <c r="AE57" i="90"/>
  <c r="AC56" i="90"/>
  <c r="AE56" i="90"/>
  <c r="C55" i="90"/>
  <c r="C54" i="90"/>
  <c r="B55" i="90"/>
  <c r="AC55" i="90"/>
  <c r="AC54" i="90"/>
  <c r="AE54" i="90"/>
  <c r="B54" i="90"/>
  <c r="AC52" i="90"/>
  <c r="AE52" i="90"/>
  <c r="AC51" i="90"/>
  <c r="AE51" i="90"/>
  <c r="AC50" i="90"/>
  <c r="AC49" i="90"/>
  <c r="AE49" i="90"/>
  <c r="AG49" i="90"/>
  <c r="D49" i="90"/>
  <c r="C49" i="90"/>
  <c r="B49" i="90"/>
  <c r="AC47" i="90"/>
  <c r="AE47" i="90"/>
  <c r="AC46" i="90"/>
  <c r="AE46" i="90"/>
  <c r="AC45" i="90"/>
  <c r="AE45" i="90"/>
  <c r="AC44" i="90"/>
  <c r="AE44" i="90"/>
  <c r="AG43" i="90"/>
  <c r="D43" i="90"/>
  <c r="C43" i="90"/>
  <c r="B43" i="90"/>
  <c r="AC42" i="90"/>
  <c r="AE42" i="90"/>
  <c r="AC41" i="90"/>
  <c r="AE41" i="90"/>
  <c r="AC40" i="90"/>
  <c r="AE40" i="90"/>
  <c r="D39" i="90"/>
  <c r="C39" i="90"/>
  <c r="B39" i="90"/>
  <c r="AC37" i="90"/>
  <c r="AE37" i="90"/>
  <c r="AC35" i="90"/>
  <c r="AE35" i="90"/>
  <c r="AC33" i="90"/>
  <c r="AE33" i="90"/>
  <c r="AC31" i="90"/>
  <c r="AE31" i="90"/>
  <c r="AC29" i="90"/>
  <c r="AE29" i="90"/>
  <c r="AC28" i="90"/>
  <c r="AE28" i="90"/>
  <c r="AC27" i="90"/>
  <c r="AE27" i="90"/>
  <c r="D26" i="90"/>
  <c r="C26" i="90"/>
  <c r="B26" i="90"/>
  <c r="AC25" i="90"/>
  <c r="AE25" i="90"/>
  <c r="AC24" i="90"/>
  <c r="AE24" i="90"/>
  <c r="AC23" i="90"/>
  <c r="AE23" i="90"/>
  <c r="D21" i="90"/>
  <c r="C21" i="90"/>
  <c r="B21" i="90"/>
  <c r="AC20" i="90"/>
  <c r="AE20" i="90"/>
  <c r="AC19" i="90"/>
  <c r="AE19" i="90"/>
  <c r="AG18" i="90"/>
  <c r="D18" i="90"/>
  <c r="C18" i="90"/>
  <c r="AC17" i="90"/>
  <c r="AE17" i="90"/>
  <c r="AC16" i="90"/>
  <c r="AE16" i="90"/>
  <c r="D15" i="90"/>
  <c r="C15" i="90"/>
  <c r="C12" i="90"/>
  <c r="B15" i="90"/>
  <c r="AC14" i="90"/>
  <c r="AE14" i="90"/>
  <c r="AC13" i="90"/>
  <c r="AG12" i="90"/>
  <c r="D12" i="90"/>
  <c r="C11" i="90"/>
  <c r="AB9" i="90"/>
  <c r="AA9" i="90"/>
  <c r="Y9" i="90"/>
  <c r="X9" i="90"/>
  <c r="S9" i="90"/>
  <c r="O9" i="90"/>
  <c r="K9" i="90"/>
  <c r="H9" i="90"/>
  <c r="S8" i="90"/>
  <c r="M8" i="90"/>
  <c r="L8" i="90"/>
  <c r="K8" i="90"/>
  <c r="AB7" i="90"/>
  <c r="AA7" i="90"/>
  <c r="S7" i="90"/>
  <c r="O7" i="90"/>
  <c r="N7" i="90"/>
  <c r="L7" i="90"/>
  <c r="K7" i="90"/>
  <c r="H7" i="90"/>
  <c r="AC193" i="89"/>
  <c r="AE193" i="89"/>
  <c r="AC191" i="89"/>
  <c r="AC190" i="89"/>
  <c r="AE190" i="89"/>
  <c r="AG190" i="89"/>
  <c r="D190" i="89"/>
  <c r="C190" i="89"/>
  <c r="B190" i="89"/>
  <c r="AE187" i="89"/>
  <c r="AC186" i="89"/>
  <c r="AE186" i="89"/>
  <c r="AC185" i="89"/>
  <c r="AE185" i="89"/>
  <c r="D184" i="89"/>
  <c r="C184" i="89"/>
  <c r="AC184" i="89"/>
  <c r="AE184" i="89"/>
  <c r="AC183" i="89"/>
  <c r="AE183" i="89"/>
  <c r="AC182" i="89"/>
  <c r="AE182" i="89"/>
  <c r="AG181" i="89"/>
  <c r="D181" i="89"/>
  <c r="D175" i="89"/>
  <c r="C181" i="89"/>
  <c r="B181" i="89"/>
  <c r="AC181" i="89"/>
  <c r="AE181" i="89"/>
  <c r="AC180" i="89"/>
  <c r="AE180" i="89"/>
  <c r="AC179" i="89"/>
  <c r="AE179" i="89"/>
  <c r="AC178" i="89"/>
  <c r="AE178" i="89"/>
  <c r="AC177" i="89"/>
  <c r="AE177" i="89"/>
  <c r="C176" i="89"/>
  <c r="AC176" i="89"/>
  <c r="AG175" i="89"/>
  <c r="C175" i="89"/>
  <c r="B175" i="89"/>
  <c r="AC173" i="89"/>
  <c r="AE173" i="89"/>
  <c r="AE172" i="89"/>
  <c r="AC172" i="89"/>
  <c r="AC171" i="89"/>
  <c r="AE171" i="89"/>
  <c r="AC170" i="89"/>
  <c r="AE170" i="89"/>
  <c r="AG169" i="89"/>
  <c r="D169" i="89"/>
  <c r="D150" i="89"/>
  <c r="C169" i="89"/>
  <c r="C150" i="89"/>
  <c r="AC168" i="89"/>
  <c r="AE168" i="89"/>
  <c r="B166" i="89"/>
  <c r="AC166" i="89"/>
  <c r="AE166" i="89"/>
  <c r="AC165" i="89"/>
  <c r="AE165" i="89"/>
  <c r="B163" i="89"/>
  <c r="AC163" i="89"/>
  <c r="AE163" i="89"/>
  <c r="AC162" i="89"/>
  <c r="AE162" i="89"/>
  <c r="B160" i="89"/>
  <c r="AC160" i="89"/>
  <c r="AE160" i="89"/>
  <c r="AC159" i="89"/>
  <c r="AE159" i="89"/>
  <c r="AC158" i="89"/>
  <c r="AE158" i="89"/>
  <c r="B157" i="89"/>
  <c r="AC157" i="89"/>
  <c r="AE157" i="89"/>
  <c r="AC156" i="89"/>
  <c r="AE156" i="89"/>
  <c r="AC155" i="89"/>
  <c r="AE155" i="89"/>
  <c r="B154" i="89"/>
  <c r="AC154" i="89"/>
  <c r="AE154" i="89"/>
  <c r="AC153" i="89"/>
  <c r="AE153" i="89"/>
  <c r="AC152" i="89"/>
  <c r="AE152" i="89"/>
  <c r="B151" i="89"/>
  <c r="AC151" i="89"/>
  <c r="AE151" i="89"/>
  <c r="AG150" i="89"/>
  <c r="B150" i="89"/>
  <c r="AC150" i="89"/>
  <c r="AC149" i="89"/>
  <c r="AE149" i="89"/>
  <c r="AC148" i="89"/>
  <c r="AE148" i="89"/>
  <c r="AC147" i="89"/>
  <c r="AE147" i="89" s="1"/>
  <c r="AC146" i="89"/>
  <c r="AE146" i="89"/>
  <c r="AC145" i="89"/>
  <c r="AE145" i="89"/>
  <c r="AC144" i="89"/>
  <c r="AE144" i="89"/>
  <c r="AC143" i="89"/>
  <c r="AE143" i="89" s="1"/>
  <c r="AC141" i="89"/>
  <c r="AE141" i="89"/>
  <c r="AC140" i="89"/>
  <c r="AE140" i="89"/>
  <c r="AC139" i="89"/>
  <c r="AE139" i="89"/>
  <c r="AC138" i="89"/>
  <c r="AE138" i="89"/>
  <c r="AC137" i="89"/>
  <c r="AE137" i="89"/>
  <c r="AC136" i="89"/>
  <c r="AE136" i="89"/>
  <c r="AC135" i="89"/>
  <c r="AE135" i="89"/>
  <c r="AC134" i="89"/>
  <c r="AE134" i="89"/>
  <c r="AC133" i="89"/>
  <c r="AE133" i="89"/>
  <c r="D132" i="89"/>
  <c r="C132" i="89"/>
  <c r="AC132" i="89"/>
  <c r="AE132" i="89"/>
  <c r="AC130" i="89"/>
  <c r="AE130" i="89"/>
  <c r="AC129" i="89"/>
  <c r="AE129" i="89"/>
  <c r="AC128" i="89"/>
  <c r="AE128" i="89"/>
  <c r="AC126" i="89"/>
  <c r="AE126" i="89"/>
  <c r="AC125" i="89"/>
  <c r="AE125" i="89"/>
  <c r="AC124" i="89"/>
  <c r="AE124" i="89"/>
  <c r="AC123" i="89"/>
  <c r="AE123" i="89"/>
  <c r="D122" i="89"/>
  <c r="C122" i="89"/>
  <c r="AC122" i="89"/>
  <c r="AE122" i="89"/>
  <c r="AG121" i="89"/>
  <c r="C121" i="89"/>
  <c r="B121" i="89"/>
  <c r="AC118" i="89"/>
  <c r="AE118" i="89"/>
  <c r="AC117" i="89"/>
  <c r="AE117" i="89"/>
  <c r="B117" i="89"/>
  <c r="AC113" i="89"/>
  <c r="AE113" i="89"/>
  <c r="AC112" i="89"/>
  <c r="AE112" i="89"/>
  <c r="AB112" i="89"/>
  <c r="AE110" i="89"/>
  <c r="AC110" i="89"/>
  <c r="AC109" i="89"/>
  <c r="AE109" i="89"/>
  <c r="AC108" i="89"/>
  <c r="AE108" i="89"/>
  <c r="AC107" i="89"/>
  <c r="AE107" i="89"/>
  <c r="AC106" i="89"/>
  <c r="AE106" i="89"/>
  <c r="Q68" i="89"/>
  <c r="P68" i="89"/>
  <c r="O68" i="89"/>
  <c r="M68" i="89"/>
  <c r="L68" i="89"/>
  <c r="I68" i="89"/>
  <c r="I188" i="89"/>
  <c r="G68" i="89"/>
  <c r="F68" i="89"/>
  <c r="AC102" i="89"/>
  <c r="AE102" i="89"/>
  <c r="AC101" i="89"/>
  <c r="AE101" i="89"/>
  <c r="AC100" i="89"/>
  <c r="AB99" i="89"/>
  <c r="AA99" i="89"/>
  <c r="Z99" i="89"/>
  <c r="Y99" i="89"/>
  <c r="X99" i="89"/>
  <c r="W99" i="89"/>
  <c r="V99" i="89"/>
  <c r="U99" i="89"/>
  <c r="T99" i="89"/>
  <c r="E99" i="89"/>
  <c r="D99" i="89"/>
  <c r="AC96" i="89"/>
  <c r="AE96" i="89"/>
  <c r="AC95" i="89"/>
  <c r="AE95" i="89"/>
  <c r="AC94" i="89"/>
  <c r="AE94" i="89"/>
  <c r="B94" i="89"/>
  <c r="AC91" i="89"/>
  <c r="AE91" i="89"/>
  <c r="AC89" i="89"/>
  <c r="AE89" i="89"/>
  <c r="AC88" i="89"/>
  <c r="AE88" i="89"/>
  <c r="AC87" i="89"/>
  <c r="AE87" i="89"/>
  <c r="C86" i="89"/>
  <c r="B86" i="89"/>
  <c r="AC85" i="89"/>
  <c r="AE85" i="89"/>
  <c r="AC84" i="89"/>
  <c r="AE84" i="89"/>
  <c r="AC83" i="89"/>
  <c r="AE83" i="89"/>
  <c r="AC82" i="89"/>
  <c r="AE82" i="89"/>
  <c r="AC81" i="89"/>
  <c r="AE81" i="89"/>
  <c r="AC80" i="89"/>
  <c r="AE80" i="89"/>
  <c r="AC79" i="89"/>
  <c r="AE79" i="89"/>
  <c r="AC78" i="89"/>
  <c r="AE78" i="89"/>
  <c r="AC77" i="89"/>
  <c r="AE77" i="89"/>
  <c r="AC76" i="89"/>
  <c r="AE76" i="89"/>
  <c r="AC75" i="89"/>
  <c r="AE75" i="89"/>
  <c r="E75" i="89"/>
  <c r="E68" i="89"/>
  <c r="D75" i="89"/>
  <c r="D68" i="89"/>
  <c r="C75" i="89"/>
  <c r="B75" i="89"/>
  <c r="AC74" i="89"/>
  <c r="AE74" i="89"/>
  <c r="AC73" i="89"/>
  <c r="AE73" i="89"/>
  <c r="AC72" i="89"/>
  <c r="AE72" i="89"/>
  <c r="AC71" i="89"/>
  <c r="AE71" i="89"/>
  <c r="AC70" i="89"/>
  <c r="AE70" i="89"/>
  <c r="B69" i="89"/>
  <c r="AB68" i="89"/>
  <c r="AA68" i="89"/>
  <c r="Z68" i="89"/>
  <c r="Y68" i="89"/>
  <c r="X68" i="89"/>
  <c r="W68" i="89"/>
  <c r="V68" i="89"/>
  <c r="V188" i="89"/>
  <c r="U68" i="89"/>
  <c r="T68" i="89"/>
  <c r="S68" i="89"/>
  <c r="R68" i="89"/>
  <c r="N68" i="89"/>
  <c r="N188" i="89"/>
  <c r="K68" i="89"/>
  <c r="K188" i="89"/>
  <c r="J68" i="89"/>
  <c r="J188" i="89"/>
  <c r="H68" i="89"/>
  <c r="H188" i="89"/>
  <c r="C68" i="89"/>
  <c r="AC67" i="89"/>
  <c r="AE67" i="89"/>
  <c r="AC66" i="89"/>
  <c r="AE66" i="89"/>
  <c r="AC65" i="89"/>
  <c r="AE65" i="89"/>
  <c r="D64" i="89"/>
  <c r="C64" i="89"/>
  <c r="B64" i="89"/>
  <c r="AC63" i="89"/>
  <c r="AE63" i="89"/>
  <c r="AC62" i="89"/>
  <c r="AE62" i="89"/>
  <c r="AC61" i="89"/>
  <c r="AE61" i="89"/>
  <c r="D60" i="89"/>
  <c r="C60" i="89"/>
  <c r="B60" i="89"/>
  <c r="AC60" i="89"/>
  <c r="AE60" i="89"/>
  <c r="AG59" i="89"/>
  <c r="AG53" i="89"/>
  <c r="D59" i="89"/>
  <c r="C59" i="89"/>
  <c r="AC57" i="89"/>
  <c r="AE57" i="89"/>
  <c r="AC56" i="89"/>
  <c r="AE56" i="89"/>
  <c r="C55" i="89"/>
  <c r="B55" i="89"/>
  <c r="AC55" i="89"/>
  <c r="C54" i="89"/>
  <c r="D53" i="89"/>
  <c r="C53" i="89"/>
  <c r="AC52" i="89"/>
  <c r="AE52" i="89"/>
  <c r="AC51" i="89"/>
  <c r="AE51" i="89"/>
  <c r="AC50" i="89"/>
  <c r="AC49" i="89"/>
  <c r="AE49" i="89"/>
  <c r="AG49" i="89"/>
  <c r="D49" i="89"/>
  <c r="C49" i="89"/>
  <c r="B49" i="89"/>
  <c r="AC47" i="89"/>
  <c r="AC46" i="89"/>
  <c r="AE46" i="89"/>
  <c r="AC45" i="89"/>
  <c r="AE45" i="89"/>
  <c r="AC44" i="89"/>
  <c r="AE44" i="89"/>
  <c r="AG43" i="89"/>
  <c r="D43" i="89"/>
  <c r="C43" i="89"/>
  <c r="B43" i="89"/>
  <c r="AC42" i="89"/>
  <c r="AE42" i="89"/>
  <c r="AC41" i="89"/>
  <c r="AE41" i="89"/>
  <c r="AC40" i="89"/>
  <c r="AE40" i="89"/>
  <c r="D39" i="89"/>
  <c r="C39" i="89"/>
  <c r="B39" i="89"/>
  <c r="AC39" i="89"/>
  <c r="AE39" i="89"/>
  <c r="AC37" i="89"/>
  <c r="AE37" i="89"/>
  <c r="AC35" i="89"/>
  <c r="AE35" i="89"/>
  <c r="AC33" i="89"/>
  <c r="AE33" i="89"/>
  <c r="AC31" i="89"/>
  <c r="AE31" i="89"/>
  <c r="AC29" i="89"/>
  <c r="AE29" i="89"/>
  <c r="AC28" i="89"/>
  <c r="AE28" i="89"/>
  <c r="AC27" i="89"/>
  <c r="AE27" i="89"/>
  <c r="D26" i="89"/>
  <c r="C26" i="89"/>
  <c r="B26" i="89"/>
  <c r="AC25" i="89"/>
  <c r="AE25" i="89"/>
  <c r="AC24" i="89"/>
  <c r="AE24" i="89"/>
  <c r="AC23" i="89"/>
  <c r="AE23" i="89"/>
  <c r="D21" i="89"/>
  <c r="C21" i="89"/>
  <c r="C18" i="89"/>
  <c r="B21" i="89"/>
  <c r="AC20" i="89"/>
  <c r="AE20" i="89"/>
  <c r="AC19" i="89"/>
  <c r="AE19" i="89"/>
  <c r="AG18" i="89"/>
  <c r="AC17" i="89"/>
  <c r="AE17" i="89"/>
  <c r="AC16" i="89"/>
  <c r="AE16" i="89"/>
  <c r="D15" i="89"/>
  <c r="C15" i="89"/>
  <c r="B15" i="89"/>
  <c r="AC15" i="89"/>
  <c r="AE15" i="89"/>
  <c r="AC14" i="89"/>
  <c r="AE14" i="89"/>
  <c r="AC13" i="89"/>
  <c r="AC12" i="89"/>
  <c r="AG12" i="89"/>
  <c r="D12" i="89"/>
  <c r="C12" i="89"/>
  <c r="B12" i="89"/>
  <c r="Z9" i="89"/>
  <c r="Q9" i="89"/>
  <c r="P9" i="89"/>
  <c r="O9" i="89"/>
  <c r="I9" i="89"/>
  <c r="E9" i="89"/>
  <c r="O8" i="89"/>
  <c r="I8" i="89"/>
  <c r="AB7" i="89"/>
  <c r="AA7" i="89"/>
  <c r="Z7" i="89"/>
  <c r="X7" i="89"/>
  <c r="W7" i="89"/>
  <c r="V7" i="89"/>
  <c r="J7" i="89"/>
  <c r="I7" i="89"/>
  <c r="H7" i="89"/>
  <c r="AC193" i="88"/>
  <c r="AE193" i="88"/>
  <c r="AC191" i="88"/>
  <c r="AG190" i="88"/>
  <c r="D190" i="88"/>
  <c r="C190" i="88"/>
  <c r="B190" i="88"/>
  <c r="AE187" i="88"/>
  <c r="AC186" i="88"/>
  <c r="AE186" i="88"/>
  <c r="AC185" i="88"/>
  <c r="AE185" i="88"/>
  <c r="D184" i="88"/>
  <c r="C184" i="88"/>
  <c r="AC184" i="88"/>
  <c r="AE184" i="88"/>
  <c r="AC183" i="88"/>
  <c r="AE183" i="88"/>
  <c r="AC182" i="88"/>
  <c r="AE182" i="88"/>
  <c r="AG181" i="88"/>
  <c r="D181" i="88"/>
  <c r="D175" i="88"/>
  <c r="C181" i="88"/>
  <c r="B181" i="88"/>
  <c r="AC180" i="88"/>
  <c r="AE180" i="88"/>
  <c r="AC179" i="88"/>
  <c r="AE179" i="88"/>
  <c r="AC178" i="88"/>
  <c r="AE178" i="88"/>
  <c r="AC177" i="88"/>
  <c r="AE177" i="88"/>
  <c r="C176" i="88"/>
  <c r="AG175" i="88"/>
  <c r="B175" i="88"/>
  <c r="AC173" i="88"/>
  <c r="AE173" i="88"/>
  <c r="AC172" i="88"/>
  <c r="AE172" i="88"/>
  <c r="AC171" i="88"/>
  <c r="AE171" i="88"/>
  <c r="AC170" i="88"/>
  <c r="AE170" i="88"/>
  <c r="AG169" i="88"/>
  <c r="D169" i="88"/>
  <c r="D150" i="88"/>
  <c r="C169" i="88"/>
  <c r="AC169" i="88"/>
  <c r="AE169" i="88"/>
  <c r="AC168" i="88"/>
  <c r="AE168" i="88"/>
  <c r="B166" i="88"/>
  <c r="AC166" i="88"/>
  <c r="AE166" i="88"/>
  <c r="AC165" i="88"/>
  <c r="AE165" i="88"/>
  <c r="B163" i="88"/>
  <c r="AC163" i="88"/>
  <c r="AE163" i="88"/>
  <c r="AC162" i="88"/>
  <c r="AE162" i="88"/>
  <c r="B160" i="88"/>
  <c r="AC160" i="88"/>
  <c r="AE160" i="88"/>
  <c r="AC159" i="88"/>
  <c r="AE159" i="88"/>
  <c r="AC158" i="88"/>
  <c r="AE158" i="88"/>
  <c r="B157" i="88"/>
  <c r="AC157" i="88"/>
  <c r="AE157" i="88"/>
  <c r="AC156" i="88"/>
  <c r="AE156" i="88"/>
  <c r="AC155" i="88"/>
  <c r="AE155" i="88"/>
  <c r="B154" i="88"/>
  <c r="AC154" i="88"/>
  <c r="AE154" i="88"/>
  <c r="AC153" i="88"/>
  <c r="AE153" i="88"/>
  <c r="AC152" i="88"/>
  <c r="AE152" i="88"/>
  <c r="B151" i="88"/>
  <c r="AG150" i="88"/>
  <c r="C150" i="88"/>
  <c r="AC149" i="88"/>
  <c r="AE149" i="88"/>
  <c r="AC148" i="88"/>
  <c r="AE148" i="88"/>
  <c r="AC147" i="88"/>
  <c r="AE147" i="88"/>
  <c r="AC146" i="88"/>
  <c r="AE146" i="88"/>
  <c r="AC145" i="88"/>
  <c r="AE145" i="88"/>
  <c r="AC144" i="88"/>
  <c r="AE144" i="88"/>
  <c r="AC143" i="88"/>
  <c r="AE143" i="88"/>
  <c r="AC141" i="88"/>
  <c r="AE141" i="88"/>
  <c r="AC140" i="88"/>
  <c r="AE140" i="88"/>
  <c r="AC139" i="88"/>
  <c r="AE139" i="88"/>
  <c r="AC138" i="88"/>
  <c r="AE138" i="88"/>
  <c r="AC137" i="88"/>
  <c r="AE137" i="88"/>
  <c r="AC136" i="88"/>
  <c r="AE136" i="88"/>
  <c r="AC135" i="88"/>
  <c r="AE135" i="88"/>
  <c r="AC134" i="88"/>
  <c r="AE134" i="88"/>
  <c r="AC133" i="88"/>
  <c r="AE133" i="88"/>
  <c r="D132" i="88"/>
  <c r="C132" i="88"/>
  <c r="AC130" i="88"/>
  <c r="AE130" i="88"/>
  <c r="AC129" i="88"/>
  <c r="AE129" i="88"/>
  <c r="AC128" i="88"/>
  <c r="AE128" i="88"/>
  <c r="AC126" i="88"/>
  <c r="AE126" i="88"/>
  <c r="AC125" i="88"/>
  <c r="AE125" i="88"/>
  <c r="AC124" i="88"/>
  <c r="AE124" i="88"/>
  <c r="AC123" i="88"/>
  <c r="AE123" i="88"/>
  <c r="D122" i="88"/>
  <c r="C122" i="88"/>
  <c r="C121" i="88"/>
  <c r="AG121" i="88"/>
  <c r="B121" i="88"/>
  <c r="AC118" i="88"/>
  <c r="AE118" i="88"/>
  <c r="AC117" i="88"/>
  <c r="AE117" i="88"/>
  <c r="B117" i="88"/>
  <c r="AC113" i="88"/>
  <c r="AC112" i="88"/>
  <c r="AE112" i="88"/>
  <c r="AB112" i="88"/>
  <c r="AC110" i="88"/>
  <c r="AE110" i="88"/>
  <c r="AC109" i="88"/>
  <c r="AE109" i="88"/>
  <c r="AC108" i="88"/>
  <c r="AE108" i="88"/>
  <c r="AC107" i="88"/>
  <c r="AE107" i="88"/>
  <c r="AC106" i="88"/>
  <c r="AE106" i="88"/>
  <c r="S105" i="88"/>
  <c r="S68" i="88"/>
  <c r="S188" i="88"/>
  <c r="R105" i="88"/>
  <c r="Q105" i="88"/>
  <c r="P105" i="88"/>
  <c r="O105" i="88"/>
  <c r="O68" i="88"/>
  <c r="N105" i="88"/>
  <c r="N68" i="88"/>
  <c r="M105" i="88"/>
  <c r="L105" i="88"/>
  <c r="L68" i="88"/>
  <c r="K105" i="88"/>
  <c r="K68" i="88"/>
  <c r="J105" i="88"/>
  <c r="I105" i="88"/>
  <c r="H105" i="88"/>
  <c r="G105" i="88"/>
  <c r="G68" i="88"/>
  <c r="G188" i="88"/>
  <c r="F105" i="88"/>
  <c r="F68" i="88"/>
  <c r="AC102" i="88"/>
  <c r="AE102" i="88"/>
  <c r="AC101" i="88"/>
  <c r="AE101" i="88"/>
  <c r="AC100" i="88"/>
  <c r="AE100" i="88"/>
  <c r="AC99" i="88"/>
  <c r="AE99" i="88"/>
  <c r="AB99" i="88"/>
  <c r="AB68" i="88"/>
  <c r="AA99" i="88"/>
  <c r="AA68" i="88"/>
  <c r="Z99" i="88"/>
  <c r="Z68" i="88"/>
  <c r="Y99" i="88"/>
  <c r="X99" i="88"/>
  <c r="W99" i="88"/>
  <c r="V99" i="88"/>
  <c r="U99" i="88"/>
  <c r="U68" i="88"/>
  <c r="U9" i="88"/>
  <c r="T99" i="88"/>
  <c r="T68" i="88"/>
  <c r="E99" i="88"/>
  <c r="D99" i="88"/>
  <c r="AC96" i="88"/>
  <c r="AE96" i="88"/>
  <c r="AC95" i="88"/>
  <c r="AE95" i="88"/>
  <c r="AC94" i="88"/>
  <c r="AE94" i="88"/>
  <c r="B94" i="88"/>
  <c r="AC91" i="88"/>
  <c r="AE91" i="88"/>
  <c r="AC89" i="88"/>
  <c r="AE89" i="88"/>
  <c r="AC88" i="88"/>
  <c r="AE88" i="88"/>
  <c r="AC87" i="88"/>
  <c r="AE87" i="88"/>
  <c r="AC86" i="88"/>
  <c r="AE86" i="88"/>
  <c r="C86" i="88"/>
  <c r="B86" i="88"/>
  <c r="AC85" i="88"/>
  <c r="AE85" i="88"/>
  <c r="AC84" i="88"/>
  <c r="AE84" i="88"/>
  <c r="AC83" i="88"/>
  <c r="AE83" i="88"/>
  <c r="AC82" i="88"/>
  <c r="AE82" i="88"/>
  <c r="AC81" i="88"/>
  <c r="AE81" i="88"/>
  <c r="AC80" i="88"/>
  <c r="AE80" i="88"/>
  <c r="AC79" i="88"/>
  <c r="AE79" i="88"/>
  <c r="AC78" i="88"/>
  <c r="AE78" i="88"/>
  <c r="AC77" i="88"/>
  <c r="AE77" i="88"/>
  <c r="AC76" i="88"/>
  <c r="AE76" i="88"/>
  <c r="AC75" i="88"/>
  <c r="AE75" i="88"/>
  <c r="E75" i="88"/>
  <c r="E68" i="88"/>
  <c r="D75" i="88"/>
  <c r="D68" i="88"/>
  <c r="C75" i="88"/>
  <c r="C68" i="88"/>
  <c r="B75" i="88"/>
  <c r="AC74" i="88"/>
  <c r="AE74" i="88"/>
  <c r="AC73" i="88"/>
  <c r="AE73" i="88"/>
  <c r="AC72" i="88"/>
  <c r="AE72" i="88"/>
  <c r="AC71" i="88"/>
  <c r="AC70" i="88"/>
  <c r="AE70" i="88"/>
  <c r="B69" i="88"/>
  <c r="Y68" i="88"/>
  <c r="Y9" i="88"/>
  <c r="X68" i="88"/>
  <c r="X9" i="88"/>
  <c r="W68" i="88"/>
  <c r="V68" i="88"/>
  <c r="V188" i="88"/>
  <c r="R68" i="88"/>
  <c r="R188" i="88"/>
  <c r="Q68" i="88"/>
  <c r="P68" i="88"/>
  <c r="M68" i="88"/>
  <c r="J68" i="88"/>
  <c r="I68" i="88"/>
  <c r="H68" i="88"/>
  <c r="H188" i="88"/>
  <c r="AC67" i="88"/>
  <c r="AE67" i="88"/>
  <c r="AC66" i="88"/>
  <c r="AE66" i="88"/>
  <c r="AC65" i="88"/>
  <c r="AE65" i="88"/>
  <c r="D64" i="88"/>
  <c r="C64" i="88"/>
  <c r="B64" i="88"/>
  <c r="AC63" i="88"/>
  <c r="AE63" i="88"/>
  <c r="AC62" i="88"/>
  <c r="AE62" i="88"/>
  <c r="AC61" i="88"/>
  <c r="AE61" i="88"/>
  <c r="D60" i="88"/>
  <c r="C60" i="88"/>
  <c r="B60" i="88"/>
  <c r="AG59" i="88"/>
  <c r="B59" i="88"/>
  <c r="AC57" i="88"/>
  <c r="AE57" i="88"/>
  <c r="AC56" i="88"/>
  <c r="AE56" i="88"/>
  <c r="C55" i="88"/>
  <c r="B55" i="88"/>
  <c r="AC55" i="88"/>
  <c r="AE55" i="88"/>
  <c r="AC54" i="88"/>
  <c r="C54" i="88"/>
  <c r="B54" i="88"/>
  <c r="B53" i="88"/>
  <c r="AC52" i="88"/>
  <c r="AE52" i="88"/>
  <c r="AC51" i="88"/>
  <c r="AE51" i="88"/>
  <c r="AC50" i="88"/>
  <c r="AC49" i="88"/>
  <c r="AE49" i="88"/>
  <c r="AG49" i="88"/>
  <c r="D49" i="88"/>
  <c r="C49" i="88"/>
  <c r="B49" i="88"/>
  <c r="AC47" i="88"/>
  <c r="AE47" i="88"/>
  <c r="AC46" i="88"/>
  <c r="AE46" i="88"/>
  <c r="AC45" i="88"/>
  <c r="AE45" i="88"/>
  <c r="AC44" i="88"/>
  <c r="AC43" i="88"/>
  <c r="AE43" i="88"/>
  <c r="AG43" i="88"/>
  <c r="D43" i="88"/>
  <c r="C43" i="88"/>
  <c r="B43" i="88"/>
  <c r="AC42" i="88"/>
  <c r="AE42" i="88"/>
  <c r="AC41" i="88"/>
  <c r="AE41" i="88"/>
  <c r="AC40" i="88"/>
  <c r="AE40" i="88"/>
  <c r="D39" i="88"/>
  <c r="C39" i="88"/>
  <c r="B39" i="88"/>
  <c r="AC37" i="88"/>
  <c r="AE37" i="88"/>
  <c r="AC35" i="88"/>
  <c r="AE35" i="88"/>
  <c r="AC33" i="88"/>
  <c r="AE33" i="88"/>
  <c r="AC31" i="88"/>
  <c r="AE31" i="88"/>
  <c r="AC29" i="88"/>
  <c r="AE29" i="88"/>
  <c r="AC28" i="88"/>
  <c r="AE28" i="88"/>
  <c r="AC27" i="88"/>
  <c r="AE27" i="88"/>
  <c r="D26" i="88"/>
  <c r="C26" i="88"/>
  <c r="B26" i="88"/>
  <c r="AC26" i="88"/>
  <c r="AE26" i="88"/>
  <c r="AC25" i="88"/>
  <c r="AE25" i="88"/>
  <c r="AC24" i="88"/>
  <c r="AE24" i="88"/>
  <c r="AC23" i="88"/>
  <c r="AE23" i="88"/>
  <c r="D21" i="88"/>
  <c r="D18" i="88"/>
  <c r="C21" i="88"/>
  <c r="B21" i="88"/>
  <c r="AC20" i="88"/>
  <c r="AE20" i="88"/>
  <c r="AC19" i="88"/>
  <c r="AE19" i="88"/>
  <c r="AG18" i="88"/>
  <c r="AC17" i="88"/>
  <c r="AE17" i="88"/>
  <c r="AC16" i="88"/>
  <c r="AE16" i="88"/>
  <c r="D15" i="88"/>
  <c r="C15" i="88"/>
  <c r="B15" i="88"/>
  <c r="AC15" i="88"/>
  <c r="AE15" i="88"/>
  <c r="AC14" i="88"/>
  <c r="AE14" i="88"/>
  <c r="AC13" i="88"/>
  <c r="AG12" i="88"/>
  <c r="D12" i="88"/>
  <c r="C12" i="88"/>
  <c r="B12" i="88"/>
  <c r="AA9" i="88"/>
  <c r="Z9" i="88"/>
  <c r="R9" i="88"/>
  <c r="O9" i="88"/>
  <c r="N9" i="88"/>
  <c r="M9" i="88"/>
  <c r="J9" i="88"/>
  <c r="H9" i="88"/>
  <c r="G9" i="88"/>
  <c r="T8" i="88"/>
  <c r="R8" i="88"/>
  <c r="P8" i="88"/>
  <c r="O8" i="88"/>
  <c r="H8" i="88"/>
  <c r="G8" i="88"/>
  <c r="F8" i="88"/>
  <c r="W7" i="88"/>
  <c r="V7" i="88"/>
  <c r="U7" i="88"/>
  <c r="T7" i="88"/>
  <c r="R7" i="88"/>
  <c r="L7" i="88"/>
  <c r="K7" i="88"/>
  <c r="J7" i="88"/>
  <c r="H7" i="88"/>
  <c r="G7" i="88"/>
  <c r="F7" i="88"/>
  <c r="AC193" i="87"/>
  <c r="AE193" i="87"/>
  <c r="AC191" i="87"/>
  <c r="AE191" i="87"/>
  <c r="AG190" i="87"/>
  <c r="AC190" i="87"/>
  <c r="AE190" i="87"/>
  <c r="D190" i="87"/>
  <c r="C190" i="87"/>
  <c r="B190" i="87"/>
  <c r="Q188" i="87"/>
  <c r="P188" i="87"/>
  <c r="O188" i="87"/>
  <c r="AE187" i="87"/>
  <c r="AC186" i="87"/>
  <c r="AE186" i="87"/>
  <c r="AC185" i="87"/>
  <c r="AE185" i="87"/>
  <c r="D184" i="87"/>
  <c r="C184" i="87"/>
  <c r="AC184" i="87"/>
  <c r="AE184" i="87"/>
  <c r="AC183" i="87"/>
  <c r="AE183" i="87"/>
  <c r="AC182" i="87"/>
  <c r="AE182" i="87"/>
  <c r="AG181" i="87"/>
  <c r="AG175" i="87"/>
  <c r="D181" i="87"/>
  <c r="C181" i="87"/>
  <c r="B181" i="87"/>
  <c r="B175" i="87"/>
  <c r="AC180" i="87"/>
  <c r="AE180" i="87"/>
  <c r="AC179" i="87"/>
  <c r="AE179" i="87"/>
  <c r="AC178" i="87"/>
  <c r="AE178" i="87"/>
  <c r="AC177" i="87"/>
  <c r="AE177" i="87"/>
  <c r="C176" i="87"/>
  <c r="AC176" i="87"/>
  <c r="AE176" i="87"/>
  <c r="D175" i="87"/>
  <c r="AC173" i="87"/>
  <c r="AE173" i="87"/>
  <c r="AC172" i="87"/>
  <c r="AE172" i="87"/>
  <c r="AC171" i="87"/>
  <c r="AE171" i="87"/>
  <c r="AC170" i="87"/>
  <c r="AE170" i="87"/>
  <c r="AG169" i="87"/>
  <c r="D169" i="87"/>
  <c r="C169" i="87"/>
  <c r="AC169" i="87"/>
  <c r="AE169" i="87"/>
  <c r="AC168" i="87"/>
  <c r="AE168" i="87"/>
  <c r="B166" i="87"/>
  <c r="AC166" i="87"/>
  <c r="AE166" i="87"/>
  <c r="AC165" i="87"/>
  <c r="AE165" i="87"/>
  <c r="B163" i="87"/>
  <c r="AC163" i="87"/>
  <c r="AE163" i="87"/>
  <c r="AC162" i="87"/>
  <c r="AE162" i="87"/>
  <c r="B160" i="87"/>
  <c r="AC160" i="87"/>
  <c r="AE160" i="87"/>
  <c r="AC159" i="87"/>
  <c r="AE159" i="87"/>
  <c r="AC158" i="87"/>
  <c r="AE158" i="87"/>
  <c r="B157" i="87"/>
  <c r="AC157" i="87"/>
  <c r="AE157" i="87"/>
  <c r="AC156" i="87"/>
  <c r="AE156" i="87"/>
  <c r="AC155" i="87"/>
  <c r="AE155" i="87"/>
  <c r="B154" i="87"/>
  <c r="AC154" i="87"/>
  <c r="AE154" i="87"/>
  <c r="AC153" i="87"/>
  <c r="AE153" i="87"/>
  <c r="AC152" i="87"/>
  <c r="AE152" i="87"/>
  <c r="B151" i="87"/>
  <c r="AG150" i="87"/>
  <c r="D150" i="87"/>
  <c r="C150" i="87"/>
  <c r="AC149" i="87"/>
  <c r="AE149" i="87"/>
  <c r="AC148" i="87"/>
  <c r="AE148" i="87"/>
  <c r="AC147" i="87"/>
  <c r="AE147" i="87"/>
  <c r="AC146" i="87"/>
  <c r="AE146" i="87"/>
  <c r="AC145" i="87"/>
  <c r="AE145" i="87"/>
  <c r="AC144" i="87"/>
  <c r="AE144" i="87"/>
  <c r="AC143" i="87"/>
  <c r="AE143" i="87"/>
  <c r="AC141" i="87"/>
  <c r="AE141" i="87"/>
  <c r="AC140" i="87"/>
  <c r="AE140" i="87"/>
  <c r="AC139" i="87"/>
  <c r="AE139" i="87"/>
  <c r="AC138" i="87"/>
  <c r="AE138" i="87"/>
  <c r="AC137" i="87"/>
  <c r="AE137" i="87"/>
  <c r="AC136" i="87"/>
  <c r="AE136" i="87"/>
  <c r="AC135" i="87"/>
  <c r="AE135" i="87"/>
  <c r="AC134" i="87"/>
  <c r="AE134" i="87"/>
  <c r="AC133" i="87"/>
  <c r="AE133" i="87"/>
  <c r="D132" i="87"/>
  <c r="C132" i="87"/>
  <c r="AC132" i="87"/>
  <c r="AE132" i="87"/>
  <c r="AC130" i="87"/>
  <c r="AE130" i="87"/>
  <c r="AC129" i="87"/>
  <c r="AE129" i="87"/>
  <c r="AC128" i="87"/>
  <c r="AE128" i="87"/>
  <c r="AC126" i="87"/>
  <c r="AE126" i="87"/>
  <c r="AC125" i="87"/>
  <c r="AE125" i="87"/>
  <c r="AC124" i="87"/>
  <c r="AE124" i="87"/>
  <c r="AC123" i="87"/>
  <c r="AE123" i="87"/>
  <c r="D122" i="87"/>
  <c r="C122" i="87"/>
  <c r="AC122" i="87"/>
  <c r="AE122" i="87"/>
  <c r="AG121" i="87"/>
  <c r="D121" i="87"/>
  <c r="C121" i="87"/>
  <c r="B121" i="87"/>
  <c r="AC118" i="87"/>
  <c r="B117" i="87"/>
  <c r="AC113" i="87"/>
  <c r="AE113" i="87"/>
  <c r="AC112" i="87"/>
  <c r="AE112" i="87"/>
  <c r="AB112" i="87"/>
  <c r="AC110" i="87"/>
  <c r="AE110" i="87"/>
  <c r="AC109" i="87"/>
  <c r="AE109" i="87"/>
  <c r="AC108" i="87"/>
  <c r="AE108" i="87"/>
  <c r="AC107" i="87"/>
  <c r="AE107" i="87"/>
  <c r="AC106" i="87"/>
  <c r="AE106" i="87"/>
  <c r="AC105" i="87"/>
  <c r="AE105" i="87"/>
  <c r="S105" i="87"/>
  <c r="R105" i="87"/>
  <c r="Q105" i="87"/>
  <c r="P105" i="87"/>
  <c r="O105" i="87"/>
  <c r="N105" i="87"/>
  <c r="N68" i="87"/>
  <c r="M105" i="87"/>
  <c r="M68" i="87"/>
  <c r="L105" i="87"/>
  <c r="K105" i="87"/>
  <c r="J105" i="87"/>
  <c r="I105" i="87"/>
  <c r="H105" i="87"/>
  <c r="H68" i="87"/>
  <c r="G105" i="87"/>
  <c r="F105" i="87"/>
  <c r="F68" i="87"/>
  <c r="AC102" i="87"/>
  <c r="AE102" i="87"/>
  <c r="AC101" i="87"/>
  <c r="AE101" i="87"/>
  <c r="AC100" i="87"/>
  <c r="AE100" i="87"/>
  <c r="AC99" i="87"/>
  <c r="AE99" i="87"/>
  <c r="AB99" i="87"/>
  <c r="AA99" i="87"/>
  <c r="Z99" i="87"/>
  <c r="Z68" i="87"/>
  <c r="Y99" i="87"/>
  <c r="Y68" i="87"/>
  <c r="X99" i="87"/>
  <c r="X68" i="87"/>
  <c r="X188" i="87"/>
  <c r="W99" i="87"/>
  <c r="W68" i="87"/>
  <c r="V99" i="87"/>
  <c r="U99" i="87"/>
  <c r="T99" i="87"/>
  <c r="T68" i="87"/>
  <c r="T7" i="87"/>
  <c r="E99" i="87"/>
  <c r="D99" i="87"/>
  <c r="AC96" i="87"/>
  <c r="AE96" i="87"/>
  <c r="AC95" i="87"/>
  <c r="AE95" i="87"/>
  <c r="AC94" i="87"/>
  <c r="AE94" i="87"/>
  <c r="B94" i="87"/>
  <c r="AC91" i="87"/>
  <c r="AE91" i="87"/>
  <c r="AC89" i="87"/>
  <c r="AE89" i="87"/>
  <c r="AC88" i="87"/>
  <c r="AE88" i="87"/>
  <c r="AC87" i="87"/>
  <c r="AE87" i="87"/>
  <c r="C86" i="87"/>
  <c r="B86" i="87"/>
  <c r="AC85" i="87"/>
  <c r="AE85" i="87"/>
  <c r="AC84" i="87"/>
  <c r="AE84" i="87"/>
  <c r="AC83" i="87"/>
  <c r="AE83" i="87"/>
  <c r="AC82" i="87"/>
  <c r="AE82" i="87"/>
  <c r="AC81" i="87"/>
  <c r="AE81" i="87"/>
  <c r="AC80" i="87"/>
  <c r="AC79" i="87"/>
  <c r="AE79" i="87"/>
  <c r="AC78" i="87"/>
  <c r="AE78" i="87"/>
  <c r="AC77" i="87"/>
  <c r="AE77" i="87"/>
  <c r="AC76" i="87"/>
  <c r="AE76" i="87"/>
  <c r="E75" i="87"/>
  <c r="D75" i="87"/>
  <c r="D68" i="87"/>
  <c r="C75" i="87"/>
  <c r="C68" i="87"/>
  <c r="B75" i="87"/>
  <c r="AC74" i="87"/>
  <c r="AE74" i="87"/>
  <c r="AC73" i="87"/>
  <c r="AE73" i="87"/>
  <c r="AC72" i="87"/>
  <c r="AE72" i="87"/>
  <c r="AC71" i="87"/>
  <c r="AE71" i="87"/>
  <c r="AC70" i="87"/>
  <c r="AE70" i="87"/>
  <c r="AC69" i="87"/>
  <c r="B69" i="87"/>
  <c r="B68" i="87"/>
  <c r="AB68" i="87"/>
  <c r="AA68" i="87"/>
  <c r="V68" i="87"/>
  <c r="U68" i="87"/>
  <c r="S68" i="87"/>
  <c r="S9" i="87"/>
  <c r="R68" i="87"/>
  <c r="R8" i="87"/>
  <c r="Q68" i="87"/>
  <c r="Q8" i="87"/>
  <c r="P68" i="87"/>
  <c r="O68" i="87"/>
  <c r="O8" i="87"/>
  <c r="L68" i="87"/>
  <c r="K68" i="87"/>
  <c r="J68" i="87"/>
  <c r="I68" i="87"/>
  <c r="G68" i="87"/>
  <c r="G8" i="87"/>
  <c r="AC67" i="87"/>
  <c r="AE67" i="87"/>
  <c r="AC66" i="87"/>
  <c r="AE66" i="87"/>
  <c r="AC65" i="87"/>
  <c r="AE65" i="87"/>
  <c r="D64" i="87"/>
  <c r="C64" i="87"/>
  <c r="B64" i="87"/>
  <c r="AC64" i="87"/>
  <c r="AE64" i="87"/>
  <c r="AC63" i="87"/>
  <c r="AE63" i="87"/>
  <c r="AC62" i="87"/>
  <c r="AE62" i="87"/>
  <c r="AC61" i="87"/>
  <c r="AE61" i="87"/>
  <c r="D60" i="87"/>
  <c r="C60" i="87"/>
  <c r="B60" i="87"/>
  <c r="AG59" i="87"/>
  <c r="AC57" i="87"/>
  <c r="AE57" i="87"/>
  <c r="AC56" i="87"/>
  <c r="AE56" i="87"/>
  <c r="C55" i="87"/>
  <c r="C54" i="87"/>
  <c r="B55" i="87"/>
  <c r="B54" i="87"/>
  <c r="AG53" i="87"/>
  <c r="AC52" i="87"/>
  <c r="AE52" i="87"/>
  <c r="AC51" i="87"/>
  <c r="AE51" i="87"/>
  <c r="AC50" i="87"/>
  <c r="AC49" i="87"/>
  <c r="AE49" i="87"/>
  <c r="AG49" i="87"/>
  <c r="D49" i="87"/>
  <c r="C49" i="87"/>
  <c r="B49" i="87"/>
  <c r="AC47" i="87"/>
  <c r="AE47" i="87"/>
  <c r="AC46" i="87"/>
  <c r="AE46" i="87"/>
  <c r="AC45" i="87"/>
  <c r="AE45" i="87"/>
  <c r="AC44" i="87"/>
  <c r="AG43" i="87"/>
  <c r="D43" i="87"/>
  <c r="C43" i="87"/>
  <c r="B43" i="87"/>
  <c r="AC42" i="87"/>
  <c r="AE42" i="87"/>
  <c r="AC41" i="87"/>
  <c r="AE41" i="87"/>
  <c r="AC40" i="87"/>
  <c r="AE40" i="87"/>
  <c r="D39" i="87"/>
  <c r="C39" i="87"/>
  <c r="B39" i="87"/>
  <c r="AC39" i="87"/>
  <c r="AE39" i="87"/>
  <c r="AC37" i="87"/>
  <c r="AE37" i="87"/>
  <c r="AC35" i="87"/>
  <c r="AE35" i="87"/>
  <c r="AC33" i="87"/>
  <c r="AE33" i="87"/>
  <c r="AC31" i="87"/>
  <c r="AE31" i="87"/>
  <c r="AC29" i="87"/>
  <c r="AE29" i="87"/>
  <c r="AC28" i="87"/>
  <c r="AE28" i="87"/>
  <c r="AC27" i="87"/>
  <c r="AE27" i="87"/>
  <c r="D26" i="87"/>
  <c r="C26" i="87"/>
  <c r="B26" i="87"/>
  <c r="AC25" i="87"/>
  <c r="AE25" i="87"/>
  <c r="AC24" i="87"/>
  <c r="AE24" i="87"/>
  <c r="AC23" i="87"/>
  <c r="AE23" i="87"/>
  <c r="D21" i="87"/>
  <c r="C21" i="87"/>
  <c r="B21" i="87"/>
  <c r="AC20" i="87"/>
  <c r="AC19" i="87"/>
  <c r="AE19" i="87"/>
  <c r="AG18" i="87"/>
  <c r="AC17" i="87"/>
  <c r="AE17" i="87"/>
  <c r="AC16" i="87"/>
  <c r="AE16" i="87"/>
  <c r="D15" i="87"/>
  <c r="D12" i="87"/>
  <c r="C15" i="87"/>
  <c r="C12" i="87"/>
  <c r="B15" i="87"/>
  <c r="AC14" i="87"/>
  <c r="AE14" i="87"/>
  <c r="AC13" i="87"/>
  <c r="AE13" i="87"/>
  <c r="AG12" i="87"/>
  <c r="AG11" i="87"/>
  <c r="B12" i="87"/>
  <c r="U9" i="87"/>
  <c r="P9" i="87"/>
  <c r="O9" i="87"/>
  <c r="H9" i="87"/>
  <c r="W8" i="87"/>
  <c r="V8" i="87"/>
  <c r="U8" i="87"/>
  <c r="T8" i="87"/>
  <c r="S8" i="87"/>
  <c r="P8" i="87"/>
  <c r="L8" i="87"/>
  <c r="K8" i="87"/>
  <c r="J8" i="87"/>
  <c r="X7" i="87"/>
  <c r="V7" i="87"/>
  <c r="Q7" i="87"/>
  <c r="P7" i="87"/>
  <c r="O7" i="87"/>
  <c r="K7" i="87"/>
  <c r="H7" i="87"/>
  <c r="G7" i="87"/>
  <c r="AC193" i="86"/>
  <c r="AE193" i="86"/>
  <c r="AC191" i="86"/>
  <c r="AE191" i="86"/>
  <c r="AG190" i="86"/>
  <c r="AC190" i="86"/>
  <c r="AE190" i="86"/>
  <c r="D190" i="86"/>
  <c r="C190" i="86"/>
  <c r="B190" i="86"/>
  <c r="AE187" i="86"/>
  <c r="AC186" i="86"/>
  <c r="AE186" i="86"/>
  <c r="AC185" i="86"/>
  <c r="AE185" i="86"/>
  <c r="D184" i="86"/>
  <c r="C184" i="86"/>
  <c r="AC183" i="86"/>
  <c r="AE183" i="86"/>
  <c r="AC182" i="86"/>
  <c r="AE182" i="86"/>
  <c r="AG181" i="86"/>
  <c r="D181" i="86"/>
  <c r="D175" i="86"/>
  <c r="C181" i="86"/>
  <c r="B181" i="86"/>
  <c r="B175" i="86"/>
  <c r="AC180" i="86"/>
  <c r="AE180" i="86"/>
  <c r="AC179" i="86"/>
  <c r="AE179" i="86"/>
  <c r="AC178" i="86"/>
  <c r="AE178" i="86"/>
  <c r="AC177" i="86"/>
  <c r="AE177" i="86"/>
  <c r="C176" i="86"/>
  <c r="C175" i="86"/>
  <c r="AG175" i="86"/>
  <c r="AC173" i="86"/>
  <c r="AE173" i="86"/>
  <c r="AC172" i="86"/>
  <c r="AE172" i="86"/>
  <c r="AC171" i="86"/>
  <c r="AE171" i="86"/>
  <c r="AC170" i="86"/>
  <c r="AE170" i="86"/>
  <c r="AG169" i="86"/>
  <c r="D169" i="86"/>
  <c r="D150" i="86"/>
  <c r="C169" i="86"/>
  <c r="C150" i="86"/>
  <c r="AC168" i="86"/>
  <c r="AE168" i="86"/>
  <c r="B166" i="86"/>
  <c r="AC166" i="86"/>
  <c r="AE166" i="86"/>
  <c r="AC165" i="86"/>
  <c r="AE165" i="86"/>
  <c r="B163" i="86"/>
  <c r="AC163" i="86"/>
  <c r="AE163" i="86"/>
  <c r="AC162" i="86"/>
  <c r="AE162" i="86"/>
  <c r="B160" i="86"/>
  <c r="AC160" i="86"/>
  <c r="AE160" i="86"/>
  <c r="AC159" i="86"/>
  <c r="AE159" i="86"/>
  <c r="AC158" i="86"/>
  <c r="AE158" i="86"/>
  <c r="B157" i="86"/>
  <c r="AC157" i="86"/>
  <c r="AE157" i="86"/>
  <c r="AC156" i="86"/>
  <c r="AE156" i="86"/>
  <c r="AC155" i="86"/>
  <c r="AE155" i="86"/>
  <c r="B154" i="86"/>
  <c r="AC154" i="86"/>
  <c r="AE154" i="86"/>
  <c r="AC153" i="86"/>
  <c r="AE153" i="86"/>
  <c r="AC152" i="86"/>
  <c r="AE152" i="86"/>
  <c r="B151" i="86"/>
  <c r="AC151" i="86"/>
  <c r="AE151" i="86"/>
  <c r="AC149" i="86"/>
  <c r="AE149" i="86"/>
  <c r="AC148" i="86"/>
  <c r="AE148" i="86"/>
  <c r="AC147" i="86"/>
  <c r="AE147" i="86"/>
  <c r="AC146" i="86"/>
  <c r="AE146" i="86"/>
  <c r="AC145" i="86"/>
  <c r="AE145" i="86"/>
  <c r="AC144" i="86"/>
  <c r="AE144" i="86"/>
  <c r="AC143" i="86"/>
  <c r="AE143" i="86"/>
  <c r="AC141" i="86"/>
  <c r="AE141" i="86"/>
  <c r="AC140" i="86"/>
  <c r="AE140" i="86"/>
  <c r="AC139" i="86"/>
  <c r="AE139" i="86"/>
  <c r="AC138" i="86"/>
  <c r="AE138" i="86"/>
  <c r="AC137" i="86"/>
  <c r="AE137" i="86"/>
  <c r="AC136" i="86"/>
  <c r="AE136" i="86"/>
  <c r="AC135" i="86"/>
  <c r="AE135" i="86"/>
  <c r="AC134" i="86"/>
  <c r="AE134" i="86"/>
  <c r="AC133" i="86"/>
  <c r="AE133" i="86"/>
  <c r="D132" i="86"/>
  <c r="D121" i="86"/>
  <c r="C132" i="86"/>
  <c r="AC130" i="86"/>
  <c r="AE130" i="86"/>
  <c r="AC129" i="86"/>
  <c r="AE129" i="86"/>
  <c r="AC128" i="86"/>
  <c r="AE128" i="86"/>
  <c r="AC126" i="86"/>
  <c r="AE126" i="86"/>
  <c r="AC125" i="86"/>
  <c r="AE125" i="86"/>
  <c r="AC124" i="86"/>
  <c r="AE124" i="86" s="1"/>
  <c r="AC123" i="86"/>
  <c r="AE123" i="86"/>
  <c r="D122" i="86"/>
  <c r="C122" i="86"/>
  <c r="AC122" i="86"/>
  <c r="AE122" i="86"/>
  <c r="AG121" i="86"/>
  <c r="B121" i="86"/>
  <c r="AC118" i="86"/>
  <c r="AC117" i="86"/>
  <c r="AE117" i="86"/>
  <c r="B117" i="86"/>
  <c r="AC113" i="86"/>
  <c r="AE113" i="86"/>
  <c r="AC112" i="86"/>
  <c r="AE112" i="86"/>
  <c r="AB112" i="86"/>
  <c r="AE110" i="86"/>
  <c r="AC110" i="86"/>
  <c r="AC109" i="86"/>
  <c r="AE109" i="86"/>
  <c r="AC108" i="86"/>
  <c r="AE108" i="86"/>
  <c r="AC107" i="86"/>
  <c r="AE107" i="86"/>
  <c r="AC106" i="86"/>
  <c r="AE106" i="86"/>
  <c r="AC105" i="86"/>
  <c r="AE105" i="86"/>
  <c r="S105" i="86"/>
  <c r="S68" i="86"/>
  <c r="R105" i="86"/>
  <c r="R68" i="86"/>
  <c r="Q105" i="86"/>
  <c r="Q68" i="86"/>
  <c r="P105" i="86"/>
  <c r="P68" i="86"/>
  <c r="O105" i="86"/>
  <c r="N105" i="86"/>
  <c r="M105" i="86"/>
  <c r="L105" i="86"/>
  <c r="L68" i="86"/>
  <c r="K105" i="86"/>
  <c r="J105" i="86"/>
  <c r="I105" i="86"/>
  <c r="H105" i="86"/>
  <c r="G105" i="86"/>
  <c r="F105" i="86"/>
  <c r="AC102" i="86"/>
  <c r="AE102" i="86"/>
  <c r="AC101" i="86"/>
  <c r="AE101" i="86"/>
  <c r="AC100" i="86"/>
  <c r="AE100" i="86"/>
  <c r="AC99" i="86"/>
  <c r="AE99" i="86"/>
  <c r="AB99" i="86"/>
  <c r="AB68" i="86"/>
  <c r="AA99" i="86"/>
  <c r="AA68" i="86"/>
  <c r="Z99" i="86"/>
  <c r="Z68" i="86"/>
  <c r="Y99" i="86"/>
  <c r="Y68" i="86"/>
  <c r="X99" i="86"/>
  <c r="X68" i="86"/>
  <c r="W99" i="86"/>
  <c r="W68" i="86"/>
  <c r="V99" i="86"/>
  <c r="U99" i="86"/>
  <c r="T99" i="86"/>
  <c r="E99" i="86"/>
  <c r="D99" i="86"/>
  <c r="AC96" i="86"/>
  <c r="AE96" i="86"/>
  <c r="AC95" i="86"/>
  <c r="AE95" i="86"/>
  <c r="B94" i="86"/>
  <c r="AC91" i="86"/>
  <c r="AE91" i="86"/>
  <c r="AC89" i="86"/>
  <c r="AE89" i="86"/>
  <c r="AC88" i="86"/>
  <c r="AE88" i="86"/>
  <c r="AC87" i="86"/>
  <c r="AE87" i="86"/>
  <c r="AC86" i="86"/>
  <c r="AE86" i="86"/>
  <c r="C86" i="86"/>
  <c r="B86" i="86"/>
  <c r="AC85" i="86"/>
  <c r="AE85" i="86"/>
  <c r="AC84" i="86"/>
  <c r="AE84" i="86"/>
  <c r="AC83" i="86"/>
  <c r="AE83" i="86"/>
  <c r="AC82" i="86"/>
  <c r="AE82" i="86"/>
  <c r="AC81" i="86"/>
  <c r="AE81" i="86"/>
  <c r="AC80" i="86"/>
  <c r="AE80" i="86"/>
  <c r="AC79" i="86"/>
  <c r="AE79" i="86"/>
  <c r="AC78" i="86"/>
  <c r="AE78" i="86"/>
  <c r="AC77" i="86"/>
  <c r="AE77" i="86"/>
  <c r="AC76" i="86"/>
  <c r="AE76" i="86"/>
  <c r="AC75" i="86"/>
  <c r="AE75" i="86"/>
  <c r="E75" i="86"/>
  <c r="E68" i="86"/>
  <c r="D75" i="86"/>
  <c r="D68" i="86"/>
  <c r="C75" i="86"/>
  <c r="B75" i="86"/>
  <c r="AC74" i="86"/>
  <c r="AE74" i="86"/>
  <c r="AC73" i="86"/>
  <c r="AE73" i="86"/>
  <c r="AC72" i="86"/>
  <c r="AE72" i="86"/>
  <c r="AC71" i="86"/>
  <c r="AE71" i="86"/>
  <c r="AC70" i="86"/>
  <c r="AE70" i="86"/>
  <c r="AC69" i="86"/>
  <c r="AE69" i="86"/>
  <c r="B69" i="86"/>
  <c r="V68" i="86"/>
  <c r="V7" i="86"/>
  <c r="U68" i="86"/>
  <c r="U188" i="86"/>
  <c r="T68" i="86"/>
  <c r="T188" i="86"/>
  <c r="O68" i="86"/>
  <c r="O188" i="86"/>
  <c r="N68" i="86"/>
  <c r="N188" i="86"/>
  <c r="M68" i="86"/>
  <c r="M188" i="86"/>
  <c r="K68" i="86"/>
  <c r="K9" i="86"/>
  <c r="J68" i="86"/>
  <c r="J9" i="86"/>
  <c r="I68" i="86"/>
  <c r="I9" i="86"/>
  <c r="H68" i="86"/>
  <c r="H9" i="86"/>
  <c r="G68" i="86"/>
  <c r="G9" i="86"/>
  <c r="F68" i="86"/>
  <c r="F9" i="86"/>
  <c r="AC67" i="86"/>
  <c r="AE67" i="86"/>
  <c r="AC66" i="86"/>
  <c r="AE66" i="86"/>
  <c r="AC65" i="86"/>
  <c r="AE65" i="86"/>
  <c r="D64" i="86"/>
  <c r="C64" i="86"/>
  <c r="B64" i="86"/>
  <c r="AC64" i="86"/>
  <c r="AE64" i="86"/>
  <c r="AC63" i="86"/>
  <c r="AE63" i="86"/>
  <c r="AC62" i="86"/>
  <c r="AE62" i="86"/>
  <c r="AC61" i="86"/>
  <c r="AE61" i="86"/>
  <c r="D60" i="86"/>
  <c r="C60" i="86"/>
  <c r="B60" i="86"/>
  <c r="AC60" i="86"/>
  <c r="AG59" i="86"/>
  <c r="AG53" i="86"/>
  <c r="D59" i="86"/>
  <c r="D53" i="86"/>
  <c r="C59" i="86"/>
  <c r="B59" i="86"/>
  <c r="AC57" i="86"/>
  <c r="AE57" i="86"/>
  <c r="AC56" i="86"/>
  <c r="AE56" i="86"/>
  <c r="C55" i="86"/>
  <c r="C54" i="86"/>
  <c r="C53" i="86"/>
  <c r="B55" i="86"/>
  <c r="AC55" i="86"/>
  <c r="AE55" i="86"/>
  <c r="B54" i="86"/>
  <c r="AC52" i="86"/>
  <c r="AE52" i="86"/>
  <c r="AC51" i="86"/>
  <c r="AE51" i="86"/>
  <c r="AC50" i="86"/>
  <c r="AC49" i="86"/>
  <c r="AE49" i="86"/>
  <c r="AG49" i="86"/>
  <c r="D49" i="86"/>
  <c r="C49" i="86"/>
  <c r="B49" i="86"/>
  <c r="AC47" i="86"/>
  <c r="AE47" i="86"/>
  <c r="AC46" i="86"/>
  <c r="AE46" i="86"/>
  <c r="AC45" i="86"/>
  <c r="AE45" i="86"/>
  <c r="AC44" i="86"/>
  <c r="AE44" i="86"/>
  <c r="AG43" i="86"/>
  <c r="AC43" i="86"/>
  <c r="AE43" i="86"/>
  <c r="D43" i="86"/>
  <c r="C43" i="86"/>
  <c r="B43" i="86"/>
  <c r="AC42" i="86"/>
  <c r="AE42" i="86"/>
  <c r="AC41" i="86"/>
  <c r="AE41" i="86"/>
  <c r="AC40" i="86"/>
  <c r="AE40" i="86"/>
  <c r="D39" i="86"/>
  <c r="C39" i="86"/>
  <c r="B39" i="86"/>
  <c r="AC39" i="86"/>
  <c r="AE39" i="86"/>
  <c r="AC37" i="86"/>
  <c r="AE37" i="86"/>
  <c r="AC35" i="86"/>
  <c r="AE35" i="86"/>
  <c r="AC33" i="86"/>
  <c r="AE33" i="86"/>
  <c r="AC31" i="86"/>
  <c r="AE31" i="86"/>
  <c r="AC29" i="86"/>
  <c r="AE29" i="86"/>
  <c r="AC28" i="86"/>
  <c r="AE28" i="86"/>
  <c r="AC27" i="86"/>
  <c r="AE27" i="86"/>
  <c r="D26" i="86"/>
  <c r="C26" i="86"/>
  <c r="B26" i="86"/>
  <c r="AC25" i="86"/>
  <c r="AE25" i="86"/>
  <c r="AC24" i="86"/>
  <c r="AE24" i="86"/>
  <c r="AC23" i="86"/>
  <c r="AE23" i="86"/>
  <c r="D21" i="86"/>
  <c r="C21" i="86"/>
  <c r="B21" i="86"/>
  <c r="AC21" i="86"/>
  <c r="AC20" i="86"/>
  <c r="AE20" i="86"/>
  <c r="AC19" i="86"/>
  <c r="AE19" i="86"/>
  <c r="AG18" i="86"/>
  <c r="C18" i="86"/>
  <c r="B18" i="86"/>
  <c r="AC17" i="86"/>
  <c r="AE17" i="86"/>
  <c r="AC16" i="86"/>
  <c r="AE16" i="86"/>
  <c r="D15" i="86"/>
  <c r="C15" i="86"/>
  <c r="B15" i="86"/>
  <c r="AC15" i="86"/>
  <c r="AC14" i="86"/>
  <c r="AE14" i="86"/>
  <c r="AC13" i="86"/>
  <c r="AE13" i="86"/>
  <c r="AG12" i="86"/>
  <c r="D12" i="86"/>
  <c r="C12" i="86"/>
  <c r="B12" i="86"/>
  <c r="AG11" i="86"/>
  <c r="C11" i="86"/>
  <c r="B11" i="86"/>
  <c r="U9" i="86"/>
  <c r="T9" i="86"/>
  <c r="O9" i="86"/>
  <c r="N9" i="86"/>
  <c r="M9" i="86"/>
  <c r="U8" i="86"/>
  <c r="T8" i="86"/>
  <c r="K8" i="86"/>
  <c r="U7" i="86"/>
  <c r="T7" i="86"/>
  <c r="O7" i="86"/>
  <c r="K7" i="86"/>
  <c r="J7" i="86"/>
  <c r="I7" i="86"/>
  <c r="H7" i="86"/>
  <c r="G7" i="86"/>
  <c r="F7" i="86"/>
  <c r="AC193" i="85"/>
  <c r="AE193" i="85" s="1"/>
  <c r="AC191" i="85"/>
  <c r="AE191" i="85"/>
  <c r="AG190" i="85"/>
  <c r="AC190" i="85"/>
  <c r="AE190" i="85"/>
  <c r="D190" i="85"/>
  <c r="C190" i="85"/>
  <c r="B190" i="85"/>
  <c r="AE187" i="85"/>
  <c r="AC186" i="85"/>
  <c r="AE186" i="85"/>
  <c r="AC185" i="85"/>
  <c r="AE185" i="85"/>
  <c r="D184" i="85"/>
  <c r="C184" i="85"/>
  <c r="AC184" i="85"/>
  <c r="AE184" i="85"/>
  <c r="AC183" i="85"/>
  <c r="AE183" i="85"/>
  <c r="AC182" i="85"/>
  <c r="AE182" i="85"/>
  <c r="AG181" i="85"/>
  <c r="AG175" i="85"/>
  <c r="D181" i="85"/>
  <c r="C181" i="85"/>
  <c r="B181" i="85"/>
  <c r="AC181" i="85"/>
  <c r="AE181" i="85"/>
  <c r="AC180" i="85"/>
  <c r="AE180" i="85"/>
  <c r="AC179" i="85"/>
  <c r="AE179" i="85"/>
  <c r="AC178" i="85"/>
  <c r="AE178" i="85"/>
  <c r="AC177" i="85"/>
  <c r="AE177" i="85"/>
  <c r="C176" i="85"/>
  <c r="B175" i="85"/>
  <c r="AC173" i="85"/>
  <c r="AE173" i="85"/>
  <c r="AC172" i="85"/>
  <c r="AE172" i="85"/>
  <c r="AC171" i="85"/>
  <c r="AE171" i="85"/>
  <c r="AC170" i="85"/>
  <c r="AE170" i="85"/>
  <c r="AG169" i="85"/>
  <c r="D169" i="85"/>
  <c r="C169" i="85"/>
  <c r="C150" i="85"/>
  <c r="AC168" i="85"/>
  <c r="AE168" i="85"/>
  <c r="B166" i="85"/>
  <c r="AC166" i="85"/>
  <c r="AE166" i="85"/>
  <c r="AC165" i="85"/>
  <c r="AE165" i="85"/>
  <c r="B163" i="85"/>
  <c r="AC163" i="85"/>
  <c r="AE163" i="85"/>
  <c r="AC162" i="85"/>
  <c r="AE162" i="85"/>
  <c r="B160" i="85"/>
  <c r="AC160" i="85"/>
  <c r="AE160" i="85"/>
  <c r="AC159" i="85"/>
  <c r="AE159" i="85"/>
  <c r="AC158" i="85"/>
  <c r="AE158" i="85"/>
  <c r="B157" i="85"/>
  <c r="AC157" i="85"/>
  <c r="AE157" i="85"/>
  <c r="AC156" i="85"/>
  <c r="AE156" i="85"/>
  <c r="AC155" i="85"/>
  <c r="AE155" i="85"/>
  <c r="B154" i="85"/>
  <c r="AC154" i="85"/>
  <c r="AE154" i="85"/>
  <c r="AC153" i="85"/>
  <c r="AE153" i="85"/>
  <c r="AC152" i="85"/>
  <c r="AE152" i="85"/>
  <c r="B151" i="85"/>
  <c r="AC151" i="85"/>
  <c r="AE151" i="85"/>
  <c r="AG150" i="85"/>
  <c r="D150" i="85"/>
  <c r="AC149" i="85"/>
  <c r="AE149" i="85"/>
  <c r="AC148" i="85"/>
  <c r="AE148" i="85"/>
  <c r="AC147" i="85"/>
  <c r="AE147" i="85"/>
  <c r="AC146" i="85"/>
  <c r="AE146" i="85"/>
  <c r="AC145" i="85"/>
  <c r="AE145" i="85"/>
  <c r="AC144" i="85"/>
  <c r="AE144" i="85"/>
  <c r="AC143" i="85"/>
  <c r="AE143" i="85"/>
  <c r="AC141" i="85"/>
  <c r="AE141" i="85"/>
  <c r="AC140" i="85"/>
  <c r="AE140" i="85"/>
  <c r="AC139" i="85"/>
  <c r="AE139" i="85"/>
  <c r="AC138" i="85"/>
  <c r="AE138" i="85"/>
  <c r="AC137" i="85"/>
  <c r="AE137" i="85"/>
  <c r="AC136" i="85"/>
  <c r="AE136" i="85"/>
  <c r="AC135" i="85"/>
  <c r="AE135" i="85"/>
  <c r="AC134" i="85"/>
  <c r="AE134" i="85"/>
  <c r="AC133" i="85"/>
  <c r="AE133" i="85"/>
  <c r="D132" i="85"/>
  <c r="C132" i="85"/>
  <c r="AC132" i="85"/>
  <c r="AE132" i="85"/>
  <c r="AC130" i="85"/>
  <c r="AE130" i="85"/>
  <c r="AC129" i="85"/>
  <c r="AE129" i="85"/>
  <c r="AC128" i="85"/>
  <c r="AE128" i="85"/>
  <c r="AC126" i="85"/>
  <c r="AE126" i="85"/>
  <c r="AC125" i="85"/>
  <c r="AE125" i="85"/>
  <c r="AC124" i="85"/>
  <c r="AE124" i="85"/>
  <c r="AC123" i="85"/>
  <c r="AE123" i="85"/>
  <c r="D122" i="85"/>
  <c r="C122" i="85"/>
  <c r="AC122" i="85"/>
  <c r="AE122" i="85"/>
  <c r="AG121" i="85"/>
  <c r="D121" i="85"/>
  <c r="C121" i="85"/>
  <c r="B121" i="85"/>
  <c r="AC121" i="85"/>
  <c r="AE121" i="85"/>
  <c r="AC118" i="85"/>
  <c r="AC117" i="85"/>
  <c r="AE117" i="85"/>
  <c r="B117" i="85"/>
  <c r="AC113" i="85"/>
  <c r="AE113" i="85"/>
  <c r="AC112" i="85"/>
  <c r="AE112" i="85"/>
  <c r="AB112" i="85"/>
  <c r="AC110" i="85"/>
  <c r="AE110" i="85"/>
  <c r="AC109" i="85"/>
  <c r="AE109" i="85"/>
  <c r="AC108" i="85"/>
  <c r="AE108" i="85"/>
  <c r="AC107" i="85"/>
  <c r="AE107" i="85"/>
  <c r="AC106" i="85"/>
  <c r="AE106" i="85"/>
  <c r="AC105" i="85"/>
  <c r="AE105" i="85"/>
  <c r="S68" i="85"/>
  <c r="R68" i="85"/>
  <c r="Q68" i="85"/>
  <c r="P68" i="85"/>
  <c r="O68" i="85"/>
  <c r="M68" i="85"/>
  <c r="L68" i="85"/>
  <c r="K68" i="85"/>
  <c r="J68" i="85"/>
  <c r="I68" i="85"/>
  <c r="AC102" i="85"/>
  <c r="AE102" i="85"/>
  <c r="AC101" i="85"/>
  <c r="AE101" i="85"/>
  <c r="AC100" i="85"/>
  <c r="AE100" i="85"/>
  <c r="AC99" i="85"/>
  <c r="AE99" i="85"/>
  <c r="AB99" i="85"/>
  <c r="AA99" i="85"/>
  <c r="Z99" i="85"/>
  <c r="Y99" i="85"/>
  <c r="Y68" i="85"/>
  <c r="X99" i="85"/>
  <c r="X68" i="85"/>
  <c r="W99" i="85"/>
  <c r="W68" i="85"/>
  <c r="V99" i="85"/>
  <c r="V68" i="85"/>
  <c r="U99" i="85"/>
  <c r="T99" i="85"/>
  <c r="T68" i="85"/>
  <c r="T7" i="85"/>
  <c r="E99" i="85"/>
  <c r="D99" i="85"/>
  <c r="AC96" i="85"/>
  <c r="AC95" i="85"/>
  <c r="AE95" i="85"/>
  <c r="B94" i="85"/>
  <c r="AC91" i="85"/>
  <c r="AE91" i="85"/>
  <c r="AC89" i="85"/>
  <c r="AE89" i="85"/>
  <c r="AC88" i="85"/>
  <c r="AE88" i="85"/>
  <c r="AC87" i="85"/>
  <c r="AE87" i="85"/>
  <c r="AC86" i="85"/>
  <c r="AE86" i="85"/>
  <c r="C86" i="85"/>
  <c r="B86" i="85"/>
  <c r="AC85" i="85"/>
  <c r="AE85" i="85"/>
  <c r="AC84" i="85"/>
  <c r="AE84" i="85"/>
  <c r="AC83" i="85"/>
  <c r="AE83" i="85"/>
  <c r="AC82" i="85"/>
  <c r="AE82" i="85"/>
  <c r="AC81" i="85"/>
  <c r="AE81" i="85"/>
  <c r="AC80" i="85"/>
  <c r="AE80" i="85"/>
  <c r="AC79" i="85"/>
  <c r="AE79" i="85"/>
  <c r="AC78" i="85"/>
  <c r="AE78" i="85"/>
  <c r="AC77" i="85"/>
  <c r="AE77" i="85"/>
  <c r="AC76" i="85"/>
  <c r="AE76" i="85"/>
  <c r="E75" i="85"/>
  <c r="D75" i="85"/>
  <c r="C75" i="85"/>
  <c r="B75" i="85"/>
  <c r="AC74" i="85"/>
  <c r="AE74" i="85"/>
  <c r="AC73" i="85"/>
  <c r="AE73" i="85"/>
  <c r="AC72" i="85"/>
  <c r="AE72" i="85"/>
  <c r="AC71" i="85"/>
  <c r="AE71" i="85"/>
  <c r="AC70" i="85"/>
  <c r="AE70" i="85"/>
  <c r="AC69" i="85"/>
  <c r="AE69" i="85"/>
  <c r="B69" i="85"/>
  <c r="B68" i="85"/>
  <c r="AB68" i="85"/>
  <c r="AA68" i="85"/>
  <c r="Z68" i="85"/>
  <c r="U68" i="85"/>
  <c r="N68" i="85"/>
  <c r="H68" i="85"/>
  <c r="G68" i="85"/>
  <c r="F68" i="85"/>
  <c r="E68" i="85"/>
  <c r="D68" i="85"/>
  <c r="C68" i="85"/>
  <c r="AC67" i="85"/>
  <c r="AE67" i="85"/>
  <c r="AC66" i="85"/>
  <c r="AE66" i="85"/>
  <c r="AC65" i="85"/>
  <c r="AE65" i="85"/>
  <c r="D64" i="85"/>
  <c r="C64" i="85"/>
  <c r="B64" i="85"/>
  <c r="AC63" i="85"/>
  <c r="AE63" i="85"/>
  <c r="AC62" i="85"/>
  <c r="AE62" i="85"/>
  <c r="AC61" i="85"/>
  <c r="AE61" i="85"/>
  <c r="D60" i="85"/>
  <c r="C60" i="85"/>
  <c r="B60" i="85"/>
  <c r="AC60" i="85"/>
  <c r="AE60" i="85"/>
  <c r="AG59" i="85"/>
  <c r="AG53" i="85"/>
  <c r="D59" i="85"/>
  <c r="AC57" i="85"/>
  <c r="AE57" i="85"/>
  <c r="AC56" i="85"/>
  <c r="AE56" i="85"/>
  <c r="C55" i="85"/>
  <c r="C54" i="85"/>
  <c r="B55" i="85"/>
  <c r="B54" i="85"/>
  <c r="D53" i="85"/>
  <c r="AC52" i="85"/>
  <c r="AE52" i="85"/>
  <c r="AC51" i="85"/>
  <c r="AE51" i="85"/>
  <c r="AC50" i="85"/>
  <c r="AG49" i="85"/>
  <c r="D49" i="85"/>
  <c r="C49" i="85"/>
  <c r="B49" i="85"/>
  <c r="AC47" i="85"/>
  <c r="AE47" i="85"/>
  <c r="AC46" i="85"/>
  <c r="AE46" i="85"/>
  <c r="AC45" i="85"/>
  <c r="AE45" i="85"/>
  <c r="AC44" i="85"/>
  <c r="AE44" i="85"/>
  <c r="AG43" i="85"/>
  <c r="AC43" i="85"/>
  <c r="AE43" i="85"/>
  <c r="D43" i="85"/>
  <c r="C43" i="85"/>
  <c r="B43" i="85"/>
  <c r="AC42" i="85"/>
  <c r="AE42" i="85"/>
  <c r="AC41" i="85"/>
  <c r="AE41" i="85"/>
  <c r="AC40" i="85"/>
  <c r="AE40" i="85"/>
  <c r="D39" i="85"/>
  <c r="C39" i="85"/>
  <c r="B39" i="85"/>
  <c r="AC39" i="85"/>
  <c r="AE39" i="85"/>
  <c r="AC37" i="85"/>
  <c r="AE37" i="85"/>
  <c r="AC35" i="85"/>
  <c r="AE35" i="85"/>
  <c r="AC33" i="85"/>
  <c r="AE33" i="85"/>
  <c r="AC31" i="85"/>
  <c r="AE31" i="85"/>
  <c r="AC29" i="85"/>
  <c r="AE29" i="85"/>
  <c r="AC28" i="85"/>
  <c r="AE28" i="85"/>
  <c r="AC27" i="85"/>
  <c r="AE27" i="85"/>
  <c r="D26" i="85"/>
  <c r="C26" i="85"/>
  <c r="B26" i="85"/>
  <c r="AC25" i="85"/>
  <c r="AE25" i="85"/>
  <c r="AC24" i="85"/>
  <c r="AE24" i="85"/>
  <c r="AC23" i="85"/>
  <c r="AE23" i="85"/>
  <c r="D21" i="85"/>
  <c r="C21" i="85"/>
  <c r="B21" i="85"/>
  <c r="AC21" i="85"/>
  <c r="AE21" i="85"/>
  <c r="AC20" i="85"/>
  <c r="AE20" i="85"/>
  <c r="AC19" i="85"/>
  <c r="AE19" i="85"/>
  <c r="AG18" i="85"/>
  <c r="B18" i="85"/>
  <c r="AC17" i="85"/>
  <c r="AE17" i="85"/>
  <c r="AC16" i="85"/>
  <c r="AE16" i="85"/>
  <c r="D15" i="85"/>
  <c r="D12" i="85"/>
  <c r="C15" i="85"/>
  <c r="C12" i="85"/>
  <c r="B15" i="85"/>
  <c r="AC14" i="85"/>
  <c r="AE14" i="85"/>
  <c r="AC13" i="85"/>
  <c r="AE13" i="85"/>
  <c r="AG12" i="85"/>
  <c r="U9" i="85"/>
  <c r="T9" i="85"/>
  <c r="S9" i="85"/>
  <c r="R9" i="85"/>
  <c r="N9" i="85"/>
  <c r="U8" i="85"/>
  <c r="S8" i="85"/>
  <c r="R8" i="85"/>
  <c r="Q8" i="85"/>
  <c r="J8" i="85"/>
  <c r="J7" i="85"/>
  <c r="I7" i="85"/>
  <c r="H7" i="85"/>
  <c r="G7" i="85"/>
  <c r="F7" i="85"/>
  <c r="E7" i="85"/>
  <c r="AC193" i="84"/>
  <c r="AE193" i="84"/>
  <c r="AC191" i="84"/>
  <c r="AE191" i="84"/>
  <c r="AG190" i="84"/>
  <c r="AC190" i="84"/>
  <c r="AE190" i="84"/>
  <c r="D190" i="84"/>
  <c r="C190" i="84"/>
  <c r="B190" i="84"/>
  <c r="R188" i="84"/>
  <c r="K188" i="84"/>
  <c r="AE187" i="84"/>
  <c r="AC186" i="84"/>
  <c r="AE186" i="84"/>
  <c r="AC185" i="84"/>
  <c r="AE185" i="84"/>
  <c r="D184" i="84"/>
  <c r="C184" i="84"/>
  <c r="AC183" i="84"/>
  <c r="AE183" i="84"/>
  <c r="AE182" i="84"/>
  <c r="AC182" i="84"/>
  <c r="AG181" i="84"/>
  <c r="D181" i="84"/>
  <c r="D175" i="84"/>
  <c r="C181" i="84"/>
  <c r="B181" i="84"/>
  <c r="AC180" i="84"/>
  <c r="AE180" i="84"/>
  <c r="AC179" i="84"/>
  <c r="AE179" i="84"/>
  <c r="AC178" i="84"/>
  <c r="AE178" i="84"/>
  <c r="AC177" i="84"/>
  <c r="AE177" i="84"/>
  <c r="C176" i="84"/>
  <c r="AC176" i="84"/>
  <c r="AG175" i="84"/>
  <c r="AC173" i="84"/>
  <c r="AE173" i="84"/>
  <c r="AC172" i="84"/>
  <c r="AE172" i="84"/>
  <c r="AC171" i="84"/>
  <c r="AE171" i="84"/>
  <c r="AC170" i="84"/>
  <c r="AE170" i="84"/>
  <c r="AG169" i="84"/>
  <c r="D169" i="84"/>
  <c r="D150" i="84"/>
  <c r="C169" i="84"/>
  <c r="C150" i="84"/>
  <c r="AC168" i="84"/>
  <c r="AE168" i="84"/>
  <c r="B166" i="84"/>
  <c r="AC166" i="84"/>
  <c r="AE166" i="84"/>
  <c r="AC165" i="84"/>
  <c r="AE165" i="84"/>
  <c r="B163" i="84"/>
  <c r="AC163" i="84"/>
  <c r="AE163" i="84"/>
  <c r="AC162" i="84"/>
  <c r="AE162" i="84"/>
  <c r="B160" i="84"/>
  <c r="AC160" i="84"/>
  <c r="AE160" i="84"/>
  <c r="AC159" i="84"/>
  <c r="AE159" i="84"/>
  <c r="AC158" i="84"/>
  <c r="AE158" i="84"/>
  <c r="B157" i="84"/>
  <c r="AC157" i="84"/>
  <c r="AE157" i="84"/>
  <c r="AC156" i="84"/>
  <c r="AE156" i="84"/>
  <c r="AC155" i="84"/>
  <c r="AE155" i="84"/>
  <c r="B154" i="84"/>
  <c r="AC154" i="84"/>
  <c r="AE154" i="84"/>
  <c r="AC153" i="84"/>
  <c r="AE153" i="84"/>
  <c r="AC152" i="84"/>
  <c r="AE152" i="84"/>
  <c r="B151" i="84"/>
  <c r="AC149" i="84"/>
  <c r="AE149" i="84"/>
  <c r="AC148" i="84"/>
  <c r="AE148" i="84"/>
  <c r="AC147" i="84"/>
  <c r="AE147" i="84"/>
  <c r="AC146" i="84"/>
  <c r="AE146" i="84"/>
  <c r="AC145" i="84"/>
  <c r="AE145" i="84"/>
  <c r="AC144" i="84"/>
  <c r="AE144" i="84"/>
  <c r="AC143" i="84"/>
  <c r="AE143" i="84"/>
  <c r="AC141" i="84"/>
  <c r="AE141" i="84"/>
  <c r="AC140" i="84"/>
  <c r="AE140" i="84"/>
  <c r="AC139" i="84"/>
  <c r="AE139" i="84"/>
  <c r="AC138" i="84"/>
  <c r="AE138" i="84"/>
  <c r="AC137" i="84"/>
  <c r="AE137" i="84"/>
  <c r="AC136" i="84"/>
  <c r="AE136" i="84"/>
  <c r="AC135" i="84"/>
  <c r="AE135" i="84"/>
  <c r="AC134" i="84"/>
  <c r="AE134" i="84"/>
  <c r="AC133" i="84"/>
  <c r="AE133" i="84"/>
  <c r="D132" i="84"/>
  <c r="D121" i="84"/>
  <c r="C132" i="84"/>
  <c r="AC132" i="84"/>
  <c r="AE132" i="84"/>
  <c r="AC130" i="84"/>
  <c r="AE130" i="84"/>
  <c r="AC129" i="84"/>
  <c r="AE129" i="84"/>
  <c r="AC128" i="84"/>
  <c r="AE128" i="84"/>
  <c r="AC126" i="84"/>
  <c r="AE126" i="84"/>
  <c r="AC125" i="84"/>
  <c r="AE125" i="84"/>
  <c r="AC124" i="84"/>
  <c r="AE124" i="84"/>
  <c r="AC123" i="84"/>
  <c r="AE123" i="84"/>
  <c r="D122" i="84"/>
  <c r="C122" i="84"/>
  <c r="AC122" i="84"/>
  <c r="AE122" i="84"/>
  <c r="AG121" i="84"/>
  <c r="B121" i="84"/>
  <c r="AC118" i="84"/>
  <c r="B117" i="84"/>
  <c r="AC113" i="84"/>
  <c r="AE113" i="84"/>
  <c r="AC112" i="84"/>
  <c r="AE112" i="84"/>
  <c r="AB112" i="84"/>
  <c r="AE110" i="84"/>
  <c r="AC110" i="84"/>
  <c r="AC109" i="84"/>
  <c r="AE109" i="84"/>
  <c r="AC108" i="84"/>
  <c r="AE108" i="84"/>
  <c r="AC107" i="84"/>
  <c r="AE107" i="84"/>
  <c r="AC106" i="84"/>
  <c r="AE106" i="84"/>
  <c r="AC105" i="84"/>
  <c r="AE105" i="84"/>
  <c r="S105" i="84"/>
  <c r="S68" i="84"/>
  <c r="R105" i="84"/>
  <c r="R68" i="84"/>
  <c r="Q105" i="84"/>
  <c r="Q68" i="84"/>
  <c r="P105" i="84"/>
  <c r="P68" i="84"/>
  <c r="O105" i="84"/>
  <c r="N105" i="84"/>
  <c r="M105" i="84"/>
  <c r="L105" i="84"/>
  <c r="L68" i="84"/>
  <c r="K105" i="84"/>
  <c r="J105" i="84"/>
  <c r="I105" i="84"/>
  <c r="H105" i="84"/>
  <c r="G105" i="84"/>
  <c r="F105" i="84"/>
  <c r="AC102" i="84"/>
  <c r="AE102" i="84"/>
  <c r="AC101" i="84"/>
  <c r="AE101" i="84"/>
  <c r="AC100" i="84"/>
  <c r="AE100" i="84"/>
  <c r="AC99" i="84"/>
  <c r="AE99" i="84"/>
  <c r="AB99" i="84"/>
  <c r="AB68" i="84"/>
  <c r="AA99" i="84"/>
  <c r="AA68" i="84"/>
  <c r="Z99" i="84"/>
  <c r="Z68" i="84"/>
  <c r="Y99" i="84"/>
  <c r="Y68" i="84"/>
  <c r="X99" i="84"/>
  <c r="X68" i="84"/>
  <c r="W99" i="84"/>
  <c r="W68" i="84"/>
  <c r="V99" i="84"/>
  <c r="U99" i="84"/>
  <c r="U68" i="84"/>
  <c r="T99" i="84"/>
  <c r="E99" i="84"/>
  <c r="D99" i="84"/>
  <c r="AC96" i="84"/>
  <c r="AE96" i="84"/>
  <c r="AC95" i="84"/>
  <c r="B94" i="84"/>
  <c r="AC91" i="84"/>
  <c r="AE91" i="84"/>
  <c r="AC89" i="84"/>
  <c r="AE89" i="84"/>
  <c r="AC88" i="84"/>
  <c r="AE88" i="84"/>
  <c r="AC87" i="84"/>
  <c r="AE87" i="84"/>
  <c r="AC86" i="84"/>
  <c r="AE86" i="84"/>
  <c r="C86" i="84"/>
  <c r="B86" i="84"/>
  <c r="AC85" i="84"/>
  <c r="AE85" i="84"/>
  <c r="AC84" i="84"/>
  <c r="AE84" i="84"/>
  <c r="AC83" i="84"/>
  <c r="AE83" i="84"/>
  <c r="AC82" i="84"/>
  <c r="AE82" i="84"/>
  <c r="AC81" i="84"/>
  <c r="AE81" i="84"/>
  <c r="AC80" i="84"/>
  <c r="AE80" i="84"/>
  <c r="AC79" i="84"/>
  <c r="AE79" i="84"/>
  <c r="AC78" i="84"/>
  <c r="AE78" i="84"/>
  <c r="AC77" i="84"/>
  <c r="AE77" i="84"/>
  <c r="AC76" i="84"/>
  <c r="AE76" i="84"/>
  <c r="AC75" i="84"/>
  <c r="E75" i="84"/>
  <c r="E68" i="84"/>
  <c r="D75" i="84"/>
  <c r="D68" i="84"/>
  <c r="C75" i="84"/>
  <c r="B75" i="84"/>
  <c r="AC74" i="84"/>
  <c r="AE74" i="84"/>
  <c r="AC73" i="84"/>
  <c r="AE73" i="84"/>
  <c r="AC72" i="84"/>
  <c r="AE72" i="84"/>
  <c r="AC71" i="84"/>
  <c r="AE71" i="84"/>
  <c r="AC70" i="84"/>
  <c r="AE70" i="84"/>
  <c r="AC69" i="84"/>
  <c r="AE69" i="84"/>
  <c r="B69" i="84"/>
  <c r="V68" i="84"/>
  <c r="T68" i="84"/>
  <c r="T188" i="84"/>
  <c r="O68" i="84"/>
  <c r="O188" i="84"/>
  <c r="N68" i="84"/>
  <c r="N188" i="84"/>
  <c r="M68" i="84"/>
  <c r="M188" i="84"/>
  <c r="K68" i="84"/>
  <c r="K9" i="84"/>
  <c r="J68" i="84"/>
  <c r="J9" i="84"/>
  <c r="I68" i="84"/>
  <c r="I9" i="84"/>
  <c r="H68" i="84"/>
  <c r="H9" i="84"/>
  <c r="G68" i="84"/>
  <c r="G9" i="84"/>
  <c r="F68" i="84"/>
  <c r="F9" i="84"/>
  <c r="AC67" i="84"/>
  <c r="AE67" i="84"/>
  <c r="AC66" i="84"/>
  <c r="AE66" i="84"/>
  <c r="AC65" i="84"/>
  <c r="AE65" i="84"/>
  <c r="D64" i="84"/>
  <c r="C64" i="84"/>
  <c r="B64" i="84"/>
  <c r="AC64" i="84"/>
  <c r="AE64" i="84"/>
  <c r="AC63" i="84"/>
  <c r="AE63" i="84"/>
  <c r="AC62" i="84"/>
  <c r="AE62" i="84"/>
  <c r="AC61" i="84"/>
  <c r="AE61" i="84"/>
  <c r="D60" i="84"/>
  <c r="C60" i="84"/>
  <c r="B60" i="84"/>
  <c r="AC60" i="84"/>
  <c r="AG59" i="84"/>
  <c r="AG53" i="84"/>
  <c r="D59" i="84"/>
  <c r="D53" i="84"/>
  <c r="C59" i="84"/>
  <c r="B59" i="84"/>
  <c r="AC57" i="84"/>
  <c r="AE57" i="84"/>
  <c r="AC56" i="84"/>
  <c r="AE56" i="84"/>
  <c r="C55" i="84"/>
  <c r="C54" i="84"/>
  <c r="C53" i="84"/>
  <c r="B55" i="84"/>
  <c r="AC55" i="84"/>
  <c r="B54" i="84"/>
  <c r="AC52" i="84"/>
  <c r="AE52" i="84"/>
  <c r="AC51" i="84"/>
  <c r="AE51" i="84"/>
  <c r="AC50" i="84"/>
  <c r="AC49" i="84"/>
  <c r="AE49" i="84"/>
  <c r="AG49" i="84"/>
  <c r="D49" i="84"/>
  <c r="C49" i="84"/>
  <c r="B49" i="84"/>
  <c r="AC47" i="84"/>
  <c r="AE47" i="84"/>
  <c r="AC46" i="84"/>
  <c r="AE46" i="84"/>
  <c r="AC45" i="84"/>
  <c r="AE45" i="84"/>
  <c r="AC44" i="84"/>
  <c r="AE44" i="84"/>
  <c r="AG43" i="84"/>
  <c r="AC43" i="84"/>
  <c r="AE43" i="84"/>
  <c r="D43" i="84"/>
  <c r="C43" i="84"/>
  <c r="B43" i="84"/>
  <c r="AC42" i="84"/>
  <c r="AE42" i="84"/>
  <c r="AC41" i="84"/>
  <c r="AE41" i="84"/>
  <c r="AC40" i="84"/>
  <c r="AE40" i="84"/>
  <c r="D39" i="84"/>
  <c r="C39" i="84"/>
  <c r="B39" i="84"/>
  <c r="AC39" i="84"/>
  <c r="AE39" i="84"/>
  <c r="AC37" i="84"/>
  <c r="AE37" i="84"/>
  <c r="AC35" i="84"/>
  <c r="AE35" i="84"/>
  <c r="AC33" i="84"/>
  <c r="AE33" i="84"/>
  <c r="AC31" i="84"/>
  <c r="AE31" i="84"/>
  <c r="AC29" i="84"/>
  <c r="AE29" i="84"/>
  <c r="AC28" i="84"/>
  <c r="AE28" i="84"/>
  <c r="AC27" i="84"/>
  <c r="AE27" i="84"/>
  <c r="D26" i="84"/>
  <c r="C26" i="84"/>
  <c r="B26" i="84"/>
  <c r="AC25" i="84"/>
  <c r="AE25" i="84"/>
  <c r="AC24" i="84"/>
  <c r="AE24" i="84"/>
  <c r="AC23" i="84"/>
  <c r="AE23" i="84"/>
  <c r="D21" i="84"/>
  <c r="C21" i="84"/>
  <c r="B21" i="84"/>
  <c r="AC21" i="84"/>
  <c r="AC20" i="84"/>
  <c r="AE20" i="84"/>
  <c r="AC19" i="84"/>
  <c r="AE19" i="84"/>
  <c r="C18" i="84"/>
  <c r="B18" i="84"/>
  <c r="AC17" i="84"/>
  <c r="AE17" i="84"/>
  <c r="AC16" i="84"/>
  <c r="AE16" i="84"/>
  <c r="D15" i="84"/>
  <c r="C15" i="84"/>
  <c r="B15" i="84"/>
  <c r="AC15" i="84"/>
  <c r="AC14" i="84"/>
  <c r="AE14" i="84"/>
  <c r="AC13" i="84"/>
  <c r="AE13" i="84"/>
  <c r="AG12" i="84"/>
  <c r="D12" i="84"/>
  <c r="C12" i="84"/>
  <c r="B12" i="84"/>
  <c r="C11" i="84"/>
  <c r="B11" i="84"/>
  <c r="T9" i="84"/>
  <c r="O9" i="84"/>
  <c r="N9" i="84"/>
  <c r="M9" i="84"/>
  <c r="T8" i="84"/>
  <c r="S8" i="84"/>
  <c r="R8" i="84"/>
  <c r="K8" i="84"/>
  <c r="J8" i="84"/>
  <c r="Y7" i="84"/>
  <c r="X7" i="84"/>
  <c r="T7" i="84"/>
  <c r="O7" i="84"/>
  <c r="K7" i="84"/>
  <c r="J7" i="84"/>
  <c r="I7" i="84"/>
  <c r="H7" i="84"/>
  <c r="G7" i="84"/>
  <c r="F7" i="84"/>
  <c r="AC193" i="83"/>
  <c r="AE193" i="83"/>
  <c r="AC191" i="83"/>
  <c r="AE191" i="83"/>
  <c r="AG190" i="83"/>
  <c r="AC190" i="83"/>
  <c r="AE190" i="83"/>
  <c r="D190" i="83"/>
  <c r="C190" i="83"/>
  <c r="B190" i="83"/>
  <c r="AE187" i="83"/>
  <c r="AC186" i="83"/>
  <c r="AE186" i="83"/>
  <c r="AC185" i="83"/>
  <c r="AE185" i="83"/>
  <c r="D184" i="83"/>
  <c r="C184" i="83"/>
  <c r="AC183" i="83"/>
  <c r="AE183" i="83"/>
  <c r="AE182" i="83"/>
  <c r="AC182" i="83"/>
  <c r="AG181" i="83"/>
  <c r="D181" i="83"/>
  <c r="C181" i="83"/>
  <c r="B181" i="83"/>
  <c r="AC180" i="83"/>
  <c r="AE180" i="83"/>
  <c r="AC179" i="83"/>
  <c r="AE179" i="83"/>
  <c r="AC178" i="83"/>
  <c r="AE178" i="83"/>
  <c r="AC177" i="83"/>
  <c r="AE177" i="83"/>
  <c r="C176" i="83"/>
  <c r="C175" i="83"/>
  <c r="AG175" i="83"/>
  <c r="B175" i="83"/>
  <c r="AC173" i="83"/>
  <c r="AE173" i="83"/>
  <c r="AC172" i="83"/>
  <c r="AE172" i="83"/>
  <c r="AC171" i="83"/>
  <c r="AE171" i="83"/>
  <c r="AC170" i="83"/>
  <c r="AE170" i="83"/>
  <c r="AG169" i="83"/>
  <c r="D169" i="83"/>
  <c r="D150" i="83"/>
  <c r="C169" i="83"/>
  <c r="AC168" i="83"/>
  <c r="AE168" i="83"/>
  <c r="B166" i="83"/>
  <c r="AC166" i="83"/>
  <c r="AE166" i="83"/>
  <c r="AC165" i="83"/>
  <c r="AE165" i="83"/>
  <c r="B163" i="83"/>
  <c r="AC163" i="83"/>
  <c r="AE163" i="83"/>
  <c r="AC162" i="83"/>
  <c r="AE162" i="83"/>
  <c r="B160" i="83"/>
  <c r="AC160" i="83"/>
  <c r="AE160" i="83"/>
  <c r="AC159" i="83"/>
  <c r="AE159" i="83"/>
  <c r="AC158" i="83"/>
  <c r="AE158" i="83"/>
  <c r="B157" i="83"/>
  <c r="AC157" i="83"/>
  <c r="AE157" i="83"/>
  <c r="AC156" i="83"/>
  <c r="AE156" i="83"/>
  <c r="AC155" i="83"/>
  <c r="AE155" i="83"/>
  <c r="B154" i="83"/>
  <c r="AC153" i="83"/>
  <c r="AE153" i="83"/>
  <c r="AC152" i="83"/>
  <c r="AE152" i="83"/>
  <c r="B151" i="83"/>
  <c r="AC151" i="83"/>
  <c r="AE151" i="83"/>
  <c r="AG150" i="83"/>
  <c r="AC149" i="83"/>
  <c r="AE149" i="83"/>
  <c r="AC148" i="83"/>
  <c r="AE148" i="83"/>
  <c r="AC147" i="83"/>
  <c r="AE147" i="83"/>
  <c r="AC146" i="83"/>
  <c r="AE146" i="83"/>
  <c r="AC145" i="83"/>
  <c r="AE145" i="83"/>
  <c r="AC144" i="83"/>
  <c r="AE144" i="83"/>
  <c r="AC143" i="83"/>
  <c r="AE143" i="83"/>
  <c r="AC141" i="83"/>
  <c r="AE141" i="83"/>
  <c r="AC140" i="83"/>
  <c r="AE140" i="83"/>
  <c r="AC139" i="83"/>
  <c r="AE139" i="83"/>
  <c r="AC138" i="83"/>
  <c r="AE138" i="83"/>
  <c r="AC137" i="83"/>
  <c r="AE137" i="83"/>
  <c r="AC136" i="83"/>
  <c r="AE136" i="83"/>
  <c r="AC135" i="83"/>
  <c r="AE135" i="83"/>
  <c r="AC134" i="83"/>
  <c r="AE134" i="83"/>
  <c r="AC133" i="83"/>
  <c r="AE133" i="83"/>
  <c r="D132" i="83"/>
  <c r="C132" i="83"/>
  <c r="AC132" i="83"/>
  <c r="AE132" i="83"/>
  <c r="AC130" i="83"/>
  <c r="AE130" i="83"/>
  <c r="AC129" i="83"/>
  <c r="AE129" i="83"/>
  <c r="AC128" i="83"/>
  <c r="AE128" i="83"/>
  <c r="AC126" i="83"/>
  <c r="AE126" i="83"/>
  <c r="AC125" i="83"/>
  <c r="AE125" i="83"/>
  <c r="AC124" i="83"/>
  <c r="AE124" i="83"/>
  <c r="AC123" i="83"/>
  <c r="AE123" i="83"/>
  <c r="D122" i="83"/>
  <c r="C122" i="83"/>
  <c r="AC122" i="83"/>
  <c r="AE122" i="83"/>
  <c r="AG121" i="83"/>
  <c r="D121" i="83"/>
  <c r="C121" i="83"/>
  <c r="B121" i="83"/>
  <c r="AC121" i="83"/>
  <c r="AE121" i="83"/>
  <c r="AC118" i="83"/>
  <c r="AC117" i="83"/>
  <c r="AE117" i="83"/>
  <c r="B117" i="83"/>
  <c r="AC113" i="83"/>
  <c r="AE113" i="83"/>
  <c r="AC112" i="83"/>
  <c r="AE112" i="83"/>
  <c r="AB112" i="83"/>
  <c r="AC110" i="83"/>
  <c r="AE110" i="83"/>
  <c r="AC109" i="83"/>
  <c r="AE109" i="83"/>
  <c r="AC108" i="83"/>
  <c r="AE108" i="83"/>
  <c r="AC107" i="83"/>
  <c r="AE107" i="83"/>
  <c r="AE106" i="83"/>
  <c r="AC106" i="83"/>
  <c r="AC105" i="83"/>
  <c r="AE105" i="83"/>
  <c r="S105" i="83"/>
  <c r="S68" i="83"/>
  <c r="S7" i="83"/>
  <c r="R105" i="83"/>
  <c r="R68" i="83"/>
  <c r="R7" i="83"/>
  <c r="Q105" i="83"/>
  <c r="Q68" i="83"/>
  <c r="Q9" i="83"/>
  <c r="P105" i="83"/>
  <c r="P68" i="83"/>
  <c r="P9" i="83"/>
  <c r="O105" i="83"/>
  <c r="N105" i="83"/>
  <c r="M105" i="83"/>
  <c r="L105" i="83"/>
  <c r="K105" i="83"/>
  <c r="K68" i="83"/>
  <c r="J105" i="83"/>
  <c r="J68" i="83"/>
  <c r="I105" i="83"/>
  <c r="I68" i="83"/>
  <c r="H105" i="83"/>
  <c r="H68" i="83"/>
  <c r="H7" i="83"/>
  <c r="G105" i="83"/>
  <c r="G68" i="83"/>
  <c r="F105" i="83"/>
  <c r="F68" i="83"/>
  <c r="AC102" i="83"/>
  <c r="AE102" i="83"/>
  <c r="AC101" i="83"/>
  <c r="AE101" i="83"/>
  <c r="AC100" i="83"/>
  <c r="AE100" i="83"/>
  <c r="AC99" i="83"/>
  <c r="AE99" i="83"/>
  <c r="AB99" i="83"/>
  <c r="AA99" i="83"/>
  <c r="AA68" i="83"/>
  <c r="Z99" i="83"/>
  <c r="Y99" i="83"/>
  <c r="X99" i="83"/>
  <c r="W99" i="83"/>
  <c r="V99" i="83"/>
  <c r="U99" i="83"/>
  <c r="U68" i="83"/>
  <c r="U188" i="83"/>
  <c r="T99" i="83"/>
  <c r="E99" i="83"/>
  <c r="D99" i="83"/>
  <c r="AC96" i="83"/>
  <c r="AE96" i="83"/>
  <c r="AC95" i="83"/>
  <c r="AE95" i="83"/>
  <c r="B94" i="83"/>
  <c r="AC91" i="83"/>
  <c r="AE91" i="83"/>
  <c r="AC89" i="83"/>
  <c r="AE89" i="83"/>
  <c r="AC88" i="83"/>
  <c r="AE88" i="83"/>
  <c r="AC87" i="83"/>
  <c r="AE87" i="83"/>
  <c r="AC86" i="83"/>
  <c r="AE86" i="83"/>
  <c r="C86" i="83"/>
  <c r="B86" i="83"/>
  <c r="AC85" i="83"/>
  <c r="AE85" i="83"/>
  <c r="AC84" i="83"/>
  <c r="AE84" i="83"/>
  <c r="AC83" i="83"/>
  <c r="AE83" i="83"/>
  <c r="AC82" i="83"/>
  <c r="AE82" i="83"/>
  <c r="AC81" i="83"/>
  <c r="AE81" i="83"/>
  <c r="AC80" i="83"/>
  <c r="AE80" i="83"/>
  <c r="AC79" i="83"/>
  <c r="AE79" i="83"/>
  <c r="AC78" i="83"/>
  <c r="AE78" i="83"/>
  <c r="AC77" i="83"/>
  <c r="AE77" i="83"/>
  <c r="AC76" i="83"/>
  <c r="AE76" i="83"/>
  <c r="AC75" i="83"/>
  <c r="AE75" i="83"/>
  <c r="E75" i="83"/>
  <c r="E68" i="83"/>
  <c r="D75" i="83"/>
  <c r="D68" i="83"/>
  <c r="C75" i="83"/>
  <c r="B75" i="83"/>
  <c r="AC74" i="83"/>
  <c r="AE74" i="83"/>
  <c r="AC73" i="83"/>
  <c r="AE73" i="83"/>
  <c r="AC72" i="83"/>
  <c r="AE72" i="83"/>
  <c r="AC71" i="83"/>
  <c r="AE71" i="83"/>
  <c r="AC70" i="83"/>
  <c r="AE70" i="83"/>
  <c r="B69" i="83"/>
  <c r="AB68" i="83"/>
  <c r="Z68" i="83"/>
  <c r="Y68" i="83"/>
  <c r="X68" i="83"/>
  <c r="X9" i="83"/>
  <c r="W68" i="83"/>
  <c r="W188" i="83"/>
  <c r="V68" i="83"/>
  <c r="V188" i="83"/>
  <c r="T68" i="83"/>
  <c r="T188" i="83"/>
  <c r="O68" i="83"/>
  <c r="O188" i="83"/>
  <c r="N68" i="83"/>
  <c r="N188" i="83"/>
  <c r="M68" i="83"/>
  <c r="M188" i="83"/>
  <c r="L68" i="83"/>
  <c r="L9" i="83"/>
  <c r="C68" i="83"/>
  <c r="B68" i="83"/>
  <c r="AC67" i="83"/>
  <c r="AE67" i="83"/>
  <c r="AC66" i="83"/>
  <c r="AE66" i="83"/>
  <c r="AC65" i="83"/>
  <c r="AE65" i="83"/>
  <c r="C64" i="83"/>
  <c r="B64" i="83"/>
  <c r="AC64" i="83"/>
  <c r="AE64" i="83"/>
  <c r="AC63" i="83"/>
  <c r="AE63" i="83"/>
  <c r="AC62" i="83"/>
  <c r="AE62" i="83"/>
  <c r="AC61" i="83"/>
  <c r="AE61" i="83"/>
  <c r="D60" i="83"/>
  <c r="C60" i="83"/>
  <c r="B60" i="83"/>
  <c r="AC60" i="83"/>
  <c r="AE60" i="83"/>
  <c r="AG59" i="83"/>
  <c r="AG53" i="83"/>
  <c r="AC59" i="83"/>
  <c r="AE59" i="83"/>
  <c r="D59" i="83"/>
  <c r="D53" i="83"/>
  <c r="C59" i="83"/>
  <c r="B59" i="83"/>
  <c r="AC57" i="83"/>
  <c r="AE57" i="83"/>
  <c r="AC56" i="83"/>
  <c r="AE56" i="83"/>
  <c r="C55" i="83"/>
  <c r="C54" i="83"/>
  <c r="C53" i="83"/>
  <c r="B55" i="83"/>
  <c r="AC55" i="83"/>
  <c r="AC52" i="83"/>
  <c r="AE52" i="83"/>
  <c r="AC51" i="83"/>
  <c r="AE51" i="83"/>
  <c r="AC50" i="83"/>
  <c r="AC49" i="83"/>
  <c r="AE49" i="83"/>
  <c r="AG49" i="83"/>
  <c r="D49" i="83"/>
  <c r="C49" i="83"/>
  <c r="B49" i="83"/>
  <c r="AC47" i="83"/>
  <c r="AE47" i="83"/>
  <c r="AC46" i="83"/>
  <c r="AE46" i="83"/>
  <c r="AC45" i="83"/>
  <c r="AE45" i="83"/>
  <c r="AC44" i="83"/>
  <c r="AE44" i="83"/>
  <c r="AG43" i="83"/>
  <c r="AC43" i="83"/>
  <c r="AE43" i="83"/>
  <c r="D43" i="83"/>
  <c r="C43" i="83"/>
  <c r="B43" i="83"/>
  <c r="AC42" i="83"/>
  <c r="AE42" i="83"/>
  <c r="AC41" i="83"/>
  <c r="AE41" i="83"/>
  <c r="AC40" i="83"/>
  <c r="AE40" i="83"/>
  <c r="D39" i="83"/>
  <c r="C39" i="83"/>
  <c r="B39" i="83"/>
  <c r="AC39" i="83"/>
  <c r="AE39" i="83"/>
  <c r="AC37" i="83"/>
  <c r="AE37" i="83"/>
  <c r="AC35" i="83"/>
  <c r="AE35" i="83"/>
  <c r="AC33" i="83"/>
  <c r="AE33" i="83"/>
  <c r="AC31" i="83"/>
  <c r="AE31" i="83"/>
  <c r="AC29" i="83"/>
  <c r="AE29" i="83"/>
  <c r="AC28" i="83"/>
  <c r="AE28" i="83"/>
  <c r="AC27" i="83"/>
  <c r="AE27" i="83"/>
  <c r="D26" i="83"/>
  <c r="C26" i="83"/>
  <c r="B26" i="83"/>
  <c r="AC25" i="83"/>
  <c r="AE25" i="83"/>
  <c r="AC24" i="83"/>
  <c r="AE24" i="83"/>
  <c r="AC23" i="83"/>
  <c r="AE23" i="83"/>
  <c r="D21" i="83"/>
  <c r="C21" i="83"/>
  <c r="B21" i="83"/>
  <c r="AC21" i="83"/>
  <c r="AE21" i="83"/>
  <c r="AC20" i="83"/>
  <c r="AE20" i="83"/>
  <c r="AC19" i="83"/>
  <c r="AE19" i="83"/>
  <c r="C18" i="83"/>
  <c r="B18" i="83"/>
  <c r="AC17" i="83"/>
  <c r="AE17" i="83"/>
  <c r="AC16" i="83"/>
  <c r="AE16" i="83"/>
  <c r="D15" i="83"/>
  <c r="C15" i="83"/>
  <c r="B15" i="83"/>
  <c r="AC15" i="83"/>
  <c r="AE15" i="83"/>
  <c r="AC14" i="83"/>
  <c r="AE14" i="83"/>
  <c r="AC13" i="83"/>
  <c r="AE13" i="83"/>
  <c r="AG12" i="83"/>
  <c r="D12" i="83"/>
  <c r="C12" i="83"/>
  <c r="C11" i="83"/>
  <c r="B12" i="83"/>
  <c r="T9" i="83"/>
  <c r="O9" i="83"/>
  <c r="N9" i="83"/>
  <c r="M9" i="83"/>
  <c r="Y8" i="83"/>
  <c r="X8" i="83"/>
  <c r="W8" i="83"/>
  <c r="V8" i="83"/>
  <c r="U8" i="83"/>
  <c r="T8" i="83"/>
  <c r="S8" i="83"/>
  <c r="R8" i="83"/>
  <c r="T7" i="83"/>
  <c r="O7" i="83"/>
  <c r="N7" i="83"/>
  <c r="G7" i="83"/>
  <c r="F7" i="83"/>
  <c r="AC178" i="81"/>
  <c r="AE178" i="81"/>
  <c r="AC179" i="81"/>
  <c r="AC180" i="81"/>
  <c r="AC182" i="81"/>
  <c r="AC183" i="81"/>
  <c r="AE183" i="81"/>
  <c r="AC185" i="81"/>
  <c r="AC186" i="81"/>
  <c r="AC170" i="81"/>
  <c r="AE170" i="81"/>
  <c r="AC171" i="81"/>
  <c r="AC172" i="81"/>
  <c r="AC173" i="81"/>
  <c r="AC152" i="81"/>
  <c r="AC153" i="81"/>
  <c r="AC155" i="81"/>
  <c r="AE155" i="81"/>
  <c r="AC156" i="81"/>
  <c r="AE156" i="81"/>
  <c r="AC158" i="81"/>
  <c r="AE158" i="81"/>
  <c r="AC159" i="81"/>
  <c r="D169" i="81"/>
  <c r="D150" i="81"/>
  <c r="C169" i="81"/>
  <c r="B166" i="81"/>
  <c r="AC166" i="81"/>
  <c r="B163" i="81"/>
  <c r="AC163" i="81"/>
  <c r="B160" i="81"/>
  <c r="AC160" i="81"/>
  <c r="B157" i="81"/>
  <c r="AC157" i="81"/>
  <c r="B154" i="81"/>
  <c r="AC154" i="81"/>
  <c r="B151" i="81"/>
  <c r="C122" i="81"/>
  <c r="B121" i="81"/>
  <c r="D122" i="81"/>
  <c r="D132" i="81"/>
  <c r="AC193" i="81"/>
  <c r="AE193" i="81"/>
  <c r="AC191" i="81"/>
  <c r="AE191" i="81"/>
  <c r="AG190" i="81"/>
  <c r="D190" i="81"/>
  <c r="C190" i="81"/>
  <c r="B190" i="81"/>
  <c r="AE187" i="81"/>
  <c r="AE186" i="81"/>
  <c r="AE185" i="81"/>
  <c r="D184" i="81"/>
  <c r="C184" i="81"/>
  <c r="AG181" i="81"/>
  <c r="AG175" i="81"/>
  <c r="D181" i="81"/>
  <c r="C181" i="81"/>
  <c r="B181" i="81"/>
  <c r="AE180" i="81"/>
  <c r="AE179" i="81"/>
  <c r="AC177" i="81"/>
  <c r="AE177" i="81"/>
  <c r="C176" i="81"/>
  <c r="AC176" i="81"/>
  <c r="AE173" i="81"/>
  <c r="AC144" i="81"/>
  <c r="AE144" i="81"/>
  <c r="AC143" i="81"/>
  <c r="AE143" i="81"/>
  <c r="AC146" i="81"/>
  <c r="AE146" i="81"/>
  <c r="AC145" i="81"/>
  <c r="AE145" i="81"/>
  <c r="AC149" i="81"/>
  <c r="AE149" i="81"/>
  <c r="AC148" i="81"/>
  <c r="AE148" i="81"/>
  <c r="AE172" i="81"/>
  <c r="AE171" i="81"/>
  <c r="AC147" i="81"/>
  <c r="AE147" i="81"/>
  <c r="AG169" i="81"/>
  <c r="AG150" i="81" s="1"/>
  <c r="AC168" i="81"/>
  <c r="AE168" i="81"/>
  <c r="AC165" i="81"/>
  <c r="AE165" i="81"/>
  <c r="AC162" i="81"/>
  <c r="AE162" i="81"/>
  <c r="AE152" i="81"/>
  <c r="AC141" i="81"/>
  <c r="AE141" i="81"/>
  <c r="AC140" i="81"/>
  <c r="AE140" i="81"/>
  <c r="AC139" i="81"/>
  <c r="AE139" i="81"/>
  <c r="AC138" i="81"/>
  <c r="AE138" i="81"/>
  <c r="AC137" i="81"/>
  <c r="AE137" i="81"/>
  <c r="AC136" i="81"/>
  <c r="AE136" i="81"/>
  <c r="AC135" i="81"/>
  <c r="AE135" i="81"/>
  <c r="AC134" i="81"/>
  <c r="AE134" i="81"/>
  <c r="AC133" i="81"/>
  <c r="AE133" i="81"/>
  <c r="AC130" i="81"/>
  <c r="AE130" i="81"/>
  <c r="AC129" i="81"/>
  <c r="AE129" i="81"/>
  <c r="AC128" i="81"/>
  <c r="AE128" i="81"/>
  <c r="AC126" i="81"/>
  <c r="AE126" i="81"/>
  <c r="AC125" i="81"/>
  <c r="AE125" i="81"/>
  <c r="AC124" i="81"/>
  <c r="AE124" i="81"/>
  <c r="AC123" i="81"/>
  <c r="AE123" i="81"/>
  <c r="AC118" i="81"/>
  <c r="AE118" i="81"/>
  <c r="B117" i="81"/>
  <c r="AC113" i="81"/>
  <c r="AE113" i="81"/>
  <c r="AB112" i="81"/>
  <c r="AC110" i="81"/>
  <c r="AE110" i="81"/>
  <c r="AC109" i="81"/>
  <c r="AE109" i="81"/>
  <c r="AC108" i="81"/>
  <c r="AE108" i="81"/>
  <c r="AC107" i="81"/>
  <c r="AE107" i="81"/>
  <c r="AC106" i="81"/>
  <c r="S105" i="81"/>
  <c r="S68" i="81"/>
  <c r="R105" i="81"/>
  <c r="R68" i="81"/>
  <c r="Q105" i="81"/>
  <c r="Q68" i="81"/>
  <c r="P105" i="81"/>
  <c r="P68" i="81"/>
  <c r="O105" i="81"/>
  <c r="O68" i="81"/>
  <c r="N105" i="81"/>
  <c r="N68" i="81"/>
  <c r="M105" i="81"/>
  <c r="M68" i="81"/>
  <c r="L105" i="81"/>
  <c r="L68" i="81"/>
  <c r="K105" i="81"/>
  <c r="K68" i="81"/>
  <c r="J105" i="81"/>
  <c r="J68" i="81"/>
  <c r="I105" i="81"/>
  <c r="I68" i="81"/>
  <c r="H105" i="81"/>
  <c r="H68" i="81"/>
  <c r="G105" i="81"/>
  <c r="G68" i="81"/>
  <c r="F105" i="81"/>
  <c r="F68" i="81"/>
  <c r="AC102" i="81"/>
  <c r="AE102" i="81"/>
  <c r="AC101" i="81"/>
  <c r="AE101" i="81"/>
  <c r="AC100" i="81"/>
  <c r="AE100" i="81"/>
  <c r="AB99" i="81"/>
  <c r="AA99" i="81"/>
  <c r="AA68" i="81"/>
  <c r="Z99" i="81"/>
  <c r="Z68" i="81"/>
  <c r="Y99" i="81"/>
  <c r="Y68" i="81"/>
  <c r="X99" i="81"/>
  <c r="X68" i="81"/>
  <c r="W99" i="81"/>
  <c r="W68" i="81"/>
  <c r="V99" i="81"/>
  <c r="V68" i="81"/>
  <c r="U99" i="81"/>
  <c r="U68" i="81"/>
  <c r="T99" i="81"/>
  <c r="T68" i="81"/>
  <c r="E99" i="81"/>
  <c r="D99" i="81"/>
  <c r="AC96" i="81"/>
  <c r="AE96" i="81"/>
  <c r="AC95" i="81"/>
  <c r="AE95" i="81"/>
  <c r="B94" i="81"/>
  <c r="AC91" i="81"/>
  <c r="AE91" i="81"/>
  <c r="AC89" i="81"/>
  <c r="AE89" i="81"/>
  <c r="AC88" i="81"/>
  <c r="AE88" i="81"/>
  <c r="AC87" i="81"/>
  <c r="AE87" i="81"/>
  <c r="C86" i="81"/>
  <c r="B86" i="81"/>
  <c r="AE85" i="81"/>
  <c r="AE84" i="81"/>
  <c r="AE83" i="81"/>
  <c r="AE82" i="81"/>
  <c r="AE81" i="81"/>
  <c r="AE80" i="81"/>
  <c r="AE79" i="81"/>
  <c r="AE78" i="81"/>
  <c r="AE77" i="81"/>
  <c r="AE76" i="81"/>
  <c r="B69" i="81"/>
  <c r="AC67" i="81"/>
  <c r="AE67" i="81"/>
  <c r="AC66" i="81"/>
  <c r="AE66" i="81"/>
  <c r="AC65" i="81"/>
  <c r="AE65" i="81"/>
  <c r="C64" i="81"/>
  <c r="B64" i="81"/>
  <c r="AC63" i="81"/>
  <c r="AE63" i="81"/>
  <c r="AC62" i="81"/>
  <c r="AE62" i="81"/>
  <c r="AC61" i="81"/>
  <c r="AE61" i="81"/>
  <c r="D60" i="81"/>
  <c r="C60" i="81"/>
  <c r="B60" i="81"/>
  <c r="AG59" i="81"/>
  <c r="AG53" i="81"/>
  <c r="AC57" i="81"/>
  <c r="AE57" i="81"/>
  <c r="AC56" i="81"/>
  <c r="AE56" i="81"/>
  <c r="C55" i="81"/>
  <c r="C54" i="81"/>
  <c r="B55" i="81"/>
  <c r="B54" i="81"/>
  <c r="AC52" i="81"/>
  <c r="AE52" i="81"/>
  <c r="AC51" i="81"/>
  <c r="AC50" i="81"/>
  <c r="AE50" i="81"/>
  <c r="D49" i="81"/>
  <c r="C49" i="81"/>
  <c r="B49" i="81"/>
  <c r="AC47" i="81"/>
  <c r="AE47" i="81"/>
  <c r="AC46" i="81"/>
  <c r="AE46" i="81"/>
  <c r="AC45" i="81"/>
  <c r="AE45" i="81"/>
  <c r="AC44" i="81"/>
  <c r="AE44" i="81"/>
  <c r="D43" i="81"/>
  <c r="C43" i="81"/>
  <c r="B43" i="81"/>
  <c r="AC42" i="81"/>
  <c r="AE42" i="81"/>
  <c r="AC41" i="81"/>
  <c r="AE41" i="81"/>
  <c r="AC40" i="81"/>
  <c r="AE40" i="81"/>
  <c r="D39" i="81"/>
  <c r="C39" i="81"/>
  <c r="B39" i="81"/>
  <c r="AC37" i="81"/>
  <c r="AE37" i="81"/>
  <c r="AC35" i="81"/>
  <c r="AE35" i="81"/>
  <c r="AC33" i="81"/>
  <c r="AE33" i="81"/>
  <c r="AC31" i="81"/>
  <c r="AE31" i="81"/>
  <c r="AC29" i="81"/>
  <c r="AE29" i="81"/>
  <c r="AC28" i="81"/>
  <c r="AE28" i="81"/>
  <c r="AC27" i="81"/>
  <c r="AE27" i="81"/>
  <c r="D26" i="81"/>
  <c r="C26" i="81"/>
  <c r="B26" i="81"/>
  <c r="AC25" i="81"/>
  <c r="AE25" i="81"/>
  <c r="AC24" i="81"/>
  <c r="AE24" i="81"/>
  <c r="AC23" i="81"/>
  <c r="AE23" i="81"/>
  <c r="D21" i="81"/>
  <c r="C21" i="81"/>
  <c r="B21" i="81"/>
  <c r="B18" i="81" s="1"/>
  <c r="AC20" i="81"/>
  <c r="AE20" i="81"/>
  <c r="AC19" i="81"/>
  <c r="AE19" i="81"/>
  <c r="AC17" i="81"/>
  <c r="AE17" i="81"/>
  <c r="AC16" i="81"/>
  <c r="AE16" i="81"/>
  <c r="D15" i="81"/>
  <c r="D12" i="81"/>
  <c r="C15" i="81"/>
  <c r="C12" i="81"/>
  <c r="B15" i="81"/>
  <c r="AC14" i="81"/>
  <c r="AE14" i="81"/>
  <c r="AC13" i="81"/>
  <c r="AE13" i="81"/>
  <c r="D59" i="104"/>
  <c r="D53" i="104"/>
  <c r="C59" i="104"/>
  <c r="D59" i="101"/>
  <c r="D53" i="101"/>
  <c r="AC12" i="101"/>
  <c r="AE12" i="101"/>
  <c r="D175" i="114"/>
  <c r="D175" i="113"/>
  <c r="AC184" i="110"/>
  <c r="AE184" i="110"/>
  <c r="AC184" i="108"/>
  <c r="AE184" i="108"/>
  <c r="AC184" i="107"/>
  <c r="AE184" i="107"/>
  <c r="AC184" i="104"/>
  <c r="AE184" i="104"/>
  <c r="AC181" i="104"/>
  <c r="AE181" i="104"/>
  <c r="D59" i="90"/>
  <c r="D53" i="90"/>
  <c r="C59" i="90"/>
  <c r="B59" i="89"/>
  <c r="AC184" i="102"/>
  <c r="AE184" i="102"/>
  <c r="D59" i="87"/>
  <c r="D53" i="87"/>
  <c r="C59" i="87"/>
  <c r="AC184" i="101"/>
  <c r="AE184" i="101"/>
  <c r="AC184" i="100"/>
  <c r="AE184" i="100"/>
  <c r="AC184" i="99"/>
  <c r="AE184" i="99"/>
  <c r="AC184" i="98"/>
  <c r="AE184" i="98"/>
  <c r="C59" i="85"/>
  <c r="AC184" i="97"/>
  <c r="AE184" i="97"/>
  <c r="AC184" i="96"/>
  <c r="AE184" i="96"/>
  <c r="AC184" i="94"/>
  <c r="AE184" i="94"/>
  <c r="AC184" i="93"/>
  <c r="AE184" i="93"/>
  <c r="AC184" i="92"/>
  <c r="AE184" i="92"/>
  <c r="D175" i="91"/>
  <c r="AC181" i="90"/>
  <c r="AE181" i="90"/>
  <c r="AC184" i="86"/>
  <c r="AE184" i="86"/>
  <c r="D60" i="115"/>
  <c r="D54" i="115" s="1"/>
  <c r="D175" i="85"/>
  <c r="AC184" i="84"/>
  <c r="AE184" i="84"/>
  <c r="B175" i="84"/>
  <c r="AC181" i="84"/>
  <c r="AE181" i="84"/>
  <c r="AC184" i="83"/>
  <c r="AE184" i="83"/>
  <c r="AC181" i="83"/>
  <c r="AE181" i="83"/>
  <c r="AC184" i="81"/>
  <c r="AE184" i="81"/>
  <c r="B175" i="81"/>
  <c r="AC181" i="81"/>
  <c r="AC15" i="114"/>
  <c r="AC15" i="113"/>
  <c r="B11" i="113"/>
  <c r="C11" i="113"/>
  <c r="D11" i="113"/>
  <c r="D10" i="113"/>
  <c r="B11" i="112"/>
  <c r="C11" i="112"/>
  <c r="AC15" i="111"/>
  <c r="AE15" i="111"/>
  <c r="B11" i="111"/>
  <c r="C11" i="111"/>
  <c r="D11" i="111"/>
  <c r="D10" i="111"/>
  <c r="D7" i="111" s="1"/>
  <c r="AC15" i="110"/>
  <c r="B11" i="109"/>
  <c r="C11" i="107"/>
  <c r="D11" i="107"/>
  <c r="D10" i="107"/>
  <c r="D7" i="107" s="1"/>
  <c r="B11" i="102"/>
  <c r="C11" i="102"/>
  <c r="D11" i="100"/>
  <c r="D10" i="100"/>
  <c r="D7" i="100" s="1"/>
  <c r="B11" i="99"/>
  <c r="C11" i="99"/>
  <c r="C10" i="99"/>
  <c r="C7" i="99" s="1"/>
  <c r="AC15" i="97"/>
  <c r="AE15" i="97"/>
  <c r="D11" i="96"/>
  <c r="D11" i="92"/>
  <c r="B12" i="90"/>
  <c r="AC15" i="90"/>
  <c r="AE15" i="90"/>
  <c r="D11" i="90"/>
  <c r="D10" i="90"/>
  <c r="D7" i="90" s="1"/>
  <c r="B11" i="83"/>
  <c r="B53" i="84"/>
  <c r="B10" i="84"/>
  <c r="B53" i="86"/>
  <c r="C53" i="94"/>
  <c r="B53" i="94"/>
  <c r="C53" i="96"/>
  <c r="B53" i="96"/>
  <c r="C53" i="97"/>
  <c r="C10" i="97"/>
  <c r="AC55" i="97"/>
  <c r="B53" i="97"/>
  <c r="B10" i="97"/>
  <c r="AG53" i="88"/>
  <c r="C59" i="88"/>
  <c r="F9" i="88"/>
  <c r="F188" i="88"/>
  <c r="D121" i="88"/>
  <c r="AC190" i="88"/>
  <c r="AE190" i="88"/>
  <c r="AE191" i="88"/>
  <c r="B53" i="99"/>
  <c r="B10" i="99"/>
  <c r="B7" i="99" s="1"/>
  <c r="C53" i="100"/>
  <c r="C53" i="101"/>
  <c r="B54" i="101"/>
  <c r="AC55" i="101"/>
  <c r="AC54" i="101"/>
  <c r="AE54" i="101"/>
  <c r="C53" i="102"/>
  <c r="C10" i="102"/>
  <c r="C7" i="102" s="1"/>
  <c r="B53" i="102"/>
  <c r="B10" i="102"/>
  <c r="B7" i="102" s="1"/>
  <c r="C53" i="104"/>
  <c r="C53" i="107"/>
  <c r="C10" i="107"/>
  <c r="C7" i="107" s="1"/>
  <c r="AG53" i="95"/>
  <c r="C53" i="95"/>
  <c r="C53" i="108"/>
  <c r="B53" i="109"/>
  <c r="B10" i="109"/>
  <c r="B7" i="109" s="1"/>
  <c r="B53" i="111"/>
  <c r="C53" i="112"/>
  <c r="C10" i="112"/>
  <c r="B53" i="112"/>
  <c r="B10" i="112"/>
  <c r="AC49" i="99"/>
  <c r="AE49" i="99"/>
  <c r="AE50" i="99"/>
  <c r="B53" i="113"/>
  <c r="B10" i="113"/>
  <c r="C53" i="114"/>
  <c r="B53" i="114"/>
  <c r="B11" i="103"/>
  <c r="B10" i="103"/>
  <c r="B7" i="103" s="1"/>
  <c r="C11" i="103"/>
  <c r="C10" i="103"/>
  <c r="AC184" i="103"/>
  <c r="AE184" i="103"/>
  <c r="AC15" i="105"/>
  <c r="B11" i="105"/>
  <c r="C11" i="105"/>
  <c r="B53" i="105"/>
  <c r="C53" i="105"/>
  <c r="AG53" i="105"/>
  <c r="AC64" i="105"/>
  <c r="AC184" i="105"/>
  <c r="AE184" i="105"/>
  <c r="C59" i="113"/>
  <c r="C53" i="113"/>
  <c r="C10" i="113"/>
  <c r="U7" i="114"/>
  <c r="U188" i="114"/>
  <c r="C68" i="114"/>
  <c r="V7" i="113"/>
  <c r="V188" i="113"/>
  <c r="E68" i="113"/>
  <c r="X9" i="112"/>
  <c r="X188" i="112"/>
  <c r="AC68" i="112"/>
  <c r="AE68" i="112"/>
  <c r="T7" i="111"/>
  <c r="T188" i="111"/>
  <c r="U7" i="111"/>
  <c r="U188" i="111"/>
  <c r="V7" i="110"/>
  <c r="V188" i="110"/>
  <c r="W7" i="110"/>
  <c r="W188" i="110"/>
  <c r="X7" i="110"/>
  <c r="X188" i="110"/>
  <c r="E9" i="110"/>
  <c r="E188" i="110"/>
  <c r="C68" i="109"/>
  <c r="B68" i="109"/>
  <c r="V7" i="108"/>
  <c r="V188" i="108"/>
  <c r="T7" i="108"/>
  <c r="T188" i="108"/>
  <c r="AC75" i="108"/>
  <c r="C68" i="108"/>
  <c r="B68" i="108"/>
  <c r="C68" i="107"/>
  <c r="B68" i="107"/>
  <c r="AC75" i="104"/>
  <c r="AE76" i="104"/>
  <c r="D68" i="104"/>
  <c r="AC69" i="104"/>
  <c r="AE69" i="104"/>
  <c r="V7" i="103"/>
  <c r="V188" i="103"/>
  <c r="W7" i="103"/>
  <c r="W188" i="103"/>
  <c r="T7" i="103"/>
  <c r="T188" i="103"/>
  <c r="C68" i="103"/>
  <c r="AC68" i="103"/>
  <c r="AE68" i="103"/>
  <c r="B68" i="103"/>
  <c r="C68" i="102"/>
  <c r="D68" i="101"/>
  <c r="AC69" i="101"/>
  <c r="AE69" i="101"/>
  <c r="C68" i="100"/>
  <c r="AC69" i="100"/>
  <c r="AE69" i="100"/>
  <c r="C68" i="99"/>
  <c r="B68" i="99"/>
  <c r="T7" i="98"/>
  <c r="T188" i="98"/>
  <c r="U7" i="98"/>
  <c r="U188" i="98"/>
  <c r="AC69" i="98"/>
  <c r="AE69" i="98"/>
  <c r="C68" i="97"/>
  <c r="B68" i="97"/>
  <c r="V7" i="96"/>
  <c r="V188" i="96"/>
  <c r="T7" i="96"/>
  <c r="T188" i="96"/>
  <c r="C68" i="96"/>
  <c r="B68" i="96"/>
  <c r="T7" i="95"/>
  <c r="T188" i="95"/>
  <c r="C68" i="95"/>
  <c r="AC69" i="95"/>
  <c r="AE69" i="95"/>
  <c r="B68" i="95"/>
  <c r="C68" i="94"/>
  <c r="B68" i="94"/>
  <c r="T7" i="93"/>
  <c r="T188" i="93"/>
  <c r="C68" i="93"/>
  <c r="B68" i="93"/>
  <c r="W7" i="92"/>
  <c r="W188" i="92"/>
  <c r="T7" i="92"/>
  <c r="T188" i="92"/>
  <c r="AC75" i="92"/>
  <c r="AE75" i="92"/>
  <c r="X8" i="91"/>
  <c r="X188" i="91"/>
  <c r="T7" i="91"/>
  <c r="T188" i="91"/>
  <c r="AC75" i="90"/>
  <c r="AE75" i="90"/>
  <c r="AC69" i="90"/>
  <c r="Z8" i="89"/>
  <c r="Z188" i="89"/>
  <c r="O7" i="89"/>
  <c r="O188" i="89"/>
  <c r="T9" i="88"/>
  <c r="T188" i="88"/>
  <c r="B68" i="88"/>
  <c r="W9" i="87"/>
  <c r="W188" i="87"/>
  <c r="AC75" i="87"/>
  <c r="AE75" i="87"/>
  <c r="AG11" i="114"/>
  <c r="AG11" i="113"/>
  <c r="C68" i="86"/>
  <c r="B68" i="86"/>
  <c r="J9" i="85"/>
  <c r="J188" i="85"/>
  <c r="Q9" i="85"/>
  <c r="Q188" i="85"/>
  <c r="R7" i="85"/>
  <c r="R188" i="85"/>
  <c r="S7" i="85"/>
  <c r="S188" i="85"/>
  <c r="AG11" i="112"/>
  <c r="AG11" i="111"/>
  <c r="C68" i="84"/>
  <c r="B68" i="84"/>
  <c r="AG11" i="107"/>
  <c r="AG11" i="104"/>
  <c r="AG11" i="103"/>
  <c r="AC75" i="81"/>
  <c r="T188" i="81"/>
  <c r="T8" i="81"/>
  <c r="T7" i="81"/>
  <c r="W8" i="81"/>
  <c r="W7" i="81"/>
  <c r="X8" i="81"/>
  <c r="X7" i="81"/>
  <c r="Y8" i="81"/>
  <c r="Y7" i="81"/>
  <c r="Z8" i="81"/>
  <c r="Z7" i="81"/>
  <c r="AA8" i="81"/>
  <c r="AA7" i="81"/>
  <c r="F188" i="81"/>
  <c r="F8" i="81"/>
  <c r="F7" i="81"/>
  <c r="G8" i="81"/>
  <c r="G7" i="81"/>
  <c r="H188" i="81"/>
  <c r="H8" i="81"/>
  <c r="H7" i="81"/>
  <c r="I9" i="81"/>
  <c r="I8" i="81"/>
  <c r="I7" i="81"/>
  <c r="J8" i="81"/>
  <c r="J7" i="81"/>
  <c r="K188" i="81"/>
  <c r="K8" i="81"/>
  <c r="K7" i="81"/>
  <c r="L8" i="81"/>
  <c r="L7" i="81"/>
  <c r="M8" i="81"/>
  <c r="M7" i="81"/>
  <c r="N8" i="81"/>
  <c r="N7" i="81"/>
  <c r="O8" i="81"/>
  <c r="O7" i="81"/>
  <c r="P8" i="81"/>
  <c r="P7" i="81"/>
  <c r="Q9" i="81"/>
  <c r="Q8" i="81"/>
  <c r="Q7" i="81"/>
  <c r="R9" i="81"/>
  <c r="R8" i="81"/>
  <c r="R7" i="81"/>
  <c r="S188" i="81"/>
  <c r="S8" i="81"/>
  <c r="S7" i="81"/>
  <c r="AG11" i="102"/>
  <c r="AG11" i="101"/>
  <c r="AG11" i="100"/>
  <c r="AG11" i="98"/>
  <c r="AG11" i="96"/>
  <c r="AG11" i="95"/>
  <c r="AC43" i="89"/>
  <c r="AE43" i="89"/>
  <c r="AG11" i="93"/>
  <c r="AG10" i="95"/>
  <c r="AG10" i="92"/>
  <c r="AG10" i="96"/>
  <c r="AG11" i="91"/>
  <c r="AG10" i="97"/>
  <c r="AG10" i="98"/>
  <c r="AG10" i="99"/>
  <c r="AG10" i="100"/>
  <c r="AC43" i="100"/>
  <c r="AE43" i="100"/>
  <c r="AG151" i="115"/>
  <c r="AG150" i="112"/>
  <c r="AG150" i="111"/>
  <c r="AG150" i="110"/>
  <c r="AG150" i="109"/>
  <c r="AG10" i="101"/>
  <c r="AG150" i="108"/>
  <c r="AG150" i="107"/>
  <c r="AG10" i="102"/>
  <c r="AG150" i="106"/>
  <c r="AG150" i="105"/>
  <c r="AG11" i="88"/>
  <c r="AG150" i="103"/>
  <c r="AG10" i="103"/>
  <c r="AG188" i="103"/>
  <c r="AG150" i="102"/>
  <c r="AG150" i="99"/>
  <c r="AG150" i="97"/>
  <c r="AG10" i="87"/>
  <c r="AG150" i="96"/>
  <c r="AG150" i="94"/>
  <c r="AG150" i="92"/>
  <c r="AG10" i="104"/>
  <c r="AG188" i="104"/>
  <c r="AG11" i="85"/>
  <c r="AG10" i="107"/>
  <c r="AG150" i="86"/>
  <c r="AG150" i="84"/>
  <c r="AG11" i="108"/>
  <c r="AG10" i="111"/>
  <c r="AG10" i="112"/>
  <c r="AG10" i="113"/>
  <c r="AG188" i="113"/>
  <c r="AG10" i="114"/>
  <c r="AG188" i="114"/>
  <c r="AC169" i="81"/>
  <c r="C150" i="81"/>
  <c r="K9" i="111"/>
  <c r="K188" i="111"/>
  <c r="R7" i="111"/>
  <c r="R188" i="111"/>
  <c r="S7" i="111"/>
  <c r="S188" i="111"/>
  <c r="T7" i="112"/>
  <c r="T188" i="112"/>
  <c r="R7" i="112"/>
  <c r="R188" i="112"/>
  <c r="S7" i="112"/>
  <c r="S188" i="112"/>
  <c r="L9" i="113"/>
  <c r="L188" i="113"/>
  <c r="T7" i="114"/>
  <c r="T188" i="114"/>
  <c r="K9" i="114"/>
  <c r="K188" i="114"/>
  <c r="R8" i="114"/>
  <c r="R188" i="114"/>
  <c r="S7" i="114"/>
  <c r="S188" i="114"/>
  <c r="N7" i="110"/>
  <c r="N188" i="110"/>
  <c r="F9" i="108"/>
  <c r="F188" i="108"/>
  <c r="G9" i="108"/>
  <c r="G188" i="108"/>
  <c r="R7" i="108"/>
  <c r="R188" i="108"/>
  <c r="S7" i="108"/>
  <c r="S188" i="108"/>
  <c r="R7" i="107"/>
  <c r="R188" i="107"/>
  <c r="L9" i="105"/>
  <c r="L188" i="105"/>
  <c r="AC151" i="81"/>
  <c r="B150" i="81"/>
  <c r="AC150" i="81"/>
  <c r="AE150" i="81" s="1"/>
  <c r="B150" i="83"/>
  <c r="B150" i="84"/>
  <c r="AC151" i="84"/>
  <c r="AE151" i="84"/>
  <c r="B150" i="90"/>
  <c r="B150" i="102"/>
  <c r="B150" i="103"/>
  <c r="AC150" i="103"/>
  <c r="AE150" i="103"/>
  <c r="B150" i="110"/>
  <c r="AC150" i="110"/>
  <c r="AC151" i="110"/>
  <c r="AE151" i="110"/>
  <c r="B150" i="112"/>
  <c r="D19" i="115"/>
  <c r="D12" i="115" s="1"/>
  <c r="C18" i="114"/>
  <c r="C11" i="114"/>
  <c r="C10" i="114"/>
  <c r="AC26" i="114"/>
  <c r="AC39" i="113"/>
  <c r="AE39" i="113"/>
  <c r="AC26" i="113"/>
  <c r="AC26" i="112"/>
  <c r="AC26" i="111"/>
  <c r="AC26" i="110"/>
  <c r="AE26" i="110"/>
  <c r="D18" i="109"/>
  <c r="D11" i="109"/>
  <c r="D10" i="109"/>
  <c r="D7" i="109" s="1"/>
  <c r="AC26" i="108"/>
  <c r="AE26" i="108"/>
  <c r="AC26" i="107"/>
  <c r="D18" i="105"/>
  <c r="D11" i="105"/>
  <c r="D10" i="105"/>
  <c r="D7" i="105" s="1"/>
  <c r="AC39" i="105"/>
  <c r="AE39" i="105"/>
  <c r="D18" i="104"/>
  <c r="D18" i="103"/>
  <c r="D11" i="103"/>
  <c r="D10" i="103"/>
  <c r="D7" i="103" s="1"/>
  <c r="D18" i="102"/>
  <c r="D11" i="102"/>
  <c r="D10" i="102"/>
  <c r="D7" i="102" s="1"/>
  <c r="C18" i="101"/>
  <c r="C11" i="101"/>
  <c r="C10" i="101"/>
  <c r="C7" i="101" s="1"/>
  <c r="AC26" i="101"/>
  <c r="AE26" i="101"/>
  <c r="B18" i="101"/>
  <c r="B11" i="101"/>
  <c r="AC26" i="100"/>
  <c r="AC26" i="99"/>
  <c r="AE26" i="99"/>
  <c r="C18" i="98"/>
  <c r="C11" i="98"/>
  <c r="D18" i="97"/>
  <c r="D11" i="97"/>
  <c r="D10" i="97"/>
  <c r="D7" i="97" s="1"/>
  <c r="AC26" i="96"/>
  <c r="AC26" i="95"/>
  <c r="AE26" i="95"/>
  <c r="D18" i="94"/>
  <c r="D11" i="94"/>
  <c r="AC26" i="93"/>
  <c r="AC26" i="92"/>
  <c r="AE26" i="92"/>
  <c r="AC21" i="92"/>
  <c r="B18" i="90"/>
  <c r="AC21" i="90"/>
  <c r="AE21" i="90"/>
  <c r="B11" i="90"/>
  <c r="AC26" i="89"/>
  <c r="AE26" i="89"/>
  <c r="B18" i="89"/>
  <c r="B11" i="89"/>
  <c r="AC39" i="88"/>
  <c r="AE39" i="88"/>
  <c r="D18" i="87"/>
  <c r="D11" i="87"/>
  <c r="D10" i="87"/>
  <c r="D7" i="87" s="1"/>
  <c r="AC26" i="86"/>
  <c r="AE26" i="86"/>
  <c r="D18" i="85"/>
  <c r="C18" i="85"/>
  <c r="C11" i="85"/>
  <c r="D18" i="84"/>
  <c r="D11" i="84"/>
  <c r="D10" i="84"/>
  <c r="D7" i="84" s="1"/>
  <c r="AC26" i="83"/>
  <c r="AC94" i="114"/>
  <c r="AE94" i="114"/>
  <c r="AC94" i="109"/>
  <c r="AE94" i="109"/>
  <c r="AE95" i="109"/>
  <c r="AC94" i="93"/>
  <c r="AE94" i="93"/>
  <c r="AE95" i="93"/>
  <c r="AC94" i="85"/>
  <c r="AE94" i="85"/>
  <c r="AC94" i="84"/>
  <c r="AE94" i="84"/>
  <c r="AE95" i="84"/>
  <c r="AC118" i="115"/>
  <c r="AE118" i="115"/>
  <c r="AE119" i="115"/>
  <c r="AC117" i="99"/>
  <c r="AE117" i="99"/>
  <c r="AE118" i="99"/>
  <c r="AC121" i="96"/>
  <c r="AE121" i="96"/>
  <c r="AC121" i="93"/>
  <c r="AE121" i="93"/>
  <c r="AC121" i="87"/>
  <c r="AE121" i="87"/>
  <c r="C121" i="114"/>
  <c r="C7" i="114" s="1"/>
  <c r="AC121" i="114"/>
  <c r="AE121" i="114"/>
  <c r="C121" i="112"/>
  <c r="AC122" i="111"/>
  <c r="AE122" i="111"/>
  <c r="AC132" i="110"/>
  <c r="AE132" i="110"/>
  <c r="AC132" i="108"/>
  <c r="AE132" i="108"/>
  <c r="AC122" i="108"/>
  <c r="AE122" i="108"/>
  <c r="C121" i="107"/>
  <c r="B11" i="106"/>
  <c r="AG11" i="106"/>
  <c r="B53" i="106"/>
  <c r="C53" i="106"/>
  <c r="V7" i="106"/>
  <c r="V188" i="106"/>
  <c r="T7" i="106"/>
  <c r="T188" i="106"/>
  <c r="AC117" i="106"/>
  <c r="AE118" i="106"/>
  <c r="C150" i="106"/>
  <c r="AC169" i="106"/>
  <c r="AE169" i="106"/>
  <c r="AC184" i="106"/>
  <c r="AE184" i="106"/>
  <c r="C121" i="105"/>
  <c r="C121" i="98"/>
  <c r="AC121" i="98"/>
  <c r="AE121" i="98"/>
  <c r="AC122" i="92"/>
  <c r="AE122" i="92"/>
  <c r="C121" i="92"/>
  <c r="C121" i="86"/>
  <c r="C7" i="86" s="1"/>
  <c r="M7" i="104"/>
  <c r="M188" i="104"/>
  <c r="R7" i="104"/>
  <c r="R188" i="104"/>
  <c r="S7" i="104"/>
  <c r="S188" i="104"/>
  <c r="H9" i="103"/>
  <c r="H188" i="103"/>
  <c r="R7" i="102"/>
  <c r="R188" i="102"/>
  <c r="S7" i="102"/>
  <c r="S188" i="102"/>
  <c r="M7" i="101"/>
  <c r="M188" i="101"/>
  <c r="N7" i="101"/>
  <c r="N188" i="101"/>
  <c r="I7" i="101"/>
  <c r="I188" i="101"/>
  <c r="S8" i="101"/>
  <c r="S188" i="101"/>
  <c r="I9" i="100"/>
  <c r="I188" i="100"/>
  <c r="I9" i="98"/>
  <c r="I188" i="98"/>
  <c r="G9" i="97"/>
  <c r="G188" i="97"/>
  <c r="R7" i="96"/>
  <c r="R188" i="96"/>
  <c r="S7" i="96"/>
  <c r="S188" i="96"/>
  <c r="R7" i="95"/>
  <c r="R188" i="95"/>
  <c r="S7" i="95"/>
  <c r="S188" i="95"/>
  <c r="I9" i="93"/>
  <c r="I188" i="93"/>
  <c r="R7" i="93"/>
  <c r="R188" i="93"/>
  <c r="S7" i="93"/>
  <c r="S188" i="93"/>
  <c r="J9" i="92"/>
  <c r="J188" i="92"/>
  <c r="K9" i="92"/>
  <c r="K188" i="92"/>
  <c r="S7" i="92"/>
  <c r="S188" i="92"/>
  <c r="U188" i="81"/>
  <c r="U8" i="81"/>
  <c r="U7" i="81"/>
  <c r="V9" i="81"/>
  <c r="V8" i="81"/>
  <c r="V7" i="81"/>
  <c r="U7" i="85"/>
  <c r="U188" i="85"/>
  <c r="U7" i="87"/>
  <c r="U188" i="87"/>
  <c r="V9" i="87"/>
  <c r="V188" i="87"/>
  <c r="B68" i="89"/>
  <c r="V7" i="91"/>
  <c r="V188" i="91"/>
  <c r="U9" i="91"/>
  <c r="U188" i="91"/>
  <c r="V7" i="92"/>
  <c r="V188" i="92"/>
  <c r="U7" i="92"/>
  <c r="U188" i="92"/>
  <c r="V7" i="93"/>
  <c r="V188" i="93"/>
  <c r="U7" i="95"/>
  <c r="U188" i="95"/>
  <c r="AC86" i="98"/>
  <c r="AE86" i="98"/>
  <c r="AC86" i="101"/>
  <c r="AE86" i="101"/>
  <c r="AC184" i="112"/>
  <c r="AE184" i="112"/>
  <c r="AC184" i="111"/>
  <c r="AE184" i="111"/>
  <c r="C175" i="87"/>
  <c r="C175" i="109"/>
  <c r="AC176" i="109"/>
  <c r="C175" i="110"/>
  <c r="AC176" i="110"/>
  <c r="C175" i="111"/>
  <c r="AC176" i="111"/>
  <c r="AC86" i="114"/>
  <c r="AE86" i="114"/>
  <c r="B69" i="115"/>
  <c r="C69" i="115"/>
  <c r="AC106" i="115"/>
  <c r="AE106" i="115"/>
  <c r="AC185" i="115"/>
  <c r="AE185" i="115" s="1"/>
  <c r="Q8" i="115"/>
  <c r="Q7" i="115"/>
  <c r="Q9" i="115"/>
  <c r="P189" i="115"/>
  <c r="P8" i="115"/>
  <c r="P7" i="115"/>
  <c r="P9" i="115"/>
  <c r="U7" i="115"/>
  <c r="U189" i="115"/>
  <c r="U8" i="115"/>
  <c r="U9" i="115"/>
  <c r="R7" i="115"/>
  <c r="R9" i="115"/>
  <c r="V7" i="115"/>
  <c r="V189" i="115"/>
  <c r="V9" i="115"/>
  <c r="V8" i="115"/>
  <c r="X9" i="115"/>
  <c r="X189" i="115"/>
  <c r="AA9" i="115"/>
  <c r="AA189" i="115"/>
  <c r="AA8" i="115"/>
  <c r="AA7" i="115"/>
  <c r="R189" i="115"/>
  <c r="AE51" i="115"/>
  <c r="AE114" i="115"/>
  <c r="AC113" i="115"/>
  <c r="AE113" i="115"/>
  <c r="K9" i="115"/>
  <c r="K189" i="115"/>
  <c r="K8" i="115"/>
  <c r="K7" i="115"/>
  <c r="L9" i="115"/>
  <c r="L189" i="115"/>
  <c r="L8" i="115"/>
  <c r="L7" i="115"/>
  <c r="C176" i="115"/>
  <c r="AC177" i="115"/>
  <c r="AC176" i="115" s="1"/>
  <c r="AE176" i="115" s="1"/>
  <c r="AC27" i="115"/>
  <c r="AE27" i="115" s="1"/>
  <c r="AC152" i="115"/>
  <c r="AE152" i="115" s="1"/>
  <c r="R8" i="115"/>
  <c r="D69" i="115"/>
  <c r="AC44" i="115"/>
  <c r="AE44" i="115"/>
  <c r="I7" i="115"/>
  <c r="AC170" i="115"/>
  <c r="AE170" i="115" s="1"/>
  <c r="I8" i="115"/>
  <c r="I189" i="115"/>
  <c r="J8" i="115"/>
  <c r="AC182" i="115"/>
  <c r="AE182" i="115"/>
  <c r="J189" i="115"/>
  <c r="E9" i="114"/>
  <c r="E188" i="114"/>
  <c r="E8" i="114"/>
  <c r="E7" i="114"/>
  <c r="AG7" i="114"/>
  <c r="AC68" i="114"/>
  <c r="AE68" i="114"/>
  <c r="C9" i="114"/>
  <c r="C8" i="114"/>
  <c r="C188" i="114"/>
  <c r="V188" i="114"/>
  <c r="AE118" i="114"/>
  <c r="AC184" i="114"/>
  <c r="AE184" i="114"/>
  <c r="H9" i="114"/>
  <c r="H188" i="114"/>
  <c r="H8" i="114"/>
  <c r="O188" i="114"/>
  <c r="O8" i="114"/>
  <c r="O7" i="114"/>
  <c r="AE75" i="114"/>
  <c r="AE89" i="114"/>
  <c r="AE19" i="114"/>
  <c r="P188" i="114"/>
  <c r="P8" i="114"/>
  <c r="P7" i="114"/>
  <c r="AC132" i="114"/>
  <c r="AE132" i="114"/>
  <c r="I9" i="114"/>
  <c r="I188" i="114"/>
  <c r="I8" i="114"/>
  <c r="J9" i="114"/>
  <c r="J188" i="114"/>
  <c r="J8" i="114"/>
  <c r="X7" i="114"/>
  <c r="AC60" i="114"/>
  <c r="AE96" i="114"/>
  <c r="L9" i="114"/>
  <c r="L7" i="114"/>
  <c r="N188" i="114"/>
  <c r="N8" i="114"/>
  <c r="N7" i="114"/>
  <c r="AC169" i="114"/>
  <c r="AE169" i="114"/>
  <c r="R9" i="114"/>
  <c r="AA188" i="114"/>
  <c r="T9" i="114"/>
  <c r="K8" i="114"/>
  <c r="U9" i="114"/>
  <c r="AC55" i="114"/>
  <c r="L8" i="114"/>
  <c r="V9" i="114"/>
  <c r="W9" i="114"/>
  <c r="B18" i="114"/>
  <c r="B11" i="114"/>
  <c r="B10" i="114"/>
  <c r="S8" i="114"/>
  <c r="X9" i="114"/>
  <c r="T8" i="114"/>
  <c r="D18" i="114"/>
  <c r="D11" i="114"/>
  <c r="D10" i="114"/>
  <c r="AE50" i="114"/>
  <c r="Y188" i="114"/>
  <c r="Z188" i="114"/>
  <c r="S9" i="114"/>
  <c r="AB188" i="114"/>
  <c r="U8" i="114"/>
  <c r="F188" i="114"/>
  <c r="F8" i="114"/>
  <c r="M188" i="114"/>
  <c r="M8" i="114"/>
  <c r="M7" i="114"/>
  <c r="M9" i="114"/>
  <c r="N9" i="114"/>
  <c r="W188" i="114"/>
  <c r="O9" i="114"/>
  <c r="Q188" i="114"/>
  <c r="Q8" i="114"/>
  <c r="P9" i="114"/>
  <c r="H7" i="114"/>
  <c r="V8" i="114"/>
  <c r="G188" i="114"/>
  <c r="G8" i="114"/>
  <c r="AC176" i="114"/>
  <c r="AC150" i="114"/>
  <c r="D9" i="113"/>
  <c r="D8" i="113"/>
  <c r="D188" i="113"/>
  <c r="AG7" i="113"/>
  <c r="AE60" i="113"/>
  <c r="AC59" i="113"/>
  <c r="AE59" i="113"/>
  <c r="R8" i="113"/>
  <c r="R9" i="113"/>
  <c r="R188" i="113"/>
  <c r="R7" i="113"/>
  <c r="AE26" i="113"/>
  <c r="AC18" i="113"/>
  <c r="AE18" i="113"/>
  <c r="W7" i="113"/>
  <c r="W9" i="113"/>
  <c r="W8" i="113"/>
  <c r="W188" i="113"/>
  <c r="X9" i="113"/>
  <c r="X188" i="113"/>
  <c r="X7" i="113"/>
  <c r="X8" i="113"/>
  <c r="Y9" i="113"/>
  <c r="Y188" i="113"/>
  <c r="Y7" i="113"/>
  <c r="Y8" i="113"/>
  <c r="Z9" i="113"/>
  <c r="Z188" i="113"/>
  <c r="Z7" i="113"/>
  <c r="Z8" i="113"/>
  <c r="AE15" i="113"/>
  <c r="AC12" i="113"/>
  <c r="AA9" i="113"/>
  <c r="AA188" i="113"/>
  <c r="AA7" i="113"/>
  <c r="AA8" i="113"/>
  <c r="AB9" i="113"/>
  <c r="AB188" i="113"/>
  <c r="AB7" i="113"/>
  <c r="AB8" i="113"/>
  <c r="B188" i="113"/>
  <c r="B8" i="113"/>
  <c r="C9" i="113"/>
  <c r="C188" i="113"/>
  <c r="C8" i="113"/>
  <c r="E9" i="113"/>
  <c r="E7" i="113"/>
  <c r="E8" i="113"/>
  <c r="E188" i="113"/>
  <c r="P188" i="113"/>
  <c r="P8" i="113"/>
  <c r="P7" i="113"/>
  <c r="P9" i="113"/>
  <c r="Q188" i="113"/>
  <c r="Q8" i="113"/>
  <c r="Q7" i="113"/>
  <c r="Q9" i="113"/>
  <c r="AE44" i="113"/>
  <c r="AE55" i="113"/>
  <c r="AE69" i="113"/>
  <c r="O188" i="113"/>
  <c r="O8" i="113"/>
  <c r="O7" i="113"/>
  <c r="B150" i="113"/>
  <c r="AC150" i="113"/>
  <c r="T7" i="113"/>
  <c r="AC151" i="113"/>
  <c r="AE151" i="113"/>
  <c r="M188" i="113"/>
  <c r="N188" i="113"/>
  <c r="S188" i="113"/>
  <c r="T188" i="113"/>
  <c r="F9" i="113"/>
  <c r="F188" i="113"/>
  <c r="U188" i="113"/>
  <c r="G188" i="113"/>
  <c r="G8" i="113"/>
  <c r="AC169" i="113"/>
  <c r="AE169" i="113"/>
  <c r="AE50" i="113"/>
  <c r="H188" i="113"/>
  <c r="H8" i="113"/>
  <c r="M9" i="113"/>
  <c r="I188" i="113"/>
  <c r="I8" i="113"/>
  <c r="N9" i="113"/>
  <c r="O9" i="113"/>
  <c r="AC75" i="113"/>
  <c r="AE75" i="113"/>
  <c r="AC184" i="113"/>
  <c r="AE184" i="113"/>
  <c r="F8" i="113"/>
  <c r="S9" i="113"/>
  <c r="F7" i="113"/>
  <c r="M8" i="113"/>
  <c r="T9" i="113"/>
  <c r="AC53" i="113"/>
  <c r="AE53" i="113"/>
  <c r="G7" i="113"/>
  <c r="N8" i="113"/>
  <c r="U9" i="113"/>
  <c r="H7" i="113"/>
  <c r="AE113" i="113"/>
  <c r="I7" i="113"/>
  <c r="J9" i="113"/>
  <c r="J188" i="113"/>
  <c r="J8" i="113"/>
  <c r="AC176" i="113"/>
  <c r="J7" i="113"/>
  <c r="K9" i="113"/>
  <c r="K188" i="113"/>
  <c r="K8" i="113"/>
  <c r="AE191" i="113"/>
  <c r="AC190" i="113"/>
  <c r="AE190" i="113"/>
  <c r="K7" i="113"/>
  <c r="U8" i="113"/>
  <c r="AE118" i="113"/>
  <c r="AC121" i="112"/>
  <c r="AE121" i="112"/>
  <c r="C8" i="112"/>
  <c r="C9" i="112"/>
  <c r="C188" i="112"/>
  <c r="AC18" i="112"/>
  <c r="AE18" i="112"/>
  <c r="AE26" i="112"/>
  <c r="AE15" i="112"/>
  <c r="AC12" i="112"/>
  <c r="D18" i="112"/>
  <c r="D11" i="112"/>
  <c r="D10" i="112"/>
  <c r="AE50" i="112"/>
  <c r="V7" i="112"/>
  <c r="V9" i="112"/>
  <c r="AC176" i="112"/>
  <c r="W7" i="112"/>
  <c r="W9" i="112"/>
  <c r="V188" i="112"/>
  <c r="X7" i="112"/>
  <c r="Y9" i="112"/>
  <c r="Y188" i="112"/>
  <c r="P188" i="112"/>
  <c r="P8" i="112"/>
  <c r="P7" i="112"/>
  <c r="W188" i="112"/>
  <c r="AE75" i="112"/>
  <c r="U7" i="112"/>
  <c r="U9" i="112"/>
  <c r="AG188" i="112"/>
  <c r="E9" i="112"/>
  <c r="E8" i="112"/>
  <c r="E188" i="112"/>
  <c r="AC132" i="112"/>
  <c r="AE132" i="112"/>
  <c r="E7" i="112"/>
  <c r="AC150" i="112"/>
  <c r="AE55" i="112"/>
  <c r="AC54" i="112"/>
  <c r="D175" i="112"/>
  <c r="AA9" i="112"/>
  <c r="AA188" i="112"/>
  <c r="AA8" i="112"/>
  <c r="AB9" i="112"/>
  <c r="AB188" i="112"/>
  <c r="AB8" i="112"/>
  <c r="AE118" i="112"/>
  <c r="Z9" i="112"/>
  <c r="Z188" i="112"/>
  <c r="Z8" i="112"/>
  <c r="AA7" i="112"/>
  <c r="R8" i="112"/>
  <c r="AC154" i="112"/>
  <c r="AE154" i="112"/>
  <c r="Q188" i="112"/>
  <c r="Q8" i="112"/>
  <c r="Q7" i="112"/>
  <c r="AB7" i="112"/>
  <c r="S8" i="112"/>
  <c r="I188" i="112"/>
  <c r="J188" i="112"/>
  <c r="K188" i="112"/>
  <c r="L8" i="112"/>
  <c r="M8" i="112"/>
  <c r="H9" i="112"/>
  <c r="AC169" i="112"/>
  <c r="AE169" i="112"/>
  <c r="F8" i="112"/>
  <c r="G8" i="112"/>
  <c r="N8" i="112"/>
  <c r="I9" i="112"/>
  <c r="B175" i="112"/>
  <c r="B9" i="112"/>
  <c r="J8" i="112"/>
  <c r="K8" i="112"/>
  <c r="F9" i="112"/>
  <c r="G9" i="112"/>
  <c r="O8" i="112"/>
  <c r="H8" i="112"/>
  <c r="L188" i="112"/>
  <c r="AE60" i="111"/>
  <c r="AC59" i="111"/>
  <c r="AE59" i="111"/>
  <c r="AE26" i="111"/>
  <c r="AC18" i="111"/>
  <c r="AE18" i="111"/>
  <c r="B10" i="111"/>
  <c r="B7" i="111" s="1"/>
  <c r="E8" i="111"/>
  <c r="O188" i="111"/>
  <c r="O8" i="111"/>
  <c r="O7" i="111"/>
  <c r="J9" i="111"/>
  <c r="J188" i="111"/>
  <c r="J8" i="111"/>
  <c r="AE118" i="111"/>
  <c r="E7" i="111"/>
  <c r="V188" i="111"/>
  <c r="V8" i="111"/>
  <c r="AE96" i="111"/>
  <c r="AC94" i="111"/>
  <c r="AE94" i="111"/>
  <c r="L9" i="111"/>
  <c r="L188" i="111"/>
  <c r="L8" i="111"/>
  <c r="L7" i="111"/>
  <c r="C121" i="111"/>
  <c r="W188" i="111"/>
  <c r="W8" i="111"/>
  <c r="AE50" i="111"/>
  <c r="M188" i="111"/>
  <c r="M8" i="111"/>
  <c r="M7" i="111"/>
  <c r="D121" i="111"/>
  <c r="X188" i="111"/>
  <c r="X8" i="111"/>
  <c r="N8" i="111"/>
  <c r="N188" i="111"/>
  <c r="N7" i="111"/>
  <c r="AC169" i="111"/>
  <c r="AE169" i="111"/>
  <c r="Y188" i="111"/>
  <c r="Y8" i="111"/>
  <c r="Z188" i="111"/>
  <c r="J7" i="111"/>
  <c r="Z8" i="111"/>
  <c r="P188" i="111"/>
  <c r="P8" i="111"/>
  <c r="P7" i="111"/>
  <c r="AA188" i="111"/>
  <c r="K7" i="111"/>
  <c r="AA8" i="111"/>
  <c r="AC12" i="111"/>
  <c r="Q188" i="111"/>
  <c r="Q8" i="111"/>
  <c r="AB188" i="111"/>
  <c r="AC55" i="111"/>
  <c r="C54" i="111"/>
  <c r="C53" i="111"/>
  <c r="C10" i="111"/>
  <c r="C7" i="111" s="1"/>
  <c r="I9" i="111"/>
  <c r="I188" i="111"/>
  <c r="I8" i="111"/>
  <c r="X7" i="111"/>
  <c r="Y7" i="111"/>
  <c r="AA7" i="111"/>
  <c r="O9" i="111"/>
  <c r="AE176" i="111"/>
  <c r="AE100" i="111"/>
  <c r="E188" i="111"/>
  <c r="H9" i="111"/>
  <c r="H188" i="111"/>
  <c r="H8" i="111"/>
  <c r="M9" i="111"/>
  <c r="N9" i="111"/>
  <c r="AB7" i="111"/>
  <c r="P9" i="111"/>
  <c r="AG188" i="111"/>
  <c r="F8" i="111"/>
  <c r="F188" i="111"/>
  <c r="G9" i="111"/>
  <c r="G188" i="111"/>
  <c r="G8" i="111"/>
  <c r="F9" i="111"/>
  <c r="AC105" i="111"/>
  <c r="AE105" i="111"/>
  <c r="Z7" i="111"/>
  <c r="AC43" i="111"/>
  <c r="AE43" i="111"/>
  <c r="B150" i="111"/>
  <c r="AC150" i="111"/>
  <c r="AC181" i="111"/>
  <c r="AE181" i="111"/>
  <c r="S7" i="110"/>
  <c r="S9" i="110"/>
  <c r="S188" i="110"/>
  <c r="S8" i="110"/>
  <c r="AC59" i="110"/>
  <c r="AE59" i="110"/>
  <c r="AE60" i="110"/>
  <c r="AE15" i="110"/>
  <c r="AC12" i="110"/>
  <c r="Z9" i="110"/>
  <c r="Z8" i="110"/>
  <c r="Z188" i="110"/>
  <c r="Z7" i="110"/>
  <c r="AA9" i="110"/>
  <c r="AA7" i="110"/>
  <c r="AA188" i="110"/>
  <c r="AA8" i="110"/>
  <c r="AB7" i="110"/>
  <c r="AB9" i="110"/>
  <c r="AB188" i="110"/>
  <c r="AB8" i="110"/>
  <c r="L9" i="110"/>
  <c r="L188" i="110"/>
  <c r="L8" i="110"/>
  <c r="L7" i="110"/>
  <c r="AE21" i="110"/>
  <c r="AC18" i="110"/>
  <c r="AE18" i="110"/>
  <c r="P188" i="110"/>
  <c r="P8" i="110"/>
  <c r="P7" i="110"/>
  <c r="P9" i="110"/>
  <c r="K9" i="110"/>
  <c r="K188" i="110"/>
  <c r="K8" i="110"/>
  <c r="K7" i="110"/>
  <c r="C53" i="110"/>
  <c r="C10" i="110"/>
  <c r="C7" i="110" s="1"/>
  <c r="AG10" i="110"/>
  <c r="T7" i="110"/>
  <c r="T9" i="110"/>
  <c r="T188" i="110"/>
  <c r="T8" i="110"/>
  <c r="Q188" i="110"/>
  <c r="Q8" i="110"/>
  <c r="Q7" i="110"/>
  <c r="Q9" i="110"/>
  <c r="R7" i="110"/>
  <c r="R9" i="110"/>
  <c r="R188" i="110"/>
  <c r="R8" i="110"/>
  <c r="B59" i="110"/>
  <c r="B53" i="110"/>
  <c r="D121" i="110"/>
  <c r="Y7" i="110"/>
  <c r="B18" i="110"/>
  <c r="B11" i="110"/>
  <c r="B10" i="110"/>
  <c r="B7" i="110" s="1"/>
  <c r="AE50" i="110"/>
  <c r="AE118" i="110"/>
  <c r="AE176" i="110"/>
  <c r="AC75" i="110"/>
  <c r="AE75" i="110"/>
  <c r="AC86" i="110"/>
  <c r="AE86" i="110"/>
  <c r="F7" i="110"/>
  <c r="AC99" i="110"/>
  <c r="AE99" i="110"/>
  <c r="G7" i="110"/>
  <c r="Y8" i="110"/>
  <c r="Y188" i="110"/>
  <c r="AC169" i="110"/>
  <c r="AE169" i="110"/>
  <c r="J7" i="110"/>
  <c r="AC69" i="110"/>
  <c r="F8" i="110"/>
  <c r="F188" i="110"/>
  <c r="M7" i="110"/>
  <c r="G8" i="110"/>
  <c r="AC94" i="110"/>
  <c r="AE94" i="110"/>
  <c r="G188" i="110"/>
  <c r="H8" i="110"/>
  <c r="AC54" i="110"/>
  <c r="H188" i="110"/>
  <c r="O7" i="110"/>
  <c r="I8" i="110"/>
  <c r="I188" i="110"/>
  <c r="J8" i="110"/>
  <c r="AC181" i="110"/>
  <c r="AE181" i="110"/>
  <c r="J188" i="110"/>
  <c r="AC190" i="110"/>
  <c r="AE190" i="110"/>
  <c r="O8" i="110"/>
  <c r="B8" i="109"/>
  <c r="B188" i="109"/>
  <c r="W7" i="109"/>
  <c r="W9" i="109"/>
  <c r="W188" i="109"/>
  <c r="W8" i="109"/>
  <c r="X9" i="109"/>
  <c r="X188" i="109"/>
  <c r="X8" i="109"/>
  <c r="X7" i="109"/>
  <c r="Z188" i="109"/>
  <c r="Z8" i="109"/>
  <c r="Z9" i="109"/>
  <c r="Z7" i="109"/>
  <c r="Y9" i="109"/>
  <c r="Y188" i="109"/>
  <c r="Y8" i="109"/>
  <c r="Y7" i="109"/>
  <c r="E8" i="109"/>
  <c r="E7" i="109"/>
  <c r="E188" i="109"/>
  <c r="E9" i="109"/>
  <c r="V9" i="109"/>
  <c r="V188" i="109"/>
  <c r="V7" i="109"/>
  <c r="U8" i="109"/>
  <c r="AC26" i="109"/>
  <c r="V8" i="109"/>
  <c r="AA188" i="109"/>
  <c r="AA8" i="109"/>
  <c r="AA9" i="109"/>
  <c r="B150" i="109"/>
  <c r="S9" i="109"/>
  <c r="S7" i="109"/>
  <c r="AB188" i="109"/>
  <c r="AB8" i="109"/>
  <c r="AB9" i="109"/>
  <c r="AC154" i="109"/>
  <c r="AE154" i="109"/>
  <c r="R188" i="109"/>
  <c r="AC12" i="109"/>
  <c r="AE15" i="109"/>
  <c r="AC49" i="109"/>
  <c r="AE49" i="109"/>
  <c r="S188" i="109"/>
  <c r="AE50" i="109"/>
  <c r="S8" i="109"/>
  <c r="AC175" i="109"/>
  <c r="AE175" i="109"/>
  <c r="AE176" i="109"/>
  <c r="AC86" i="109"/>
  <c r="R9" i="109"/>
  <c r="R7" i="109"/>
  <c r="AE75" i="109"/>
  <c r="U9" i="109"/>
  <c r="U7" i="109"/>
  <c r="P188" i="109"/>
  <c r="P8" i="109"/>
  <c r="P7" i="109"/>
  <c r="AE55" i="109"/>
  <c r="AC54" i="109"/>
  <c r="AE118" i="109"/>
  <c r="Q188" i="109"/>
  <c r="Q8" i="109"/>
  <c r="Q7" i="109"/>
  <c r="C53" i="109"/>
  <c r="C10" i="109"/>
  <c r="C7" i="109" s="1"/>
  <c r="C121" i="109"/>
  <c r="AC121" i="109"/>
  <c r="AE121" i="109"/>
  <c r="AG10" i="109"/>
  <c r="K7" i="109"/>
  <c r="K9" i="109"/>
  <c r="K188" i="109"/>
  <c r="K8" i="109"/>
  <c r="D175" i="109"/>
  <c r="F188" i="109"/>
  <c r="M7" i="109"/>
  <c r="G8" i="109"/>
  <c r="G188" i="109"/>
  <c r="H8" i="109"/>
  <c r="H188" i="109"/>
  <c r="I8" i="109"/>
  <c r="C150" i="109"/>
  <c r="I188" i="109"/>
  <c r="J8" i="109"/>
  <c r="J188" i="109"/>
  <c r="F9" i="109"/>
  <c r="L8" i="109"/>
  <c r="L188" i="109"/>
  <c r="M8" i="109"/>
  <c r="N8" i="109"/>
  <c r="O8" i="109"/>
  <c r="E9" i="108"/>
  <c r="E8" i="108"/>
  <c r="E188" i="108"/>
  <c r="E7" i="108"/>
  <c r="D10" i="108"/>
  <c r="D7" i="108" s="1"/>
  <c r="AE75" i="108"/>
  <c r="W7" i="108"/>
  <c r="W188" i="108"/>
  <c r="W8" i="108"/>
  <c r="W9" i="108"/>
  <c r="C10" i="108"/>
  <c r="C7" i="108" s="1"/>
  <c r="AE60" i="108"/>
  <c r="AC59" i="108"/>
  <c r="AE59" i="108"/>
  <c r="X9" i="108"/>
  <c r="Z9" i="108"/>
  <c r="AC18" i="108"/>
  <c r="AE18" i="108"/>
  <c r="D121" i="108"/>
  <c r="AC121" i="108"/>
  <c r="AE121" i="108"/>
  <c r="B59" i="108"/>
  <c r="B53" i="108"/>
  <c r="B10" i="108"/>
  <c r="B7" i="108" s="1"/>
  <c r="X8" i="108"/>
  <c r="P7" i="108"/>
  <c r="P188" i="108"/>
  <c r="P8" i="108"/>
  <c r="D175" i="108"/>
  <c r="Y8" i="108"/>
  <c r="Q188" i="108"/>
  <c r="Q8" i="108"/>
  <c r="Q7" i="108"/>
  <c r="X188" i="108"/>
  <c r="Z8" i="108"/>
  <c r="AC150" i="108"/>
  <c r="AC169" i="108"/>
  <c r="AE169" i="108"/>
  <c r="Y188" i="108"/>
  <c r="AE55" i="108"/>
  <c r="AC54" i="108"/>
  <c r="AE78" i="108"/>
  <c r="Y9" i="108"/>
  <c r="AA8" i="108"/>
  <c r="Z188" i="108"/>
  <c r="AB8" i="108"/>
  <c r="AA188" i="108"/>
  <c r="AE50" i="108"/>
  <c r="H9" i="108"/>
  <c r="H8" i="108"/>
  <c r="H188" i="108"/>
  <c r="AB188" i="108"/>
  <c r="I8" i="108"/>
  <c r="I9" i="108"/>
  <c r="I188" i="108"/>
  <c r="AC86" i="108"/>
  <c r="AA7" i="108"/>
  <c r="AC12" i="108"/>
  <c r="J8" i="108"/>
  <c r="J9" i="108"/>
  <c r="J188" i="108"/>
  <c r="AC99" i="108"/>
  <c r="AE99" i="108"/>
  <c r="AB7" i="108"/>
  <c r="P9" i="108"/>
  <c r="R9" i="108"/>
  <c r="AE118" i="108"/>
  <c r="C175" i="108"/>
  <c r="Q9" i="108"/>
  <c r="AC176" i="108"/>
  <c r="S9" i="108"/>
  <c r="T9" i="108"/>
  <c r="AC181" i="108"/>
  <c r="AE181" i="108"/>
  <c r="M8" i="108"/>
  <c r="K9" i="108"/>
  <c r="K8" i="108"/>
  <c r="L8" i="108"/>
  <c r="L188" i="108"/>
  <c r="N8" i="108"/>
  <c r="O8" i="108"/>
  <c r="Y9" i="107"/>
  <c r="Y8" i="107"/>
  <c r="Y188" i="107"/>
  <c r="Y7" i="107"/>
  <c r="AC18" i="107"/>
  <c r="AE18" i="107"/>
  <c r="AE26" i="107"/>
  <c r="C188" i="107"/>
  <c r="C8" i="107"/>
  <c r="AC121" i="107"/>
  <c r="AE121" i="107"/>
  <c r="S9" i="107"/>
  <c r="AG188" i="107"/>
  <c r="AC176" i="107"/>
  <c r="E188" i="107"/>
  <c r="E9" i="107"/>
  <c r="E8" i="107"/>
  <c r="AC68" i="107"/>
  <c r="AE68" i="107"/>
  <c r="V7" i="107"/>
  <c r="V9" i="107"/>
  <c r="AE50" i="107"/>
  <c r="W7" i="107"/>
  <c r="W9" i="107"/>
  <c r="X9" i="107"/>
  <c r="X188" i="107"/>
  <c r="Z9" i="107"/>
  <c r="Z188" i="107"/>
  <c r="Z8" i="107"/>
  <c r="X7" i="107"/>
  <c r="AA9" i="107"/>
  <c r="AA188" i="107"/>
  <c r="AA8" i="107"/>
  <c r="AB9" i="107"/>
  <c r="AB188" i="107"/>
  <c r="AB8" i="107"/>
  <c r="Z7" i="107"/>
  <c r="AA7" i="107"/>
  <c r="AC132" i="107"/>
  <c r="AE132" i="107"/>
  <c r="AE55" i="107"/>
  <c r="AC54" i="107"/>
  <c r="B150" i="107"/>
  <c r="AC154" i="107"/>
  <c r="AE154" i="107"/>
  <c r="S188" i="107"/>
  <c r="S8" i="107"/>
  <c r="V188" i="107"/>
  <c r="V8" i="107"/>
  <c r="AE15" i="107"/>
  <c r="AC12" i="107"/>
  <c r="AC59" i="107"/>
  <c r="AE59" i="107"/>
  <c r="W188" i="107"/>
  <c r="AE118" i="107"/>
  <c r="P188" i="107"/>
  <c r="P8" i="107"/>
  <c r="P7" i="107"/>
  <c r="AB7" i="107"/>
  <c r="Q188" i="107"/>
  <c r="Q8" i="107"/>
  <c r="Q7" i="107"/>
  <c r="D175" i="107"/>
  <c r="B188" i="107"/>
  <c r="B8" i="107"/>
  <c r="Q9" i="107"/>
  <c r="I8" i="107"/>
  <c r="C150" i="107"/>
  <c r="C9" i="107"/>
  <c r="J8" i="107"/>
  <c r="F188" i="107"/>
  <c r="G188" i="107"/>
  <c r="H188" i="107"/>
  <c r="AC181" i="107"/>
  <c r="AE181" i="107"/>
  <c r="K8" i="107"/>
  <c r="K188" i="107"/>
  <c r="H9" i="107"/>
  <c r="N8" i="107"/>
  <c r="O8" i="107"/>
  <c r="J9" i="107"/>
  <c r="F8" i="107"/>
  <c r="G8" i="107"/>
  <c r="I188" i="107"/>
  <c r="L8" i="107"/>
  <c r="L188" i="107"/>
  <c r="M8" i="107"/>
  <c r="AC59" i="106"/>
  <c r="AE59" i="106"/>
  <c r="AE60" i="106"/>
  <c r="AA9" i="106"/>
  <c r="AA8" i="106"/>
  <c r="AA7" i="106"/>
  <c r="AA188" i="106"/>
  <c r="D18" i="106"/>
  <c r="D11" i="106"/>
  <c r="D10" i="106"/>
  <c r="D7" i="106" s="1"/>
  <c r="AC26" i="106"/>
  <c r="C121" i="106"/>
  <c r="AC121" i="106"/>
  <c r="AE121" i="106"/>
  <c r="AC122" i="106"/>
  <c r="AE122" i="106"/>
  <c r="AE15" i="106"/>
  <c r="AC12" i="106"/>
  <c r="X9" i="106"/>
  <c r="X8" i="106"/>
  <c r="X188" i="106"/>
  <c r="X7" i="106"/>
  <c r="AB188" i="106"/>
  <c r="AB9" i="106"/>
  <c r="AB7" i="106"/>
  <c r="P188" i="106"/>
  <c r="P8" i="106"/>
  <c r="P7" i="106"/>
  <c r="P9" i="106"/>
  <c r="Q188" i="106"/>
  <c r="Q8" i="106"/>
  <c r="Q7" i="106"/>
  <c r="Q9" i="106"/>
  <c r="C11" i="106"/>
  <c r="C10" i="106"/>
  <c r="U7" i="106"/>
  <c r="U188" i="106"/>
  <c r="U9" i="106"/>
  <c r="U8" i="106"/>
  <c r="R7" i="106"/>
  <c r="R8" i="106"/>
  <c r="R188" i="106"/>
  <c r="R9" i="106"/>
  <c r="Z9" i="106"/>
  <c r="Z8" i="106"/>
  <c r="Z7" i="106"/>
  <c r="Z188" i="106"/>
  <c r="Y9" i="106"/>
  <c r="Y188" i="106"/>
  <c r="Y7" i="106"/>
  <c r="Y8" i="106"/>
  <c r="W7" i="106"/>
  <c r="W8" i="106"/>
  <c r="W188" i="106"/>
  <c r="W9" i="106"/>
  <c r="AC176" i="106"/>
  <c r="S8" i="106"/>
  <c r="AE50" i="106"/>
  <c r="AC54" i="106"/>
  <c r="AE55" i="106"/>
  <c r="S9" i="106"/>
  <c r="E9" i="106"/>
  <c r="E188" i="106"/>
  <c r="E8" i="106"/>
  <c r="S188" i="106"/>
  <c r="F188" i="106"/>
  <c r="F8" i="106"/>
  <c r="F9" i="106"/>
  <c r="G8" i="106"/>
  <c r="G9" i="106"/>
  <c r="G188" i="106"/>
  <c r="H9" i="106"/>
  <c r="H188" i="106"/>
  <c r="H8" i="106"/>
  <c r="G7" i="106"/>
  <c r="H7" i="106"/>
  <c r="B150" i="106"/>
  <c r="AC150" i="106"/>
  <c r="AC154" i="106"/>
  <c r="AE154" i="106"/>
  <c r="I188" i="106"/>
  <c r="J8" i="106"/>
  <c r="AC181" i="106"/>
  <c r="AE181" i="106"/>
  <c r="N8" i="106"/>
  <c r="I9" i="106"/>
  <c r="O8" i="106"/>
  <c r="J9" i="106"/>
  <c r="K188" i="106"/>
  <c r="M8" i="106"/>
  <c r="K9" i="106"/>
  <c r="L8" i="106"/>
  <c r="L188" i="106"/>
  <c r="W7" i="105"/>
  <c r="W9" i="105"/>
  <c r="W188" i="105"/>
  <c r="W8" i="105"/>
  <c r="X188" i="105"/>
  <c r="X9" i="105"/>
  <c r="X8" i="105"/>
  <c r="X7" i="105"/>
  <c r="Y8" i="105"/>
  <c r="Y188" i="105"/>
  <c r="Y9" i="105"/>
  <c r="Y7" i="105"/>
  <c r="Z188" i="105"/>
  <c r="Z8" i="105"/>
  <c r="Z9" i="105"/>
  <c r="Z7" i="105"/>
  <c r="AA8" i="105"/>
  <c r="AA188" i="105"/>
  <c r="AA9" i="105"/>
  <c r="AA7" i="105"/>
  <c r="D8" i="105"/>
  <c r="D9" i="105"/>
  <c r="D188" i="105"/>
  <c r="S7" i="105"/>
  <c r="S9" i="105"/>
  <c r="AC26" i="105"/>
  <c r="V7" i="105"/>
  <c r="V9" i="105"/>
  <c r="R188" i="105"/>
  <c r="AE50" i="105"/>
  <c r="AC132" i="105"/>
  <c r="AE132" i="105"/>
  <c r="S188" i="105"/>
  <c r="R9" i="105"/>
  <c r="AB188" i="105"/>
  <c r="AB8" i="105"/>
  <c r="AB9" i="105"/>
  <c r="AC176" i="105"/>
  <c r="V188" i="105"/>
  <c r="Q188" i="105"/>
  <c r="Q8" i="105"/>
  <c r="Q7" i="105"/>
  <c r="E9" i="105"/>
  <c r="E188" i="105"/>
  <c r="E8" i="105"/>
  <c r="B150" i="105"/>
  <c r="AE15" i="105"/>
  <c r="AC12" i="105"/>
  <c r="AE118" i="105"/>
  <c r="AC121" i="105"/>
  <c r="AE121" i="105"/>
  <c r="O188" i="105"/>
  <c r="O8" i="105"/>
  <c r="O7" i="105"/>
  <c r="P188" i="105"/>
  <c r="P8" i="105"/>
  <c r="P7" i="105"/>
  <c r="T7" i="105"/>
  <c r="T9" i="105"/>
  <c r="AG10" i="105"/>
  <c r="F188" i="105"/>
  <c r="H8" i="105"/>
  <c r="AC54" i="105"/>
  <c r="H188" i="105"/>
  <c r="I8" i="105"/>
  <c r="C150" i="105"/>
  <c r="I188" i="105"/>
  <c r="J8" i="105"/>
  <c r="AC181" i="105"/>
  <c r="AE181" i="105"/>
  <c r="J188" i="105"/>
  <c r="K8" i="105"/>
  <c r="F9" i="105"/>
  <c r="AC112" i="105"/>
  <c r="K188" i="105"/>
  <c r="AC190" i="105"/>
  <c r="AE190" i="105"/>
  <c r="G8" i="105"/>
  <c r="G188" i="105"/>
  <c r="D11" i="104"/>
  <c r="D10" i="104"/>
  <c r="D7" i="104" s="1"/>
  <c r="C10" i="104"/>
  <c r="C7" i="104" s="1"/>
  <c r="P188" i="104"/>
  <c r="P8" i="104"/>
  <c r="P7" i="104"/>
  <c r="P9" i="104"/>
  <c r="AE75" i="104"/>
  <c r="Q188" i="104"/>
  <c r="Q8" i="104"/>
  <c r="Q7" i="104"/>
  <c r="Q9" i="104"/>
  <c r="AG7" i="104"/>
  <c r="H8" i="104"/>
  <c r="I9" i="104"/>
  <c r="I7" i="104"/>
  <c r="AC132" i="104"/>
  <c r="AE132" i="104"/>
  <c r="AC176" i="104"/>
  <c r="I8" i="104"/>
  <c r="J9" i="104"/>
  <c r="J7" i="104"/>
  <c r="H188" i="104"/>
  <c r="J8" i="104"/>
  <c r="Z9" i="104"/>
  <c r="Z188" i="104"/>
  <c r="AE95" i="104"/>
  <c r="K9" i="104"/>
  <c r="K7" i="104"/>
  <c r="AE118" i="104"/>
  <c r="I188" i="104"/>
  <c r="K8" i="104"/>
  <c r="AA188" i="104"/>
  <c r="AA8" i="104"/>
  <c r="J188" i="104"/>
  <c r="AC15" i="104"/>
  <c r="AB188" i="104"/>
  <c r="AB8" i="104"/>
  <c r="K188" i="104"/>
  <c r="AA9" i="104"/>
  <c r="AC26" i="104"/>
  <c r="AB9" i="104"/>
  <c r="H7" i="104"/>
  <c r="T8" i="104"/>
  <c r="U8" i="104"/>
  <c r="AC55" i="104"/>
  <c r="T188" i="104"/>
  <c r="U188" i="104"/>
  <c r="AE71" i="104"/>
  <c r="W8" i="104"/>
  <c r="Z8" i="104"/>
  <c r="Y188" i="104"/>
  <c r="X7" i="104"/>
  <c r="F188" i="104"/>
  <c r="F8" i="104"/>
  <c r="Y7" i="104"/>
  <c r="AC59" i="104"/>
  <c r="AE59" i="104"/>
  <c r="L9" i="104"/>
  <c r="L7" i="104"/>
  <c r="Z7" i="104"/>
  <c r="AA7" i="104"/>
  <c r="F9" i="104"/>
  <c r="N8" i="104"/>
  <c r="N188" i="104"/>
  <c r="AB7" i="104"/>
  <c r="O188" i="104"/>
  <c r="O8" i="104"/>
  <c r="AC39" i="104"/>
  <c r="AE39" i="104"/>
  <c r="AC49" i="104"/>
  <c r="AE49" i="104"/>
  <c r="W7" i="104"/>
  <c r="W9" i="104"/>
  <c r="AE14" i="104"/>
  <c r="B59" i="104"/>
  <c r="B53" i="104"/>
  <c r="B10" i="104"/>
  <c r="B7" i="104" s="1"/>
  <c r="E188" i="104"/>
  <c r="E8" i="104"/>
  <c r="M9" i="104"/>
  <c r="AC112" i="104"/>
  <c r="X8" i="104"/>
  <c r="Y8" i="104"/>
  <c r="X188" i="104"/>
  <c r="N9" i="104"/>
  <c r="V7" i="104"/>
  <c r="V9" i="104"/>
  <c r="G188" i="104"/>
  <c r="G8" i="104"/>
  <c r="D188" i="103"/>
  <c r="D8" i="103"/>
  <c r="D9" i="103"/>
  <c r="F9" i="103"/>
  <c r="F188" i="103"/>
  <c r="F7" i="103"/>
  <c r="F8" i="103"/>
  <c r="AA188" i="103"/>
  <c r="AA7" i="103"/>
  <c r="AA8" i="103"/>
  <c r="AA9" i="103"/>
  <c r="AB188" i="103"/>
  <c r="AB7" i="103"/>
  <c r="AB8" i="103"/>
  <c r="AB9" i="103"/>
  <c r="AE21" i="103"/>
  <c r="E9" i="103"/>
  <c r="E188" i="103"/>
  <c r="E7" i="103"/>
  <c r="E8" i="103"/>
  <c r="Y7" i="103"/>
  <c r="Y8" i="103"/>
  <c r="Y9" i="103"/>
  <c r="Y188" i="103"/>
  <c r="Z188" i="103"/>
  <c r="Z7" i="103"/>
  <c r="Z8" i="103"/>
  <c r="Z9" i="103"/>
  <c r="AC60" i="103"/>
  <c r="I188" i="103"/>
  <c r="AC169" i="103"/>
  <c r="AE169" i="103"/>
  <c r="AC26" i="103"/>
  <c r="K188" i="103"/>
  <c r="K9" i="103"/>
  <c r="K8" i="103"/>
  <c r="R188" i="103"/>
  <c r="L9" i="103"/>
  <c r="L188" i="103"/>
  <c r="L8" i="103"/>
  <c r="AC122" i="103"/>
  <c r="AE122" i="103"/>
  <c r="S188" i="103"/>
  <c r="M188" i="103"/>
  <c r="M8" i="103"/>
  <c r="J188" i="103"/>
  <c r="J9" i="103"/>
  <c r="J8" i="103"/>
  <c r="B175" i="103"/>
  <c r="AC181" i="103"/>
  <c r="AE181" i="103"/>
  <c r="AE75" i="103"/>
  <c r="M9" i="103"/>
  <c r="R9" i="103"/>
  <c r="AE50" i="103"/>
  <c r="S9" i="103"/>
  <c r="I8" i="103"/>
  <c r="T9" i="103"/>
  <c r="P188" i="103"/>
  <c r="P8" i="103"/>
  <c r="P7" i="103"/>
  <c r="AC154" i="103"/>
  <c r="AE154" i="103"/>
  <c r="C175" i="103"/>
  <c r="C188" i="103"/>
  <c r="AC176" i="103"/>
  <c r="AE118" i="103"/>
  <c r="I7" i="103"/>
  <c r="R8" i="103"/>
  <c r="Q188" i="103"/>
  <c r="Q8" i="103"/>
  <c r="Q7" i="103"/>
  <c r="G188" i="103"/>
  <c r="N8" i="103"/>
  <c r="O8" i="103"/>
  <c r="AA188" i="102"/>
  <c r="AA9" i="102"/>
  <c r="AA8" i="102"/>
  <c r="AA7" i="102"/>
  <c r="E8" i="102"/>
  <c r="E9" i="102"/>
  <c r="E188" i="102"/>
  <c r="E7" i="102"/>
  <c r="AE118" i="102"/>
  <c r="AG188" i="102"/>
  <c r="AC176" i="102"/>
  <c r="AE50" i="102"/>
  <c r="Y188" i="102"/>
  <c r="Z188" i="102"/>
  <c r="Z9" i="102"/>
  <c r="AC105" i="102"/>
  <c r="AE105" i="102"/>
  <c r="AC26" i="102"/>
  <c r="AE87" i="102"/>
  <c r="AC154" i="102"/>
  <c r="AE154" i="102"/>
  <c r="C121" i="102"/>
  <c r="P7" i="102"/>
  <c r="P188" i="102"/>
  <c r="P8" i="102"/>
  <c r="X188" i="102"/>
  <c r="AC68" i="102"/>
  <c r="AE68" i="102"/>
  <c r="D175" i="102"/>
  <c r="S8" i="102"/>
  <c r="AE55" i="102"/>
  <c r="AC54" i="102"/>
  <c r="V9" i="102"/>
  <c r="V7" i="102"/>
  <c r="W7" i="102"/>
  <c r="W9" i="102"/>
  <c r="Q188" i="102"/>
  <c r="Q8" i="102"/>
  <c r="Q7" i="102"/>
  <c r="AC169" i="102"/>
  <c r="AE169" i="102"/>
  <c r="C150" i="102"/>
  <c r="AC150" i="102"/>
  <c r="AC12" i="102"/>
  <c r="AE15" i="102"/>
  <c r="V188" i="102"/>
  <c r="AB188" i="102"/>
  <c r="AB8" i="102"/>
  <c r="AB9" i="102"/>
  <c r="R8" i="102"/>
  <c r="V8" i="102"/>
  <c r="G188" i="102"/>
  <c r="H188" i="102"/>
  <c r="I8" i="102"/>
  <c r="I188" i="102"/>
  <c r="J188" i="102"/>
  <c r="K8" i="102"/>
  <c r="F9" i="102"/>
  <c r="L188" i="102"/>
  <c r="N8" i="102"/>
  <c r="B175" i="102"/>
  <c r="B188" i="102"/>
  <c r="O8" i="102"/>
  <c r="J9" i="102"/>
  <c r="F8" i="102"/>
  <c r="G8" i="102"/>
  <c r="K188" i="102"/>
  <c r="M8" i="102"/>
  <c r="H9" i="102"/>
  <c r="L8" i="102"/>
  <c r="E8" i="101"/>
  <c r="E188" i="101"/>
  <c r="E9" i="101"/>
  <c r="E7" i="101"/>
  <c r="W7" i="101"/>
  <c r="W9" i="101"/>
  <c r="AE95" i="101"/>
  <c r="AE118" i="101"/>
  <c r="AC39" i="101"/>
  <c r="AE39" i="101"/>
  <c r="Z188" i="101"/>
  <c r="Z8" i="101"/>
  <c r="Z9" i="101"/>
  <c r="B150" i="101"/>
  <c r="AC150" i="101"/>
  <c r="I9" i="101"/>
  <c r="AA9" i="101"/>
  <c r="AA188" i="101"/>
  <c r="AA8" i="101"/>
  <c r="AC151" i="101"/>
  <c r="AE151" i="101"/>
  <c r="R188" i="101"/>
  <c r="AB188" i="101"/>
  <c r="AB8" i="101"/>
  <c r="AC68" i="101"/>
  <c r="AE68" i="101"/>
  <c r="T188" i="101"/>
  <c r="U7" i="101"/>
  <c r="U9" i="101"/>
  <c r="U188" i="101"/>
  <c r="J9" i="101"/>
  <c r="J7" i="101"/>
  <c r="K9" i="101"/>
  <c r="K7" i="101"/>
  <c r="Y188" i="101"/>
  <c r="Y9" i="101"/>
  <c r="L9" i="101"/>
  <c r="L7" i="101"/>
  <c r="C121" i="101"/>
  <c r="AC121" i="101"/>
  <c r="AE121" i="101"/>
  <c r="AC181" i="101"/>
  <c r="AE181" i="101"/>
  <c r="I8" i="101"/>
  <c r="W188" i="101"/>
  <c r="AG188" i="101"/>
  <c r="AC176" i="101"/>
  <c r="R8" i="101"/>
  <c r="D18" i="101"/>
  <c r="D11" i="101"/>
  <c r="D10" i="101"/>
  <c r="D7" i="101" s="1"/>
  <c r="AC59" i="101"/>
  <c r="AE59" i="101"/>
  <c r="O188" i="101"/>
  <c r="O8" i="101"/>
  <c r="P188" i="101"/>
  <c r="P8" i="101"/>
  <c r="AE88" i="101"/>
  <c r="Q188" i="101"/>
  <c r="Q8" i="101"/>
  <c r="G188" i="101"/>
  <c r="G8" i="101"/>
  <c r="H188" i="101"/>
  <c r="H8" i="101"/>
  <c r="H7" i="101"/>
  <c r="V7" i="101"/>
  <c r="V9" i="101"/>
  <c r="AE50" i="101"/>
  <c r="G9" i="101"/>
  <c r="J8" i="101"/>
  <c r="AC53" i="101"/>
  <c r="AE53" i="101"/>
  <c r="X188" i="101"/>
  <c r="K8" i="101"/>
  <c r="AE15" i="101"/>
  <c r="AE55" i="101"/>
  <c r="L8" i="101"/>
  <c r="AE72" i="101"/>
  <c r="AB9" i="101"/>
  <c r="B59" i="101"/>
  <c r="B53" i="101"/>
  <c r="B10" i="101"/>
  <c r="B7" i="101" s="1"/>
  <c r="G7" i="101"/>
  <c r="U8" i="101"/>
  <c r="F8" i="101"/>
  <c r="AE60" i="100"/>
  <c r="AC59" i="100"/>
  <c r="AE59" i="100"/>
  <c r="AE26" i="100"/>
  <c r="AC18" i="100"/>
  <c r="AE18" i="100"/>
  <c r="Z9" i="100"/>
  <c r="Z7" i="100"/>
  <c r="Z188" i="100"/>
  <c r="Z8" i="100"/>
  <c r="W7" i="100"/>
  <c r="W9" i="100"/>
  <c r="W188" i="100"/>
  <c r="W8" i="100"/>
  <c r="X9" i="100"/>
  <c r="X7" i="100"/>
  <c r="X188" i="100"/>
  <c r="X8" i="100"/>
  <c r="AB188" i="100"/>
  <c r="AB8" i="100"/>
  <c r="AB7" i="100"/>
  <c r="AB9" i="100"/>
  <c r="C10" i="100"/>
  <c r="C7" i="100" s="1"/>
  <c r="Y9" i="100"/>
  <c r="Y7" i="100"/>
  <c r="Y188" i="100"/>
  <c r="Y8" i="100"/>
  <c r="AC49" i="100"/>
  <c r="AE49" i="100"/>
  <c r="K9" i="100"/>
  <c r="K7" i="100"/>
  <c r="B12" i="100"/>
  <c r="B11" i="100"/>
  <c r="AE50" i="100"/>
  <c r="AE95" i="100"/>
  <c r="L9" i="100"/>
  <c r="L188" i="100"/>
  <c r="L8" i="100"/>
  <c r="L7" i="100"/>
  <c r="C121" i="100"/>
  <c r="AC121" i="100"/>
  <c r="AE121" i="100"/>
  <c r="V188" i="100"/>
  <c r="AG188" i="100"/>
  <c r="AE86" i="100"/>
  <c r="F188" i="100"/>
  <c r="F8" i="100"/>
  <c r="T8" i="100"/>
  <c r="AE47" i="100"/>
  <c r="M188" i="100"/>
  <c r="M8" i="100"/>
  <c r="M7" i="100"/>
  <c r="N8" i="100"/>
  <c r="N188" i="100"/>
  <c r="N7" i="100"/>
  <c r="F7" i="100"/>
  <c r="O188" i="100"/>
  <c r="O8" i="100"/>
  <c r="R188" i="100"/>
  <c r="S188" i="100"/>
  <c r="J9" i="100"/>
  <c r="J7" i="100"/>
  <c r="D175" i="100"/>
  <c r="D188" i="100"/>
  <c r="E188" i="100"/>
  <c r="E8" i="100"/>
  <c r="AC176" i="100"/>
  <c r="G9" i="100"/>
  <c r="G188" i="100"/>
  <c r="G8" i="100"/>
  <c r="U8" i="100"/>
  <c r="H9" i="100"/>
  <c r="H188" i="100"/>
  <c r="H8" i="100"/>
  <c r="G7" i="100"/>
  <c r="AE118" i="100"/>
  <c r="T188" i="100"/>
  <c r="I7" i="100"/>
  <c r="U188" i="100"/>
  <c r="AA9" i="100"/>
  <c r="AA188" i="100"/>
  <c r="AC169" i="100"/>
  <c r="AE169" i="100"/>
  <c r="AC181" i="100"/>
  <c r="AE181" i="100"/>
  <c r="E9" i="100"/>
  <c r="F9" i="100"/>
  <c r="P188" i="100"/>
  <c r="P8" i="100"/>
  <c r="M9" i="100"/>
  <c r="Q188" i="100"/>
  <c r="Q8" i="100"/>
  <c r="N9" i="100"/>
  <c r="O9" i="100"/>
  <c r="P9" i="100"/>
  <c r="AC105" i="100"/>
  <c r="AE105" i="100"/>
  <c r="Q9" i="100"/>
  <c r="R9" i="100"/>
  <c r="AC55" i="100"/>
  <c r="B54" i="100"/>
  <c r="B53" i="100"/>
  <c r="S9" i="100"/>
  <c r="AE72" i="100"/>
  <c r="B150" i="100"/>
  <c r="AC150" i="100"/>
  <c r="B188" i="99"/>
  <c r="B8" i="99"/>
  <c r="X9" i="99"/>
  <c r="X188" i="99"/>
  <c r="X8" i="99"/>
  <c r="X7" i="99"/>
  <c r="K9" i="99"/>
  <c r="K188" i="99"/>
  <c r="K8" i="99"/>
  <c r="K7" i="99"/>
  <c r="D175" i="99"/>
  <c r="Q188" i="99"/>
  <c r="Q8" i="99"/>
  <c r="Q7" i="99"/>
  <c r="Q9" i="99"/>
  <c r="AC12" i="99"/>
  <c r="AE15" i="99"/>
  <c r="R7" i="99"/>
  <c r="R9" i="99"/>
  <c r="S9" i="99"/>
  <c r="S7" i="99"/>
  <c r="R8" i="99"/>
  <c r="R188" i="99"/>
  <c r="S8" i="99"/>
  <c r="S188" i="99"/>
  <c r="T8" i="99"/>
  <c r="AA9" i="99"/>
  <c r="AA188" i="99"/>
  <c r="AA8" i="99"/>
  <c r="B150" i="99"/>
  <c r="Z188" i="99"/>
  <c r="Z8" i="99"/>
  <c r="Z9" i="99"/>
  <c r="AB9" i="99"/>
  <c r="AB188" i="99"/>
  <c r="AB8" i="99"/>
  <c r="AB7" i="99"/>
  <c r="D18" i="99"/>
  <c r="D11" i="99"/>
  <c r="D10" i="99"/>
  <c r="D7" i="99" s="1"/>
  <c r="AG188" i="99"/>
  <c r="E188" i="99"/>
  <c r="E7" i="99"/>
  <c r="E9" i="99"/>
  <c r="E8" i="99"/>
  <c r="AE75" i="99"/>
  <c r="AC176" i="99"/>
  <c r="C175" i="99"/>
  <c r="V7" i="99"/>
  <c r="V9" i="99"/>
  <c r="V188" i="99"/>
  <c r="V8" i="99"/>
  <c r="W7" i="99"/>
  <c r="W9" i="99"/>
  <c r="W188" i="99"/>
  <c r="W8" i="99"/>
  <c r="AE21" i="99"/>
  <c r="AC18" i="99"/>
  <c r="AE18" i="99"/>
  <c r="T7" i="99"/>
  <c r="T9" i="99"/>
  <c r="P188" i="99"/>
  <c r="P8" i="99"/>
  <c r="P7" i="99"/>
  <c r="Y188" i="99"/>
  <c r="Y9" i="99"/>
  <c r="Y8" i="99"/>
  <c r="AE55" i="99"/>
  <c r="AC54" i="99"/>
  <c r="C121" i="99"/>
  <c r="F8" i="99"/>
  <c r="M7" i="99"/>
  <c r="G8" i="99"/>
  <c r="AC94" i="99"/>
  <c r="AE94" i="99"/>
  <c r="G188" i="99"/>
  <c r="H8" i="99"/>
  <c r="H188" i="99"/>
  <c r="I8" i="99"/>
  <c r="C150" i="99"/>
  <c r="C9" i="99"/>
  <c r="I188" i="99"/>
  <c r="J8" i="99"/>
  <c r="AC181" i="99"/>
  <c r="AE181" i="99"/>
  <c r="J188" i="99"/>
  <c r="F9" i="99"/>
  <c r="L8" i="99"/>
  <c r="L188" i="99"/>
  <c r="M8" i="99"/>
  <c r="N8" i="99"/>
  <c r="O8" i="99"/>
  <c r="C10" i="98"/>
  <c r="G188" i="98"/>
  <c r="G8" i="98"/>
  <c r="G7" i="98"/>
  <c r="G9" i="98"/>
  <c r="E188" i="98"/>
  <c r="E8" i="98"/>
  <c r="E7" i="98"/>
  <c r="E9" i="98"/>
  <c r="X9" i="98"/>
  <c r="X188" i="98"/>
  <c r="X7" i="98"/>
  <c r="X8" i="98"/>
  <c r="Y9" i="98"/>
  <c r="Y188" i="98"/>
  <c r="Y7" i="98"/>
  <c r="Y8" i="98"/>
  <c r="Z9" i="98"/>
  <c r="Z188" i="98"/>
  <c r="Z7" i="98"/>
  <c r="Z8" i="98"/>
  <c r="AA9" i="98"/>
  <c r="AA188" i="98"/>
  <c r="AA7" i="98"/>
  <c r="AA8" i="98"/>
  <c r="W7" i="98"/>
  <c r="W9" i="98"/>
  <c r="W8" i="98"/>
  <c r="W188" i="98"/>
  <c r="AB188" i="98"/>
  <c r="AB8" i="98"/>
  <c r="AB9" i="98"/>
  <c r="AB7" i="98"/>
  <c r="M188" i="98"/>
  <c r="M8" i="98"/>
  <c r="M7" i="98"/>
  <c r="N188" i="98"/>
  <c r="N8" i="98"/>
  <c r="N7" i="98"/>
  <c r="AE88" i="98"/>
  <c r="AE19" i="98"/>
  <c r="O188" i="98"/>
  <c r="O8" i="98"/>
  <c r="P188" i="98"/>
  <c r="P8" i="98"/>
  <c r="H9" i="98"/>
  <c r="H188" i="98"/>
  <c r="H8" i="98"/>
  <c r="AC132" i="98"/>
  <c r="AE132" i="98"/>
  <c r="AE50" i="98"/>
  <c r="AC60" i="98"/>
  <c r="J9" i="98"/>
  <c r="J7" i="98"/>
  <c r="AE95" i="98"/>
  <c r="K9" i="98"/>
  <c r="K7" i="98"/>
  <c r="AE118" i="98"/>
  <c r="L9" i="98"/>
  <c r="L7" i="98"/>
  <c r="S188" i="98"/>
  <c r="M9" i="98"/>
  <c r="N9" i="98"/>
  <c r="O9" i="98"/>
  <c r="AC68" i="98"/>
  <c r="AE68" i="98"/>
  <c r="D175" i="98"/>
  <c r="D188" i="98"/>
  <c r="V188" i="98"/>
  <c r="P9" i="98"/>
  <c r="AC181" i="98"/>
  <c r="AE181" i="98"/>
  <c r="AC15" i="98"/>
  <c r="Q188" i="98"/>
  <c r="Q8" i="98"/>
  <c r="AC176" i="98"/>
  <c r="AC55" i="98"/>
  <c r="V9" i="98"/>
  <c r="AE72" i="98"/>
  <c r="B18" i="98"/>
  <c r="B11" i="98"/>
  <c r="B10" i="98"/>
  <c r="B7" i="98" s="1"/>
  <c r="S8" i="98"/>
  <c r="F188" i="98"/>
  <c r="F8" i="98"/>
  <c r="H7" i="98"/>
  <c r="V8" i="98"/>
  <c r="AG188" i="98"/>
  <c r="B150" i="98"/>
  <c r="AC150" i="98"/>
  <c r="Q188" i="97"/>
  <c r="Q8" i="97"/>
  <c r="Q9" i="97"/>
  <c r="Q7" i="97"/>
  <c r="R9" i="97"/>
  <c r="R7" i="97"/>
  <c r="R8" i="97"/>
  <c r="R188" i="97"/>
  <c r="W7" i="97"/>
  <c r="W188" i="97"/>
  <c r="W8" i="97"/>
  <c r="W9" i="97"/>
  <c r="S9" i="97"/>
  <c r="S8" i="97"/>
  <c r="S7" i="97"/>
  <c r="S188" i="97"/>
  <c r="AC59" i="97"/>
  <c r="AE59" i="97"/>
  <c r="AE60" i="97"/>
  <c r="X9" i="97"/>
  <c r="X188" i="97"/>
  <c r="X7" i="97"/>
  <c r="X8" i="97"/>
  <c r="AA7" i="97"/>
  <c r="AA9" i="97"/>
  <c r="AA188" i="97"/>
  <c r="AA8" i="97"/>
  <c r="AE21" i="97"/>
  <c r="T7" i="97"/>
  <c r="T188" i="97"/>
  <c r="T8" i="97"/>
  <c r="T9" i="97"/>
  <c r="AB7" i="97"/>
  <c r="AB9" i="97"/>
  <c r="AB188" i="97"/>
  <c r="AB8" i="97"/>
  <c r="B188" i="97"/>
  <c r="B8" i="97"/>
  <c r="P188" i="97"/>
  <c r="P8" i="97"/>
  <c r="P9" i="97"/>
  <c r="P7" i="97"/>
  <c r="D9" i="97"/>
  <c r="D188" i="97"/>
  <c r="D8" i="97"/>
  <c r="AG188" i="97"/>
  <c r="Z7" i="97"/>
  <c r="Z9" i="97"/>
  <c r="Z188" i="97"/>
  <c r="Z8" i="97"/>
  <c r="E188" i="97"/>
  <c r="E9" i="97"/>
  <c r="E8" i="97"/>
  <c r="E7" i="97"/>
  <c r="AE55" i="97"/>
  <c r="AC54" i="97"/>
  <c r="L9" i="97"/>
  <c r="L7" i="97"/>
  <c r="L188" i="97"/>
  <c r="L8" i="97"/>
  <c r="Y9" i="97"/>
  <c r="Y7" i="97"/>
  <c r="Y188" i="97"/>
  <c r="Y8" i="97"/>
  <c r="AC176" i="97"/>
  <c r="I7" i="97"/>
  <c r="V9" i="97"/>
  <c r="AC12" i="97"/>
  <c r="AC169" i="97"/>
  <c r="AE169" i="97"/>
  <c r="J7" i="97"/>
  <c r="AC69" i="97"/>
  <c r="AC26" i="97"/>
  <c r="AE26" i="97"/>
  <c r="AE50" i="97"/>
  <c r="V8" i="97"/>
  <c r="V188" i="97"/>
  <c r="F8" i="97"/>
  <c r="G8" i="97"/>
  <c r="H8" i="97"/>
  <c r="B150" i="97"/>
  <c r="AC150" i="97"/>
  <c r="H188" i="97"/>
  <c r="I8" i="97"/>
  <c r="I188" i="97"/>
  <c r="J8" i="97"/>
  <c r="AC181" i="97"/>
  <c r="AE181" i="97"/>
  <c r="J188" i="97"/>
  <c r="AE118" i="97"/>
  <c r="C121" i="97"/>
  <c r="K8" i="97"/>
  <c r="F9" i="97"/>
  <c r="K188" i="97"/>
  <c r="M8" i="97"/>
  <c r="AE26" i="96"/>
  <c r="AC18" i="96"/>
  <c r="AE18" i="96"/>
  <c r="Z9" i="96"/>
  <c r="Z7" i="96"/>
  <c r="Z188" i="96"/>
  <c r="Z8" i="96"/>
  <c r="AA9" i="96"/>
  <c r="AA7" i="96"/>
  <c r="AA188" i="96"/>
  <c r="AA8" i="96"/>
  <c r="AB9" i="96"/>
  <c r="AB188" i="96"/>
  <c r="AB7" i="96"/>
  <c r="AB8" i="96"/>
  <c r="D10" i="96"/>
  <c r="D7" i="96" s="1"/>
  <c r="W7" i="96"/>
  <c r="W9" i="96"/>
  <c r="W188" i="96"/>
  <c r="W8" i="96"/>
  <c r="AG188" i="96"/>
  <c r="C10" i="96"/>
  <c r="G9" i="96"/>
  <c r="G8" i="96"/>
  <c r="G188" i="96"/>
  <c r="H8" i="96"/>
  <c r="H9" i="96"/>
  <c r="H188" i="96"/>
  <c r="AE50" i="96"/>
  <c r="G7" i="96"/>
  <c r="H7" i="96"/>
  <c r="AC60" i="96"/>
  <c r="AC75" i="96"/>
  <c r="X8" i="96"/>
  <c r="Y8" i="96"/>
  <c r="AC12" i="96"/>
  <c r="X188" i="96"/>
  <c r="Y188" i="96"/>
  <c r="AE118" i="96"/>
  <c r="D175" i="96"/>
  <c r="E9" i="96"/>
  <c r="E188" i="96"/>
  <c r="E8" i="96"/>
  <c r="B10" i="96"/>
  <c r="AC176" i="96"/>
  <c r="S9" i="96"/>
  <c r="F9" i="96"/>
  <c r="F188" i="96"/>
  <c r="F8" i="96"/>
  <c r="AE106" i="96"/>
  <c r="AC169" i="96"/>
  <c r="AE169" i="96"/>
  <c r="X7" i="96"/>
  <c r="B150" i="96"/>
  <c r="AC150" i="96"/>
  <c r="Y7" i="96"/>
  <c r="AC54" i="96"/>
  <c r="AE55" i="96"/>
  <c r="AC154" i="96"/>
  <c r="AE154" i="96"/>
  <c r="P7" i="96"/>
  <c r="P188" i="96"/>
  <c r="P8" i="96"/>
  <c r="Q188" i="96"/>
  <c r="Q8" i="96"/>
  <c r="Q7" i="96"/>
  <c r="T9" i="96"/>
  <c r="I8" i="96"/>
  <c r="I188" i="96"/>
  <c r="J8" i="96"/>
  <c r="AC181" i="96"/>
  <c r="AE181" i="96"/>
  <c r="J188" i="96"/>
  <c r="K188" i="96"/>
  <c r="M8" i="96"/>
  <c r="N188" i="96"/>
  <c r="K9" i="96"/>
  <c r="L8" i="96"/>
  <c r="L188" i="96"/>
  <c r="O8" i="96"/>
  <c r="C10" i="95"/>
  <c r="X9" i="95"/>
  <c r="X188" i="95"/>
  <c r="X8" i="95"/>
  <c r="X7" i="95"/>
  <c r="Y9" i="95"/>
  <c r="Y188" i="95"/>
  <c r="Y8" i="95"/>
  <c r="Y7" i="95"/>
  <c r="Z188" i="95"/>
  <c r="Z9" i="95"/>
  <c r="Z8" i="95"/>
  <c r="Z7" i="95"/>
  <c r="AA9" i="95"/>
  <c r="AA188" i="95"/>
  <c r="AA8" i="95"/>
  <c r="AA7" i="95"/>
  <c r="AB188" i="95"/>
  <c r="AB8" i="95"/>
  <c r="AB9" i="95"/>
  <c r="AB7" i="95"/>
  <c r="B59" i="95"/>
  <c r="D18" i="95"/>
  <c r="D11" i="95"/>
  <c r="D10" i="95"/>
  <c r="D7" i="95" s="1"/>
  <c r="AC75" i="95"/>
  <c r="AE75" i="95"/>
  <c r="AC18" i="95"/>
  <c r="AE18" i="95"/>
  <c r="AC59" i="95"/>
  <c r="AE59" i="95"/>
  <c r="M188" i="95"/>
  <c r="M8" i="95"/>
  <c r="M7" i="95"/>
  <c r="I9" i="95"/>
  <c r="I7" i="95"/>
  <c r="V188" i="95"/>
  <c r="AE15" i="95"/>
  <c r="AC12" i="95"/>
  <c r="AC55" i="95"/>
  <c r="B54" i="95"/>
  <c r="AC176" i="95"/>
  <c r="K188" i="95"/>
  <c r="E188" i="95"/>
  <c r="E8" i="95"/>
  <c r="G9" i="95"/>
  <c r="G188" i="95"/>
  <c r="G8" i="95"/>
  <c r="H9" i="95"/>
  <c r="H188" i="95"/>
  <c r="H8" i="95"/>
  <c r="C150" i="95"/>
  <c r="N188" i="95"/>
  <c r="N8" i="95"/>
  <c r="N7" i="95"/>
  <c r="J9" i="95"/>
  <c r="J7" i="95"/>
  <c r="AE118" i="95"/>
  <c r="W188" i="95"/>
  <c r="AG188" i="95"/>
  <c r="AC181" i="95"/>
  <c r="AE181" i="95"/>
  <c r="E7" i="95"/>
  <c r="AC49" i="95"/>
  <c r="AE49" i="95"/>
  <c r="P188" i="95"/>
  <c r="P8" i="95"/>
  <c r="B12" i="95"/>
  <c r="B11" i="95"/>
  <c r="AE50" i="95"/>
  <c r="Q188" i="95"/>
  <c r="Q8" i="95"/>
  <c r="G7" i="95"/>
  <c r="AE72" i="95"/>
  <c r="O188" i="95"/>
  <c r="O8" i="95"/>
  <c r="K9" i="95"/>
  <c r="K7" i="95"/>
  <c r="V7" i="95"/>
  <c r="V9" i="95"/>
  <c r="AE95" i="95"/>
  <c r="L9" i="95"/>
  <c r="L188" i="95"/>
  <c r="L8" i="95"/>
  <c r="L7" i="95"/>
  <c r="W7" i="95"/>
  <c r="W9" i="95"/>
  <c r="H7" i="95"/>
  <c r="F8" i="95"/>
  <c r="B150" i="95"/>
  <c r="C10" i="94"/>
  <c r="S8" i="94"/>
  <c r="S7" i="94"/>
  <c r="S9" i="94"/>
  <c r="S188" i="94"/>
  <c r="W7" i="94"/>
  <c r="W9" i="94"/>
  <c r="W8" i="94"/>
  <c r="W188" i="94"/>
  <c r="AE21" i="94"/>
  <c r="AG10" i="94"/>
  <c r="AE60" i="94"/>
  <c r="AC59" i="94"/>
  <c r="AE59" i="94"/>
  <c r="X7" i="94"/>
  <c r="X188" i="94"/>
  <c r="X8" i="94"/>
  <c r="X9" i="94"/>
  <c r="AC12" i="94"/>
  <c r="AE15" i="94"/>
  <c r="Z188" i="94"/>
  <c r="Z7" i="94"/>
  <c r="Z9" i="94"/>
  <c r="Z8" i="94"/>
  <c r="AA8" i="94"/>
  <c r="AA7" i="94"/>
  <c r="AA9" i="94"/>
  <c r="AA188" i="94"/>
  <c r="L9" i="94"/>
  <c r="L7" i="94"/>
  <c r="L188" i="94"/>
  <c r="L8" i="94"/>
  <c r="E9" i="94"/>
  <c r="E8" i="94"/>
  <c r="E188" i="94"/>
  <c r="AB188" i="94"/>
  <c r="AB7" i="94"/>
  <c r="AB9" i="94"/>
  <c r="AB8" i="94"/>
  <c r="D10" i="94"/>
  <c r="D7" i="94" s="1"/>
  <c r="AC68" i="94"/>
  <c r="AE68" i="94"/>
  <c r="B10" i="94"/>
  <c r="P188" i="94"/>
  <c r="P8" i="94"/>
  <c r="P7" i="94"/>
  <c r="P9" i="94"/>
  <c r="Y7" i="94"/>
  <c r="Y8" i="94"/>
  <c r="Y9" i="94"/>
  <c r="Y188" i="94"/>
  <c r="Q188" i="94"/>
  <c r="Q8" i="94"/>
  <c r="Q9" i="94"/>
  <c r="Q7" i="94"/>
  <c r="U8" i="94"/>
  <c r="U7" i="94"/>
  <c r="U9" i="94"/>
  <c r="U188" i="94"/>
  <c r="R9" i="94"/>
  <c r="R8" i="94"/>
  <c r="R188" i="94"/>
  <c r="R7" i="94"/>
  <c r="F8" i="94"/>
  <c r="N7" i="94"/>
  <c r="H8" i="94"/>
  <c r="AC54" i="94"/>
  <c r="B150" i="94"/>
  <c r="H188" i="94"/>
  <c r="AC26" i="94"/>
  <c r="AE26" i="94"/>
  <c r="G188" i="94"/>
  <c r="I8" i="94"/>
  <c r="C150" i="94"/>
  <c r="I188" i="94"/>
  <c r="C121" i="94"/>
  <c r="AC121" i="94"/>
  <c r="AE121" i="94"/>
  <c r="J8" i="94"/>
  <c r="AC181" i="94"/>
  <c r="AE181" i="94"/>
  <c r="J188" i="94"/>
  <c r="K8" i="94"/>
  <c r="F9" i="94"/>
  <c r="K188" i="94"/>
  <c r="G9" i="94"/>
  <c r="AE50" i="94"/>
  <c r="AE75" i="94"/>
  <c r="V9" i="94"/>
  <c r="M8" i="94"/>
  <c r="AE118" i="94"/>
  <c r="V188" i="94"/>
  <c r="N8" i="94"/>
  <c r="AC176" i="94"/>
  <c r="O8" i="94"/>
  <c r="V8" i="94"/>
  <c r="W7" i="93"/>
  <c r="W9" i="93"/>
  <c r="W8" i="93"/>
  <c r="W188" i="93"/>
  <c r="AC18" i="93"/>
  <c r="AE18" i="93"/>
  <c r="AE26" i="93"/>
  <c r="Y9" i="93"/>
  <c r="Y8" i="93"/>
  <c r="Y7" i="93"/>
  <c r="Y188" i="93"/>
  <c r="Z9" i="93"/>
  <c r="Z8" i="93"/>
  <c r="Z7" i="93"/>
  <c r="Z188" i="93"/>
  <c r="AA9" i="93"/>
  <c r="AA188" i="93"/>
  <c r="AA7" i="93"/>
  <c r="AA8" i="93"/>
  <c r="AE60" i="93"/>
  <c r="AC59" i="93"/>
  <c r="AE59" i="93"/>
  <c r="AB188" i="93"/>
  <c r="AB8" i="93"/>
  <c r="AB7" i="93"/>
  <c r="AB9" i="93"/>
  <c r="C188" i="93"/>
  <c r="C8" i="93"/>
  <c r="E188" i="93"/>
  <c r="E8" i="93"/>
  <c r="F9" i="93"/>
  <c r="F188" i="93"/>
  <c r="F8" i="93"/>
  <c r="G9" i="93"/>
  <c r="G188" i="93"/>
  <c r="G8" i="93"/>
  <c r="M188" i="93"/>
  <c r="M8" i="93"/>
  <c r="M7" i="93"/>
  <c r="AC75" i="93"/>
  <c r="AE75" i="93"/>
  <c r="N8" i="93"/>
  <c r="N188" i="93"/>
  <c r="N7" i="93"/>
  <c r="H9" i="93"/>
  <c r="H188" i="93"/>
  <c r="H8" i="93"/>
  <c r="C150" i="93"/>
  <c r="C9" i="93"/>
  <c r="E7" i="93"/>
  <c r="AC49" i="93"/>
  <c r="F7" i="93"/>
  <c r="AE50" i="93"/>
  <c r="J9" i="93"/>
  <c r="J7" i="93"/>
  <c r="AE118" i="93"/>
  <c r="X188" i="93"/>
  <c r="G7" i="93"/>
  <c r="X8" i="93"/>
  <c r="B12" i="93"/>
  <c r="B11" i="93"/>
  <c r="K188" i="93"/>
  <c r="K9" i="93"/>
  <c r="K8" i="93"/>
  <c r="K7" i="93"/>
  <c r="D175" i="93"/>
  <c r="P188" i="93"/>
  <c r="P8" i="93"/>
  <c r="X7" i="93"/>
  <c r="M9" i="93"/>
  <c r="Q188" i="93"/>
  <c r="Q8" i="93"/>
  <c r="Q7" i="93"/>
  <c r="N9" i="93"/>
  <c r="AE72" i="93"/>
  <c r="AC69" i="93"/>
  <c r="AE106" i="93"/>
  <c r="L9" i="93"/>
  <c r="L8" i="93"/>
  <c r="L188" i="93"/>
  <c r="L7" i="93"/>
  <c r="AC176" i="93"/>
  <c r="E9" i="93"/>
  <c r="P9" i="93"/>
  <c r="AC55" i="93"/>
  <c r="B54" i="93"/>
  <c r="B53" i="93"/>
  <c r="B150" i="93"/>
  <c r="AC150" i="93"/>
  <c r="O8" i="93"/>
  <c r="F9" i="92"/>
  <c r="F7" i="92"/>
  <c r="F188" i="92"/>
  <c r="F8" i="92"/>
  <c r="G9" i="92"/>
  <c r="G8" i="92"/>
  <c r="G188" i="92"/>
  <c r="G7" i="92"/>
  <c r="H9" i="92"/>
  <c r="H188" i="92"/>
  <c r="H8" i="92"/>
  <c r="H7" i="92"/>
  <c r="I9" i="92"/>
  <c r="I8" i="92"/>
  <c r="I188" i="92"/>
  <c r="I7" i="92"/>
  <c r="AG188" i="92"/>
  <c r="AG7" i="92"/>
  <c r="AC18" i="92"/>
  <c r="AE18" i="92"/>
  <c r="AE21" i="92"/>
  <c r="D10" i="92"/>
  <c r="D7" i="92" s="1"/>
  <c r="AC59" i="92"/>
  <c r="AE59" i="92"/>
  <c r="AE60" i="92"/>
  <c r="AB188" i="92"/>
  <c r="AB8" i="92"/>
  <c r="AB9" i="92"/>
  <c r="AB7" i="92"/>
  <c r="AC169" i="92"/>
  <c r="AE169" i="92"/>
  <c r="AE118" i="92"/>
  <c r="AC132" i="92"/>
  <c r="AE132" i="92"/>
  <c r="P188" i="92"/>
  <c r="P8" i="92"/>
  <c r="D121" i="92"/>
  <c r="AC121" i="92"/>
  <c r="AE121" i="92"/>
  <c r="Q188" i="92"/>
  <c r="Q8" i="92"/>
  <c r="L9" i="92"/>
  <c r="L188" i="92"/>
  <c r="B18" i="92"/>
  <c r="M188" i="92"/>
  <c r="M8" i="92"/>
  <c r="AC86" i="92"/>
  <c r="AE86" i="92"/>
  <c r="C175" i="92"/>
  <c r="C18" i="92"/>
  <c r="C11" i="92"/>
  <c r="C10" i="92"/>
  <c r="AC43" i="92"/>
  <c r="AE43" i="92"/>
  <c r="N188" i="92"/>
  <c r="N8" i="92"/>
  <c r="AC105" i="92"/>
  <c r="AE105" i="92"/>
  <c r="B150" i="92"/>
  <c r="AC150" i="92"/>
  <c r="AC176" i="92"/>
  <c r="AE69" i="92"/>
  <c r="E8" i="92"/>
  <c r="M9" i="92"/>
  <c r="N9" i="92"/>
  <c r="AE12" i="92"/>
  <c r="AE79" i="92"/>
  <c r="AC181" i="92"/>
  <c r="AE181" i="92"/>
  <c r="AE50" i="92"/>
  <c r="O188" i="92"/>
  <c r="O8" i="92"/>
  <c r="E7" i="92"/>
  <c r="E9" i="92"/>
  <c r="B12" i="92"/>
  <c r="B11" i="92"/>
  <c r="B10" i="92"/>
  <c r="J7" i="92"/>
  <c r="O9" i="92"/>
  <c r="F8" i="87"/>
  <c r="F188" i="87"/>
  <c r="F9" i="87"/>
  <c r="F7" i="87"/>
  <c r="E9" i="88"/>
  <c r="E7" i="88"/>
  <c r="E8" i="88"/>
  <c r="E188" i="88"/>
  <c r="G9" i="89"/>
  <c r="G188" i="89"/>
  <c r="G8" i="89"/>
  <c r="G7" i="89"/>
  <c r="AG10" i="88"/>
  <c r="N188" i="87"/>
  <c r="N8" i="87"/>
  <c r="N9" i="87"/>
  <c r="N7" i="87"/>
  <c r="F7" i="89"/>
  <c r="F8" i="89"/>
  <c r="D9" i="91"/>
  <c r="D188" i="91"/>
  <c r="Y9" i="91"/>
  <c r="Y8" i="91"/>
  <c r="Y7" i="91"/>
  <c r="Y188" i="91"/>
  <c r="D8" i="87"/>
  <c r="D188" i="87"/>
  <c r="AE50" i="87"/>
  <c r="F9" i="89"/>
  <c r="AE47" i="89"/>
  <c r="R7" i="89"/>
  <c r="R188" i="89"/>
  <c r="E188" i="89"/>
  <c r="E8" i="89"/>
  <c r="E7" i="89"/>
  <c r="T7" i="90"/>
  <c r="T8" i="90"/>
  <c r="AE78" i="90"/>
  <c r="E188" i="91"/>
  <c r="E9" i="91"/>
  <c r="S7" i="89"/>
  <c r="S8" i="89"/>
  <c r="S188" i="89"/>
  <c r="U7" i="90"/>
  <c r="U8" i="90"/>
  <c r="U9" i="90"/>
  <c r="F188" i="91"/>
  <c r="F9" i="91"/>
  <c r="M188" i="87"/>
  <c r="M7" i="87"/>
  <c r="R188" i="87"/>
  <c r="AC176" i="88"/>
  <c r="C175" i="88"/>
  <c r="T9" i="89"/>
  <c r="T7" i="89"/>
  <c r="T8" i="89"/>
  <c r="T188" i="89"/>
  <c r="Y188" i="90"/>
  <c r="Y7" i="90"/>
  <c r="AC122" i="90"/>
  <c r="AE122" i="90"/>
  <c r="C121" i="90"/>
  <c r="AC121" i="90"/>
  <c r="AE121" i="90"/>
  <c r="G188" i="91"/>
  <c r="AA188" i="87"/>
  <c r="AA7" i="87"/>
  <c r="AA8" i="87"/>
  <c r="S188" i="87"/>
  <c r="U8" i="89"/>
  <c r="U7" i="89"/>
  <c r="U188" i="89"/>
  <c r="Z9" i="90"/>
  <c r="Z188" i="90"/>
  <c r="P7" i="90"/>
  <c r="P9" i="90"/>
  <c r="AE14" i="91"/>
  <c r="AC12" i="91"/>
  <c r="H188" i="91"/>
  <c r="H9" i="91"/>
  <c r="H7" i="91"/>
  <c r="AB188" i="87"/>
  <c r="AB7" i="87"/>
  <c r="AB8" i="87"/>
  <c r="T188" i="87"/>
  <c r="AA188" i="90"/>
  <c r="AA8" i="90"/>
  <c r="V7" i="90"/>
  <c r="V9" i="90"/>
  <c r="Q9" i="90"/>
  <c r="Q7" i="90"/>
  <c r="Q188" i="90"/>
  <c r="AC157" i="90"/>
  <c r="AE157" i="90"/>
  <c r="AC176" i="90"/>
  <c r="AE87" i="91"/>
  <c r="AE80" i="87"/>
  <c r="R9" i="89"/>
  <c r="AG11" i="89"/>
  <c r="W188" i="89"/>
  <c r="W9" i="89"/>
  <c r="L188" i="89"/>
  <c r="L8" i="89"/>
  <c r="L9" i="89"/>
  <c r="L7" i="89"/>
  <c r="AB188" i="90"/>
  <c r="AB8" i="90"/>
  <c r="W9" i="90"/>
  <c r="W7" i="90"/>
  <c r="R7" i="90"/>
  <c r="R9" i="90"/>
  <c r="R188" i="90"/>
  <c r="R7" i="87"/>
  <c r="AE44" i="88"/>
  <c r="S9" i="89"/>
  <c r="X9" i="89"/>
  <c r="X188" i="89"/>
  <c r="M188" i="89"/>
  <c r="M8" i="89"/>
  <c r="M7" i="89"/>
  <c r="M9" i="89"/>
  <c r="P8" i="90"/>
  <c r="X188" i="90"/>
  <c r="X7" i="90"/>
  <c r="P188" i="90"/>
  <c r="S7" i="87"/>
  <c r="AE69" i="87"/>
  <c r="U9" i="89"/>
  <c r="Y7" i="89"/>
  <c r="Y188" i="89"/>
  <c r="Y9" i="89"/>
  <c r="AC169" i="89"/>
  <c r="AE169" i="89"/>
  <c r="Q8" i="90"/>
  <c r="AC26" i="87"/>
  <c r="AE26" i="87"/>
  <c r="C18" i="87"/>
  <c r="C11" i="87"/>
  <c r="I7" i="88"/>
  <c r="I8" i="88"/>
  <c r="I188" i="88"/>
  <c r="I9" i="88"/>
  <c r="AC132" i="88"/>
  <c r="AE132" i="88"/>
  <c r="U188" i="88"/>
  <c r="R8" i="90"/>
  <c r="T188" i="90"/>
  <c r="M9" i="87"/>
  <c r="Y188" i="87"/>
  <c r="Y9" i="87"/>
  <c r="Y8" i="87"/>
  <c r="AC181" i="87"/>
  <c r="AG188" i="87"/>
  <c r="AA188" i="89"/>
  <c r="AA8" i="89"/>
  <c r="AA9" i="89"/>
  <c r="P7" i="89"/>
  <c r="P188" i="89"/>
  <c r="P8" i="89"/>
  <c r="U188" i="90"/>
  <c r="Q188" i="91"/>
  <c r="Q8" i="91"/>
  <c r="Q7" i="91"/>
  <c r="Y7" i="87"/>
  <c r="Z9" i="87"/>
  <c r="Z8" i="87"/>
  <c r="Z188" i="87"/>
  <c r="M8" i="88"/>
  <c r="M7" i="88"/>
  <c r="M188" i="88"/>
  <c r="AB188" i="89"/>
  <c r="AB8" i="89"/>
  <c r="AB9" i="89"/>
  <c r="AE191" i="89"/>
  <c r="V8" i="90"/>
  <c r="AE69" i="90"/>
  <c r="V188" i="90"/>
  <c r="Q9" i="91"/>
  <c r="AE118" i="91"/>
  <c r="Z7" i="87"/>
  <c r="C53" i="87"/>
  <c r="P7" i="88"/>
  <c r="P188" i="88"/>
  <c r="P9" i="88"/>
  <c r="K188" i="88"/>
  <c r="K8" i="88"/>
  <c r="K9" i="88"/>
  <c r="W8" i="90"/>
  <c r="AE72" i="90"/>
  <c r="W188" i="90"/>
  <c r="R9" i="91"/>
  <c r="B18" i="91"/>
  <c r="B150" i="91"/>
  <c r="AC150" i="91"/>
  <c r="AC55" i="87"/>
  <c r="B18" i="88"/>
  <c r="B11" i="88"/>
  <c r="B10" i="88"/>
  <c r="Q7" i="88"/>
  <c r="Q188" i="88"/>
  <c r="Q8" i="88"/>
  <c r="Q9" i="88"/>
  <c r="L188" i="88"/>
  <c r="L9" i="88"/>
  <c r="AC64" i="89"/>
  <c r="X8" i="90"/>
  <c r="AG11" i="90"/>
  <c r="D175" i="90"/>
  <c r="D9" i="90"/>
  <c r="AC151" i="91"/>
  <c r="AE151" i="91"/>
  <c r="AC169" i="91"/>
  <c r="AE169" i="91"/>
  <c r="AC181" i="91"/>
  <c r="AE181" i="91"/>
  <c r="Q9" i="87"/>
  <c r="AC15" i="87"/>
  <c r="B54" i="89"/>
  <c r="B53" i="89"/>
  <c r="B10" i="89"/>
  <c r="AC105" i="89"/>
  <c r="AE105" i="89"/>
  <c r="Y8" i="90"/>
  <c r="AE13" i="90"/>
  <c r="AC12" i="90"/>
  <c r="AC86" i="90"/>
  <c r="AE86" i="90"/>
  <c r="AE100" i="90"/>
  <c r="D8" i="91"/>
  <c r="T9" i="91"/>
  <c r="AE50" i="91"/>
  <c r="R9" i="87"/>
  <c r="AC86" i="87"/>
  <c r="AE86" i="87"/>
  <c r="L8" i="88"/>
  <c r="D59" i="88"/>
  <c r="D53" i="88"/>
  <c r="V9" i="88"/>
  <c r="V8" i="88"/>
  <c r="Z8" i="90"/>
  <c r="C53" i="90"/>
  <c r="C10" i="90"/>
  <c r="AE87" i="90"/>
  <c r="C150" i="90"/>
  <c r="AC150" i="90"/>
  <c r="E8" i="91"/>
  <c r="AE19" i="91"/>
  <c r="L9" i="91"/>
  <c r="L8" i="91"/>
  <c r="V8" i="89"/>
  <c r="V9" i="89"/>
  <c r="AE50" i="89"/>
  <c r="W188" i="88"/>
  <c r="W9" i="88"/>
  <c r="F8" i="91"/>
  <c r="M9" i="91"/>
  <c r="M8" i="91"/>
  <c r="AE50" i="88"/>
  <c r="X188" i="88"/>
  <c r="X7" i="88"/>
  <c r="R8" i="89"/>
  <c r="C53" i="91"/>
  <c r="AB9" i="91"/>
  <c r="AB188" i="91"/>
  <c r="AB7" i="91"/>
  <c r="AE12" i="89"/>
  <c r="E9" i="90"/>
  <c r="E8" i="90"/>
  <c r="E7" i="90"/>
  <c r="M8" i="87"/>
  <c r="B59" i="87"/>
  <c r="B53" i="87"/>
  <c r="L7" i="87"/>
  <c r="L9" i="87"/>
  <c r="E68" i="87"/>
  <c r="X8" i="89"/>
  <c r="AE13" i="89"/>
  <c r="AE176" i="89"/>
  <c r="AC175" i="89"/>
  <c r="AE175" i="89"/>
  <c r="AC55" i="91"/>
  <c r="B54" i="91"/>
  <c r="B53" i="91"/>
  <c r="P188" i="91"/>
  <c r="P8" i="91"/>
  <c r="P7" i="91"/>
  <c r="J9" i="90"/>
  <c r="J7" i="90"/>
  <c r="J8" i="90"/>
  <c r="H8" i="90"/>
  <c r="H188" i="90"/>
  <c r="W8" i="88"/>
  <c r="Z188" i="88"/>
  <c r="Z7" i="88"/>
  <c r="Z8" i="88"/>
  <c r="AC105" i="88"/>
  <c r="AE105" i="88"/>
  <c r="B59" i="90"/>
  <c r="B53" i="90"/>
  <c r="B10" i="90"/>
  <c r="L188" i="90"/>
  <c r="L9" i="90"/>
  <c r="AC69" i="91"/>
  <c r="AE20" i="87"/>
  <c r="AC60" i="87"/>
  <c r="H188" i="87"/>
  <c r="H8" i="87"/>
  <c r="L188" i="87"/>
  <c r="X8" i="88"/>
  <c r="C18" i="88"/>
  <c r="AC21" i="88"/>
  <c r="AE71" i="88"/>
  <c r="AC69" i="88"/>
  <c r="AA188" i="88"/>
  <c r="AA8" i="88"/>
  <c r="AA7" i="88"/>
  <c r="M7" i="90"/>
  <c r="M9" i="90"/>
  <c r="B12" i="91"/>
  <c r="B11" i="91"/>
  <c r="B10" i="91"/>
  <c r="W7" i="91"/>
  <c r="W8" i="91"/>
  <c r="W9" i="91"/>
  <c r="D9" i="87"/>
  <c r="I188" i="87"/>
  <c r="I8" i="87"/>
  <c r="I7" i="87"/>
  <c r="I9" i="87"/>
  <c r="AA7" i="91"/>
  <c r="AA188" i="91"/>
  <c r="T9" i="87"/>
  <c r="J9" i="87"/>
  <c r="J188" i="87"/>
  <c r="J7" i="87"/>
  <c r="AE55" i="89"/>
  <c r="AC54" i="89"/>
  <c r="AE55" i="90"/>
  <c r="G8" i="91"/>
  <c r="K188" i="87"/>
  <c r="K9" i="87"/>
  <c r="Y7" i="88"/>
  <c r="Y188" i="88"/>
  <c r="AC122" i="88"/>
  <c r="AE122" i="88"/>
  <c r="W8" i="89"/>
  <c r="H8" i="91"/>
  <c r="AA9" i="87"/>
  <c r="I9" i="90"/>
  <c r="I8" i="90"/>
  <c r="I7" i="90"/>
  <c r="I188" i="90"/>
  <c r="AB9" i="87"/>
  <c r="U8" i="88"/>
  <c r="S8" i="88"/>
  <c r="S7" i="88"/>
  <c r="S9" i="88"/>
  <c r="Y8" i="89"/>
  <c r="F188" i="89"/>
  <c r="AC43" i="90"/>
  <c r="AE43" i="90"/>
  <c r="U7" i="91"/>
  <c r="U8" i="91"/>
  <c r="Y8" i="88"/>
  <c r="C53" i="88"/>
  <c r="AC64" i="88"/>
  <c r="AE64" i="88"/>
  <c r="AB188" i="88"/>
  <c r="AB7" i="88"/>
  <c r="AB9" i="88"/>
  <c r="AB8" i="88"/>
  <c r="Z7" i="90"/>
  <c r="T9" i="90"/>
  <c r="AC94" i="90"/>
  <c r="AE94" i="90"/>
  <c r="AE95" i="90"/>
  <c r="C11" i="91"/>
  <c r="C10" i="91"/>
  <c r="AC105" i="91"/>
  <c r="AE105" i="91"/>
  <c r="C11" i="88"/>
  <c r="Q7" i="89"/>
  <c r="Q188" i="89"/>
  <c r="AC43" i="87"/>
  <c r="AE43" i="87"/>
  <c r="AE118" i="87"/>
  <c r="AC117" i="87"/>
  <c r="AE117" i="87"/>
  <c r="D11" i="88"/>
  <c r="D10" i="88"/>
  <c r="D7" i="88" s="1"/>
  <c r="AE50" i="90"/>
  <c r="F9" i="90"/>
  <c r="F8" i="90"/>
  <c r="F188" i="90"/>
  <c r="F7" i="90"/>
  <c r="W7" i="87"/>
  <c r="AE44" i="87"/>
  <c r="Q8" i="89"/>
  <c r="AC69" i="89"/>
  <c r="G188" i="90"/>
  <c r="G8" i="90"/>
  <c r="G9" i="90"/>
  <c r="G7" i="90"/>
  <c r="AC21" i="91"/>
  <c r="AE21" i="91"/>
  <c r="B150" i="88"/>
  <c r="AC150" i="88"/>
  <c r="AE150" i="88"/>
  <c r="H9" i="89"/>
  <c r="H8" i="89"/>
  <c r="B150" i="87"/>
  <c r="AC150" i="87"/>
  <c r="N8" i="88"/>
  <c r="N7" i="88"/>
  <c r="AC151" i="88"/>
  <c r="AE151" i="88"/>
  <c r="J9" i="89"/>
  <c r="J8" i="89"/>
  <c r="AC99" i="89"/>
  <c r="AE99" i="89"/>
  <c r="AC21" i="87"/>
  <c r="AE21" i="87"/>
  <c r="B18" i="87"/>
  <c r="B11" i="87"/>
  <c r="AC151" i="87"/>
  <c r="AE151" i="87"/>
  <c r="O7" i="88"/>
  <c r="O188" i="88"/>
  <c r="AC121" i="88"/>
  <c r="AE121" i="88"/>
  <c r="AC86" i="89"/>
  <c r="AE86" i="89"/>
  <c r="AE100" i="89"/>
  <c r="B68" i="90"/>
  <c r="AC175" i="91"/>
  <c r="AE175" i="91"/>
  <c r="AE54" i="88"/>
  <c r="X9" i="87"/>
  <c r="X8" i="87"/>
  <c r="N188" i="88"/>
  <c r="N8" i="89"/>
  <c r="N7" i="89"/>
  <c r="N9" i="89"/>
  <c r="AC12" i="88"/>
  <c r="C11" i="89"/>
  <c r="C10" i="89"/>
  <c r="N188" i="91"/>
  <c r="N9" i="91"/>
  <c r="N8" i="91"/>
  <c r="N7" i="91"/>
  <c r="AE13" i="88"/>
  <c r="D18" i="89"/>
  <c r="D11" i="89"/>
  <c r="D10" i="89"/>
  <c r="D7" i="89" s="1"/>
  <c r="X9" i="91"/>
  <c r="AC21" i="89"/>
  <c r="AC39" i="90"/>
  <c r="AE39" i="90"/>
  <c r="AC59" i="90"/>
  <c r="K7" i="89"/>
  <c r="K9" i="89"/>
  <c r="K8" i="89"/>
  <c r="N188" i="90"/>
  <c r="N8" i="90"/>
  <c r="G188" i="87"/>
  <c r="D121" i="89"/>
  <c r="AC121" i="89"/>
  <c r="AE121" i="89"/>
  <c r="O188" i="90"/>
  <c r="O8" i="90"/>
  <c r="J188" i="88"/>
  <c r="J8" i="88"/>
  <c r="AC43" i="91"/>
  <c r="AE43" i="91"/>
  <c r="G9" i="87"/>
  <c r="AC26" i="90"/>
  <c r="I188" i="91"/>
  <c r="I8" i="91"/>
  <c r="AC60" i="88"/>
  <c r="AE113" i="88"/>
  <c r="AC181" i="88"/>
  <c r="AE181" i="88"/>
  <c r="W7" i="86"/>
  <c r="W8" i="86"/>
  <c r="W188" i="86"/>
  <c r="W9" i="86"/>
  <c r="AC18" i="86"/>
  <c r="AE18" i="86"/>
  <c r="AE21" i="86"/>
  <c r="AC59" i="86"/>
  <c r="AE59" i="86"/>
  <c r="AE60" i="86"/>
  <c r="AC121" i="86"/>
  <c r="AE121" i="86"/>
  <c r="Y7" i="86"/>
  <c r="Y188" i="86"/>
  <c r="Y9" i="86"/>
  <c r="Y8" i="86"/>
  <c r="B10" i="86"/>
  <c r="C10" i="86"/>
  <c r="AC12" i="86"/>
  <c r="AE15" i="86"/>
  <c r="L9" i="86"/>
  <c r="L8" i="86"/>
  <c r="L188" i="86"/>
  <c r="L7" i="86"/>
  <c r="AA7" i="86"/>
  <c r="AA188" i="86"/>
  <c r="AA8" i="86"/>
  <c r="AA9" i="86"/>
  <c r="X9" i="86"/>
  <c r="X7" i="86"/>
  <c r="X8" i="86"/>
  <c r="X188" i="86"/>
  <c r="E8" i="86"/>
  <c r="E188" i="86"/>
  <c r="E7" i="86"/>
  <c r="E9" i="86"/>
  <c r="S9" i="86"/>
  <c r="S7" i="86"/>
  <c r="S188" i="86"/>
  <c r="S8" i="86"/>
  <c r="AB188" i="86"/>
  <c r="AB7" i="86"/>
  <c r="AB8" i="86"/>
  <c r="AB9" i="86"/>
  <c r="P188" i="86"/>
  <c r="P8" i="86"/>
  <c r="P7" i="86"/>
  <c r="P9" i="86"/>
  <c r="Z7" i="86"/>
  <c r="Z8" i="86"/>
  <c r="Z188" i="86"/>
  <c r="Z9" i="86"/>
  <c r="Q188" i="86"/>
  <c r="Q8" i="86"/>
  <c r="Q9" i="86"/>
  <c r="Q7" i="86"/>
  <c r="AG10" i="86"/>
  <c r="R7" i="86"/>
  <c r="R188" i="86"/>
  <c r="R9" i="86"/>
  <c r="R8" i="86"/>
  <c r="AE118" i="86"/>
  <c r="V188" i="86"/>
  <c r="AC169" i="86"/>
  <c r="AE169" i="86"/>
  <c r="F188" i="86"/>
  <c r="M7" i="86"/>
  <c r="G8" i="86"/>
  <c r="AC94" i="86"/>
  <c r="AE94" i="86"/>
  <c r="G188" i="86"/>
  <c r="N7" i="86"/>
  <c r="H8" i="86"/>
  <c r="AC54" i="86"/>
  <c r="B150" i="86"/>
  <c r="AC150" i="86"/>
  <c r="H188" i="86"/>
  <c r="F8" i="86"/>
  <c r="I8" i="86"/>
  <c r="I188" i="86"/>
  <c r="AC132" i="86"/>
  <c r="AE132" i="86"/>
  <c r="J8" i="86"/>
  <c r="AC181" i="86"/>
  <c r="AE181" i="86"/>
  <c r="J188" i="86"/>
  <c r="AE50" i="86"/>
  <c r="D18" i="86"/>
  <c r="D11" i="86"/>
  <c r="D10" i="86"/>
  <c r="D7" i="86" s="1"/>
  <c r="K188" i="86"/>
  <c r="M8" i="86"/>
  <c r="V8" i="86"/>
  <c r="V9" i="86"/>
  <c r="N8" i="86"/>
  <c r="AC176" i="86"/>
  <c r="O8" i="86"/>
  <c r="AC64" i="85"/>
  <c r="B59" i="85"/>
  <c r="B53" i="85"/>
  <c r="L7" i="85"/>
  <c r="L9" i="85"/>
  <c r="L188" i="85"/>
  <c r="AC15" i="85"/>
  <c r="B12" i="85"/>
  <c r="B11" i="85"/>
  <c r="AE96" i="85"/>
  <c r="O188" i="85"/>
  <c r="O8" i="85"/>
  <c r="O7" i="85"/>
  <c r="O9" i="85"/>
  <c r="P188" i="85"/>
  <c r="P8" i="85"/>
  <c r="P9" i="85"/>
  <c r="P7" i="85"/>
  <c r="AA9" i="85"/>
  <c r="AA7" i="85"/>
  <c r="AA188" i="85"/>
  <c r="AA8" i="85"/>
  <c r="AC26" i="85"/>
  <c r="AE118" i="85"/>
  <c r="K9" i="85"/>
  <c r="K7" i="85"/>
  <c r="K188" i="85"/>
  <c r="M188" i="85"/>
  <c r="M8" i="85"/>
  <c r="M7" i="85"/>
  <c r="M9" i="85"/>
  <c r="D11" i="85"/>
  <c r="D10" i="85"/>
  <c r="D7" i="85" s="1"/>
  <c r="V7" i="85"/>
  <c r="V188" i="85"/>
  <c r="V8" i="85"/>
  <c r="V9" i="85"/>
  <c r="C53" i="85"/>
  <c r="C10" i="85"/>
  <c r="W188" i="85"/>
  <c r="W9" i="85"/>
  <c r="W7" i="85"/>
  <c r="W8" i="85"/>
  <c r="X9" i="85"/>
  <c r="X188" i="85"/>
  <c r="X7" i="85"/>
  <c r="X8" i="85"/>
  <c r="Y9" i="85"/>
  <c r="Y8" i="85"/>
  <c r="Y7" i="85"/>
  <c r="Y188" i="85"/>
  <c r="K8" i="85"/>
  <c r="L8" i="85"/>
  <c r="Z9" i="85"/>
  <c r="Z7" i="85"/>
  <c r="Z188" i="85"/>
  <c r="Z8" i="85"/>
  <c r="AB9" i="85"/>
  <c r="AB188" i="85"/>
  <c r="AB7" i="85"/>
  <c r="AB8" i="85"/>
  <c r="T8" i="85"/>
  <c r="E188" i="85"/>
  <c r="E8" i="85"/>
  <c r="F188" i="85"/>
  <c r="F8" i="85"/>
  <c r="G188" i="85"/>
  <c r="G8" i="85"/>
  <c r="E9" i="85"/>
  <c r="H9" i="85"/>
  <c r="H188" i="85"/>
  <c r="H8" i="85"/>
  <c r="F9" i="85"/>
  <c r="AC49" i="85"/>
  <c r="AE49" i="85"/>
  <c r="N188" i="85"/>
  <c r="N8" i="85"/>
  <c r="N7" i="85"/>
  <c r="G9" i="85"/>
  <c r="AE50" i="85"/>
  <c r="AC75" i="85"/>
  <c r="AC55" i="85"/>
  <c r="T188" i="85"/>
  <c r="Q7" i="85"/>
  <c r="AC169" i="85"/>
  <c r="AE169" i="85"/>
  <c r="C175" i="85"/>
  <c r="I9" i="85"/>
  <c r="I188" i="85"/>
  <c r="I8" i="85"/>
  <c r="AC176" i="85"/>
  <c r="B150" i="85"/>
  <c r="AC150" i="85"/>
  <c r="E7" i="84"/>
  <c r="E188" i="84"/>
  <c r="E8" i="84"/>
  <c r="E9" i="84"/>
  <c r="AE50" i="84"/>
  <c r="P8" i="84"/>
  <c r="P188" i="84"/>
  <c r="P9" i="84"/>
  <c r="P7" i="84"/>
  <c r="Q188" i="84"/>
  <c r="Q8" i="84"/>
  <c r="Q9" i="84"/>
  <c r="Q7" i="84"/>
  <c r="U188" i="84"/>
  <c r="U7" i="84"/>
  <c r="U9" i="84"/>
  <c r="U8" i="84"/>
  <c r="R7" i="84"/>
  <c r="R9" i="84"/>
  <c r="AC150" i="84"/>
  <c r="AE15" i="84"/>
  <c r="AC12" i="84"/>
  <c r="AE55" i="84"/>
  <c r="AC54" i="84"/>
  <c r="S7" i="84"/>
  <c r="S9" i="84"/>
  <c r="S188" i="84"/>
  <c r="D188" i="84"/>
  <c r="D8" i="84"/>
  <c r="D9" i="84"/>
  <c r="W7" i="84"/>
  <c r="W8" i="84"/>
  <c r="W188" i="84"/>
  <c r="W9" i="84"/>
  <c r="AC26" i="84"/>
  <c r="AE26" i="84"/>
  <c r="X9" i="84"/>
  <c r="X8" i="84"/>
  <c r="X188" i="84"/>
  <c r="Y188" i="84"/>
  <c r="Y8" i="84"/>
  <c r="Y9" i="84"/>
  <c r="L9" i="84"/>
  <c r="L8" i="84"/>
  <c r="L188" i="84"/>
  <c r="L7" i="84"/>
  <c r="B188" i="84"/>
  <c r="B8" i="84"/>
  <c r="B9" i="84"/>
  <c r="Z8" i="84"/>
  <c r="Z9" i="84"/>
  <c r="Z188" i="84"/>
  <c r="Z7" i="84"/>
  <c r="AC175" i="84"/>
  <c r="AE175" i="84"/>
  <c r="AE176" i="84"/>
  <c r="C10" i="84"/>
  <c r="AA188" i="84"/>
  <c r="AA7" i="84"/>
  <c r="AA8" i="84"/>
  <c r="AA9" i="84"/>
  <c r="AC117" i="84"/>
  <c r="AE118" i="84"/>
  <c r="AC18" i="84"/>
  <c r="AE18" i="84"/>
  <c r="AE21" i="84"/>
  <c r="AB8" i="84"/>
  <c r="AB9" i="84"/>
  <c r="AB188" i="84"/>
  <c r="AB7" i="84"/>
  <c r="AE60" i="84"/>
  <c r="AC59" i="84"/>
  <c r="AE59" i="84"/>
  <c r="V8" i="84"/>
  <c r="V7" i="84"/>
  <c r="V9" i="84"/>
  <c r="V188" i="84"/>
  <c r="AE75" i="84"/>
  <c r="AC169" i="84"/>
  <c r="AE169" i="84"/>
  <c r="F8" i="84"/>
  <c r="F188" i="84"/>
  <c r="M7" i="84"/>
  <c r="G8" i="84"/>
  <c r="G188" i="84"/>
  <c r="N7" i="84"/>
  <c r="H8" i="84"/>
  <c r="H188" i="84"/>
  <c r="I8" i="84"/>
  <c r="I188" i="84"/>
  <c r="J188" i="84"/>
  <c r="C121" i="84"/>
  <c r="AC121" i="84"/>
  <c r="AE121" i="84"/>
  <c r="M8" i="84"/>
  <c r="N8" i="84"/>
  <c r="O8" i="84"/>
  <c r="C175" i="84"/>
  <c r="AA9" i="83"/>
  <c r="AA188" i="83"/>
  <c r="AA8" i="83"/>
  <c r="AA7" i="83"/>
  <c r="C10" i="83"/>
  <c r="AC18" i="83"/>
  <c r="AE18" i="83"/>
  <c r="AE26" i="83"/>
  <c r="E9" i="83"/>
  <c r="E188" i="83"/>
  <c r="E8" i="83"/>
  <c r="E7" i="83"/>
  <c r="I9" i="83"/>
  <c r="I188" i="83"/>
  <c r="I8" i="83"/>
  <c r="I7" i="83"/>
  <c r="K9" i="83"/>
  <c r="K188" i="83"/>
  <c r="K8" i="83"/>
  <c r="K7" i="83"/>
  <c r="AC176" i="83"/>
  <c r="S188" i="83"/>
  <c r="Y9" i="83"/>
  <c r="Y188" i="83"/>
  <c r="Z9" i="83"/>
  <c r="Z188" i="83"/>
  <c r="Z8" i="83"/>
  <c r="R9" i="83"/>
  <c r="D18" i="83"/>
  <c r="D11" i="83"/>
  <c r="D10" i="83"/>
  <c r="D7" i="83" s="1"/>
  <c r="AE118" i="83"/>
  <c r="AC154" i="83"/>
  <c r="AE154" i="83"/>
  <c r="H188" i="83"/>
  <c r="H8" i="83"/>
  <c r="H9" i="83"/>
  <c r="J8" i="83"/>
  <c r="J188" i="83"/>
  <c r="J9" i="83"/>
  <c r="J7" i="83"/>
  <c r="P188" i="83"/>
  <c r="P8" i="83"/>
  <c r="P7" i="83"/>
  <c r="V7" i="83"/>
  <c r="V9" i="83"/>
  <c r="U7" i="83"/>
  <c r="U9" i="83"/>
  <c r="Q188" i="83"/>
  <c r="Q8" i="83"/>
  <c r="Q7" i="83"/>
  <c r="W7" i="83"/>
  <c r="W9" i="83"/>
  <c r="R188" i="83"/>
  <c r="S9" i="83"/>
  <c r="AB9" i="83"/>
  <c r="AB188" i="83"/>
  <c r="AB8" i="83"/>
  <c r="AE50" i="83"/>
  <c r="X188" i="83"/>
  <c r="X7" i="83"/>
  <c r="Y7" i="83"/>
  <c r="Z7" i="83"/>
  <c r="D175" i="83"/>
  <c r="AB7" i="83"/>
  <c r="F9" i="83"/>
  <c r="F188" i="83"/>
  <c r="F8" i="83"/>
  <c r="AE55" i="83"/>
  <c r="AC54" i="83"/>
  <c r="G9" i="83"/>
  <c r="G188" i="83"/>
  <c r="G8" i="83"/>
  <c r="C150" i="83"/>
  <c r="AC150" i="83"/>
  <c r="AC169" i="83"/>
  <c r="AE169" i="83"/>
  <c r="AC12" i="83"/>
  <c r="AC69" i="83"/>
  <c r="L7" i="83"/>
  <c r="B54" i="83"/>
  <c r="B53" i="83"/>
  <c r="B10" i="83"/>
  <c r="M7" i="83"/>
  <c r="AC94" i="83"/>
  <c r="AE94" i="83"/>
  <c r="L8" i="83"/>
  <c r="L188" i="83"/>
  <c r="M8" i="83"/>
  <c r="N8" i="83"/>
  <c r="O8" i="83"/>
  <c r="C121" i="81"/>
  <c r="D121" i="81"/>
  <c r="D175" i="81"/>
  <c r="AE181" i="81"/>
  <c r="AC39" i="81"/>
  <c r="AE39" i="81"/>
  <c r="AC132" i="81"/>
  <c r="AE132" i="81"/>
  <c r="AC117" i="81"/>
  <c r="AE117" i="81"/>
  <c r="AC86" i="81"/>
  <c r="AE86" i="81"/>
  <c r="AC26" i="81"/>
  <c r="AE26" i="81"/>
  <c r="I188" i="81"/>
  <c r="AC43" i="81"/>
  <c r="AE43" i="81"/>
  <c r="AC190" i="81"/>
  <c r="AE190" i="81"/>
  <c r="P9" i="81"/>
  <c r="D68" i="81"/>
  <c r="AC55" i="81"/>
  <c r="AE55" i="81"/>
  <c r="O9" i="81"/>
  <c r="AE163" i="81"/>
  <c r="E68" i="81"/>
  <c r="AE157" i="81"/>
  <c r="AE159" i="81"/>
  <c r="AC94" i="81"/>
  <c r="AE94" i="81"/>
  <c r="B68" i="81"/>
  <c r="AC112" i="81"/>
  <c r="AE112" i="81"/>
  <c r="AE151" i="81"/>
  <c r="D59" i="81"/>
  <c r="D53" i="81"/>
  <c r="AE75" i="81"/>
  <c r="AC105" i="81"/>
  <c r="AE105" i="81"/>
  <c r="C59" i="81"/>
  <c r="C53" i="81"/>
  <c r="AC49" i="81"/>
  <c r="AE49" i="81"/>
  <c r="C18" i="81"/>
  <c r="C11" i="81"/>
  <c r="D18" i="81"/>
  <c r="D11" i="81"/>
  <c r="AB68" i="81"/>
  <c r="W188" i="81"/>
  <c r="W9" i="81"/>
  <c r="Y188" i="81"/>
  <c r="Y9" i="81"/>
  <c r="AC99" i="81"/>
  <c r="AE99" i="81"/>
  <c r="T9" i="81"/>
  <c r="U9" i="81"/>
  <c r="O188" i="81"/>
  <c r="P188" i="81"/>
  <c r="S9" i="81"/>
  <c r="N188" i="81"/>
  <c r="N9" i="81"/>
  <c r="M9" i="81"/>
  <c r="M188" i="81"/>
  <c r="C175" i="81"/>
  <c r="AE166" i="81"/>
  <c r="AE160" i="81"/>
  <c r="AE154" i="81"/>
  <c r="AE153" i="81"/>
  <c r="C68" i="81"/>
  <c r="AC64" i="81"/>
  <c r="AE64" i="81"/>
  <c r="AC15" i="81"/>
  <c r="AE15" i="81"/>
  <c r="AC21" i="81"/>
  <c r="AE21" i="81"/>
  <c r="B12" i="81"/>
  <c r="Z188" i="81"/>
  <c r="Z9" i="81"/>
  <c r="AA188" i="81"/>
  <c r="AA9" i="81"/>
  <c r="L9" i="81"/>
  <c r="AC60" i="81"/>
  <c r="B59" i="81"/>
  <c r="B53" i="81"/>
  <c r="L188" i="81"/>
  <c r="AE182" i="81"/>
  <c r="AE106" i="81"/>
  <c r="J9" i="81"/>
  <c r="K9" i="81"/>
  <c r="G188" i="81"/>
  <c r="G9" i="81"/>
  <c r="J188" i="81"/>
  <c r="X188" i="81"/>
  <c r="X9" i="81"/>
  <c r="AE51" i="81"/>
  <c r="Q188" i="81"/>
  <c r="V188" i="81"/>
  <c r="R188" i="81"/>
  <c r="F9" i="81"/>
  <c r="AC122" i="81"/>
  <c r="AE122" i="81"/>
  <c r="AE169" i="81"/>
  <c r="H9" i="81"/>
  <c r="D8" i="109"/>
  <c r="D9" i="109"/>
  <c r="D188" i="109"/>
  <c r="D8" i="107"/>
  <c r="D188" i="107"/>
  <c r="D9" i="107"/>
  <c r="AE59" i="90"/>
  <c r="AC53" i="90"/>
  <c r="AE53" i="90"/>
  <c r="D8" i="102"/>
  <c r="D9" i="102"/>
  <c r="D188" i="102"/>
  <c r="D188" i="93"/>
  <c r="AE15" i="114"/>
  <c r="AC12" i="114"/>
  <c r="AE12" i="114"/>
  <c r="AE15" i="104"/>
  <c r="AC12" i="104"/>
  <c r="C10" i="87"/>
  <c r="B10" i="100"/>
  <c r="B7" i="100" s="1"/>
  <c r="AE49" i="93"/>
  <c r="AC11" i="93"/>
  <c r="B8" i="103"/>
  <c r="B188" i="103"/>
  <c r="AE64" i="105"/>
  <c r="AC59" i="105"/>
  <c r="AE59" i="105"/>
  <c r="C10" i="105"/>
  <c r="C7" i="105" s="1"/>
  <c r="B10" i="105"/>
  <c r="B7" i="105" s="1"/>
  <c r="E9" i="81"/>
  <c r="E8" i="81"/>
  <c r="E7" i="81"/>
  <c r="AG10" i="93"/>
  <c r="AG7" i="94"/>
  <c r="AG7" i="95"/>
  <c r="AG10" i="91"/>
  <c r="AG10" i="90"/>
  <c r="AG7" i="98"/>
  <c r="AG7" i="100"/>
  <c r="AG7" i="101"/>
  <c r="AG10" i="89"/>
  <c r="AG7" i="103"/>
  <c r="AG7" i="102"/>
  <c r="AG7" i="99"/>
  <c r="AG7" i="97"/>
  <c r="AG7" i="87"/>
  <c r="AG7" i="96"/>
  <c r="AG7" i="86"/>
  <c r="AG10" i="85"/>
  <c r="AG7" i="105"/>
  <c r="AG10" i="106"/>
  <c r="AG7" i="107"/>
  <c r="AG10" i="108"/>
  <c r="AG7" i="109"/>
  <c r="AG188" i="109"/>
  <c r="AG7" i="110"/>
  <c r="AG7" i="111"/>
  <c r="AG7" i="112"/>
  <c r="AC150" i="94"/>
  <c r="AC150" i="99"/>
  <c r="AC150" i="105"/>
  <c r="AE150" i="105"/>
  <c r="B9" i="105"/>
  <c r="AC150" i="107"/>
  <c r="AE26" i="114"/>
  <c r="AC18" i="114"/>
  <c r="AE26" i="103"/>
  <c r="AC18" i="103"/>
  <c r="AE21" i="88"/>
  <c r="AC18" i="88"/>
  <c r="AE18" i="88"/>
  <c r="AE117" i="84"/>
  <c r="AC68" i="84"/>
  <c r="AE68" i="84"/>
  <c r="D9" i="111"/>
  <c r="AC121" i="111"/>
  <c r="AE121" i="111"/>
  <c r="D9" i="110"/>
  <c r="D188" i="110"/>
  <c r="D8" i="110"/>
  <c r="AC121" i="110"/>
  <c r="AE121" i="110"/>
  <c r="AE117" i="106"/>
  <c r="AC68" i="106"/>
  <c r="AE68" i="106"/>
  <c r="B10" i="106"/>
  <c r="B7" i="106" s="1"/>
  <c r="AC121" i="102"/>
  <c r="AE121" i="102"/>
  <c r="C188" i="99"/>
  <c r="AC121" i="99"/>
  <c r="AE121" i="99"/>
  <c r="AC121" i="97"/>
  <c r="AE121" i="97"/>
  <c r="C9" i="97"/>
  <c r="C188" i="97"/>
  <c r="C8" i="97"/>
  <c r="AE112" i="105"/>
  <c r="AC68" i="105"/>
  <c r="AE68" i="105"/>
  <c r="AE112" i="104"/>
  <c r="AC68" i="104"/>
  <c r="AE68" i="104"/>
  <c r="AB188" i="81"/>
  <c r="AB8" i="81"/>
  <c r="AB7" i="81"/>
  <c r="AE86" i="108"/>
  <c r="AC68" i="108"/>
  <c r="AE68" i="108"/>
  <c r="AE86" i="109"/>
  <c r="AC68" i="109"/>
  <c r="AE68" i="109"/>
  <c r="C8" i="99"/>
  <c r="AE177" i="115"/>
  <c r="AC59" i="114"/>
  <c r="AE59" i="114"/>
  <c r="AE60" i="114"/>
  <c r="D9" i="114"/>
  <c r="D8" i="114"/>
  <c r="D188" i="114"/>
  <c r="AC175" i="114"/>
  <c r="AE175" i="114"/>
  <c r="AE176" i="114"/>
  <c r="B9" i="114"/>
  <c r="B188" i="114"/>
  <c r="B8" i="114"/>
  <c r="AC8" i="114"/>
  <c r="AE8" i="114"/>
  <c r="AE55" i="114"/>
  <c r="AC54" i="114"/>
  <c r="AC7" i="113"/>
  <c r="AE7" i="113"/>
  <c r="AE12" i="113"/>
  <c r="AC11" i="113"/>
  <c r="AC175" i="113"/>
  <c r="AE175" i="113"/>
  <c r="AE176" i="113"/>
  <c r="AC68" i="113"/>
  <c r="AE68" i="113"/>
  <c r="AC8" i="113"/>
  <c r="AE8" i="113"/>
  <c r="B9" i="113"/>
  <c r="AC9" i="113"/>
  <c r="AE9" i="113"/>
  <c r="D8" i="112"/>
  <c r="D9" i="112"/>
  <c r="AC9" i="112"/>
  <c r="AE9" i="112"/>
  <c r="D188" i="112"/>
  <c r="AE12" i="112"/>
  <c r="AC11" i="112"/>
  <c r="AE54" i="112"/>
  <c r="AC53" i="112"/>
  <c r="AE53" i="112"/>
  <c r="AC7" i="112"/>
  <c r="AE7" i="112"/>
  <c r="B8" i="112"/>
  <c r="AC8" i="112"/>
  <c r="AE8" i="112"/>
  <c r="AC175" i="112"/>
  <c r="AE175" i="112"/>
  <c r="AE176" i="112"/>
  <c r="B188" i="112"/>
  <c r="C9" i="111"/>
  <c r="C8" i="111"/>
  <c r="C188" i="111"/>
  <c r="AC175" i="111"/>
  <c r="AE175" i="111"/>
  <c r="AE55" i="111"/>
  <c r="AC54" i="111"/>
  <c r="B9" i="111"/>
  <c r="B188" i="111"/>
  <c r="B8" i="111"/>
  <c r="AC7" i="111"/>
  <c r="AE7" i="111"/>
  <c r="AC68" i="111"/>
  <c r="AE68" i="111"/>
  <c r="D8" i="111"/>
  <c r="D188" i="111"/>
  <c r="AE12" i="111"/>
  <c r="AC11" i="111"/>
  <c r="C9" i="110"/>
  <c r="C188" i="110"/>
  <c r="C8" i="110"/>
  <c r="B9" i="110"/>
  <c r="AC9" i="110"/>
  <c r="AE9" i="110"/>
  <c r="B8" i="110"/>
  <c r="AC8" i="110"/>
  <c r="AE8" i="110"/>
  <c r="B188" i="110"/>
  <c r="AC11" i="110"/>
  <c r="AE12" i="110"/>
  <c r="AE54" i="110"/>
  <c r="AC53" i="110"/>
  <c r="AE53" i="110"/>
  <c r="AC175" i="110"/>
  <c r="AE175" i="110"/>
  <c r="AE69" i="110"/>
  <c r="AC68" i="110"/>
  <c r="AE68" i="110"/>
  <c r="AG188" i="110"/>
  <c r="C8" i="109"/>
  <c r="C9" i="109"/>
  <c r="C188" i="109"/>
  <c r="AC7" i="109"/>
  <c r="AE7" i="109"/>
  <c r="AE12" i="109"/>
  <c r="AC150" i="109"/>
  <c r="AC18" i="109"/>
  <c r="AE18" i="109"/>
  <c r="AE26" i="109"/>
  <c r="AC53" i="109"/>
  <c r="AE53" i="109"/>
  <c r="AE54" i="109"/>
  <c r="B9" i="109"/>
  <c r="AC9" i="109"/>
  <c r="AE9" i="109"/>
  <c r="AC8" i="109"/>
  <c r="AE8" i="109"/>
  <c r="B188" i="108"/>
  <c r="B8" i="108"/>
  <c r="B9" i="108"/>
  <c r="C9" i="108"/>
  <c r="C188" i="108"/>
  <c r="C8" i="108"/>
  <c r="AE54" i="108"/>
  <c r="AC53" i="108"/>
  <c r="AE53" i="108"/>
  <c r="D9" i="108"/>
  <c r="D188" i="108"/>
  <c r="D8" i="108"/>
  <c r="AC175" i="108"/>
  <c r="AE175" i="108"/>
  <c r="AE176" i="108"/>
  <c r="AE12" i="108"/>
  <c r="AC11" i="108"/>
  <c r="AE54" i="107"/>
  <c r="AC53" i="107"/>
  <c r="AE53" i="107"/>
  <c r="AC8" i="107"/>
  <c r="AE8" i="107"/>
  <c r="AC175" i="107"/>
  <c r="AE175" i="107"/>
  <c r="AE176" i="107"/>
  <c r="B9" i="107"/>
  <c r="AC9" i="107"/>
  <c r="AE9" i="107"/>
  <c r="AE12" i="107"/>
  <c r="AC11" i="107"/>
  <c r="AC7" i="107"/>
  <c r="AE7" i="107"/>
  <c r="AE12" i="106"/>
  <c r="AE54" i="106"/>
  <c r="AC53" i="106"/>
  <c r="AE53" i="106"/>
  <c r="D9" i="106"/>
  <c r="D8" i="106"/>
  <c r="D188" i="106"/>
  <c r="C8" i="106"/>
  <c r="C188" i="106"/>
  <c r="AC18" i="106"/>
  <c r="AE18" i="106"/>
  <c r="AE26" i="106"/>
  <c r="AC175" i="106"/>
  <c r="AE175" i="106"/>
  <c r="AE176" i="106"/>
  <c r="B9" i="106"/>
  <c r="AC53" i="105"/>
  <c r="AE53" i="105"/>
  <c r="AE54" i="105"/>
  <c r="AE26" i="105"/>
  <c r="AC18" i="105"/>
  <c r="AE18" i="105"/>
  <c r="AE12" i="105"/>
  <c r="AC11" i="105"/>
  <c r="AC175" i="105"/>
  <c r="AE175" i="105"/>
  <c r="AE176" i="105"/>
  <c r="AG188" i="105"/>
  <c r="B9" i="104"/>
  <c r="B188" i="104"/>
  <c r="B8" i="104"/>
  <c r="AE12" i="104"/>
  <c r="C188" i="104"/>
  <c r="C8" i="104"/>
  <c r="C9" i="104"/>
  <c r="AC175" i="104"/>
  <c r="AE175" i="104"/>
  <c r="AE176" i="104"/>
  <c r="AE55" i="104"/>
  <c r="AC54" i="104"/>
  <c r="AC18" i="104"/>
  <c r="AE26" i="104"/>
  <c r="D188" i="104"/>
  <c r="D8" i="104"/>
  <c r="D9" i="104"/>
  <c r="AC175" i="103"/>
  <c r="AE175" i="103"/>
  <c r="AE176" i="103"/>
  <c r="AC59" i="103"/>
  <c r="AE60" i="103"/>
  <c r="C9" i="103"/>
  <c r="B9" i="103"/>
  <c r="AC9" i="103"/>
  <c r="AE9" i="103"/>
  <c r="AC11" i="103"/>
  <c r="AE18" i="103"/>
  <c r="B9" i="102"/>
  <c r="AE12" i="102"/>
  <c r="C8" i="102"/>
  <c r="C188" i="102"/>
  <c r="B8" i="102"/>
  <c r="AC8" i="102"/>
  <c r="AE8" i="102"/>
  <c r="C9" i="102"/>
  <c r="AC53" i="102"/>
  <c r="AE53" i="102"/>
  <c r="AE54" i="102"/>
  <c r="AC7" i="102"/>
  <c r="AE7" i="102"/>
  <c r="AC175" i="102"/>
  <c r="AE175" i="102"/>
  <c r="AE176" i="102"/>
  <c r="AC18" i="102"/>
  <c r="AE18" i="102"/>
  <c r="AE26" i="102"/>
  <c r="C188" i="101"/>
  <c r="C9" i="101"/>
  <c r="AC18" i="101"/>
  <c r="B8" i="101"/>
  <c r="B9" i="101"/>
  <c r="B188" i="101"/>
  <c r="D8" i="101"/>
  <c r="D188" i="101"/>
  <c r="D9" i="101"/>
  <c r="C8" i="101"/>
  <c r="AC175" i="101"/>
  <c r="AE175" i="101"/>
  <c r="AE176" i="101"/>
  <c r="AC68" i="100"/>
  <c r="AE68" i="100"/>
  <c r="B9" i="100"/>
  <c r="B8" i="100"/>
  <c r="B188" i="100"/>
  <c r="AC11" i="100"/>
  <c r="C9" i="100"/>
  <c r="C188" i="100"/>
  <c r="C8" i="100"/>
  <c r="D9" i="100"/>
  <c r="D8" i="100"/>
  <c r="AC175" i="100"/>
  <c r="AE175" i="100"/>
  <c r="AE176" i="100"/>
  <c r="AE55" i="100"/>
  <c r="AC54" i="100"/>
  <c r="AE12" i="99"/>
  <c r="AC11" i="99"/>
  <c r="AC175" i="99"/>
  <c r="AE175" i="99"/>
  <c r="AE176" i="99"/>
  <c r="D188" i="99"/>
  <c r="D9" i="99"/>
  <c r="D8" i="99"/>
  <c r="AC8" i="99"/>
  <c r="AE8" i="99"/>
  <c r="AC7" i="99"/>
  <c r="AE7" i="99"/>
  <c r="AE54" i="99"/>
  <c r="AC53" i="99"/>
  <c r="AE53" i="99"/>
  <c r="AC68" i="99"/>
  <c r="AE68" i="99"/>
  <c r="B9" i="99"/>
  <c r="AC9" i="99"/>
  <c r="AE9" i="99"/>
  <c r="B9" i="98"/>
  <c r="B8" i="98"/>
  <c r="B188" i="98"/>
  <c r="C9" i="98"/>
  <c r="C188" i="98"/>
  <c r="C8" i="98"/>
  <c r="AE15" i="98"/>
  <c r="AC12" i="98"/>
  <c r="D8" i="98"/>
  <c r="AE60" i="98"/>
  <c r="AC59" i="98"/>
  <c r="AE59" i="98"/>
  <c r="AE55" i="98"/>
  <c r="AC54" i="98"/>
  <c r="AC175" i="98"/>
  <c r="AE175" i="98"/>
  <c r="AE176" i="98"/>
  <c r="D9" i="98"/>
  <c r="AE69" i="97"/>
  <c r="AC68" i="97"/>
  <c r="AE68" i="97"/>
  <c r="B9" i="97"/>
  <c r="AC9" i="97"/>
  <c r="AE9" i="97"/>
  <c r="AE54" i="97"/>
  <c r="AC53" i="97"/>
  <c r="AE53" i="97"/>
  <c r="AE12" i="97"/>
  <c r="AC7" i="97"/>
  <c r="AE7" i="97"/>
  <c r="AC18" i="97"/>
  <c r="AE18" i="97"/>
  <c r="AC8" i="97"/>
  <c r="AE8" i="97"/>
  <c r="AC175" i="97"/>
  <c r="AE175" i="97"/>
  <c r="AE176" i="97"/>
  <c r="D9" i="96"/>
  <c r="D188" i="96"/>
  <c r="D8" i="96"/>
  <c r="AE12" i="96"/>
  <c r="AC11" i="96"/>
  <c r="C9" i="96"/>
  <c r="C8" i="96"/>
  <c r="C188" i="96"/>
  <c r="B9" i="96"/>
  <c r="AC9" i="96"/>
  <c r="AE9" i="96"/>
  <c r="AC7" i="96"/>
  <c r="AE7" i="96"/>
  <c r="B8" i="96"/>
  <c r="AC8" i="96"/>
  <c r="AE8" i="96"/>
  <c r="B188" i="96"/>
  <c r="AC68" i="96"/>
  <c r="AE68" i="96"/>
  <c r="AE75" i="96"/>
  <c r="AC59" i="96"/>
  <c r="AE59" i="96"/>
  <c r="AE60" i="96"/>
  <c r="AE54" i="96"/>
  <c r="AC53" i="96"/>
  <c r="AE53" i="96"/>
  <c r="AC175" i="96"/>
  <c r="AE175" i="96"/>
  <c r="AE176" i="96"/>
  <c r="AC175" i="95"/>
  <c r="AE175" i="95"/>
  <c r="AE176" i="95"/>
  <c r="D188" i="95"/>
  <c r="D8" i="95"/>
  <c r="D9" i="95"/>
  <c r="AC150" i="95"/>
  <c r="AE150" i="95"/>
  <c r="AE55" i="95"/>
  <c r="AC54" i="95"/>
  <c r="AE12" i="95"/>
  <c r="AC11" i="95"/>
  <c r="AC68" i="95"/>
  <c r="AE68" i="95"/>
  <c r="B53" i="95"/>
  <c r="B10" i="95"/>
  <c r="C8" i="95"/>
  <c r="C188" i="95"/>
  <c r="AE12" i="94"/>
  <c r="AC18" i="94"/>
  <c r="AE18" i="94"/>
  <c r="AG188" i="94"/>
  <c r="AC175" i="94"/>
  <c r="AE175" i="94"/>
  <c r="AE176" i="94"/>
  <c r="D188" i="94"/>
  <c r="D9" i="94"/>
  <c r="D8" i="94"/>
  <c r="B188" i="94"/>
  <c r="AC53" i="94"/>
  <c r="AE53" i="94"/>
  <c r="AE54" i="94"/>
  <c r="C188" i="94"/>
  <c r="C8" i="94"/>
  <c r="C9" i="94"/>
  <c r="AE55" i="93"/>
  <c r="AC54" i="93"/>
  <c r="B10" i="93"/>
  <c r="AC175" i="93"/>
  <c r="AE175" i="93"/>
  <c r="AE176" i="93"/>
  <c r="AE11" i="93"/>
  <c r="D9" i="93"/>
  <c r="AE69" i="93"/>
  <c r="AC68" i="93"/>
  <c r="AE68" i="93"/>
  <c r="D8" i="93"/>
  <c r="C188" i="92"/>
  <c r="C9" i="92"/>
  <c r="C8" i="92"/>
  <c r="AC11" i="92"/>
  <c r="B9" i="92"/>
  <c r="B8" i="92"/>
  <c r="B188" i="92"/>
  <c r="AC175" i="92"/>
  <c r="AE175" i="92"/>
  <c r="AE176" i="92"/>
  <c r="AC68" i="92"/>
  <c r="AE68" i="92"/>
  <c r="AC53" i="92"/>
  <c r="AE53" i="92"/>
  <c r="D188" i="92"/>
  <c r="D9" i="92"/>
  <c r="D8" i="92"/>
  <c r="B188" i="89"/>
  <c r="B9" i="89"/>
  <c r="B8" i="89"/>
  <c r="B9" i="90"/>
  <c r="B188" i="90"/>
  <c r="B8" i="90"/>
  <c r="D9" i="89"/>
  <c r="D188" i="89"/>
  <c r="D8" i="89"/>
  <c r="C188" i="90"/>
  <c r="C8" i="90"/>
  <c r="C188" i="87"/>
  <c r="C8" i="87"/>
  <c r="AG188" i="88"/>
  <c r="AG7" i="88"/>
  <c r="AE69" i="89"/>
  <c r="AC68" i="89"/>
  <c r="AE68" i="89"/>
  <c r="AE21" i="89"/>
  <c r="AC18" i="89"/>
  <c r="AE69" i="88"/>
  <c r="AC68" i="88"/>
  <c r="AE68" i="88"/>
  <c r="AC59" i="89"/>
  <c r="AE59" i="89"/>
  <c r="AE64" i="89"/>
  <c r="AE54" i="89"/>
  <c r="AC53" i="89"/>
  <c r="AE53" i="89"/>
  <c r="AE60" i="88"/>
  <c r="AC59" i="88"/>
  <c r="B10" i="87"/>
  <c r="AC68" i="90"/>
  <c r="AE68" i="90"/>
  <c r="AE176" i="88"/>
  <c r="AC175" i="88"/>
  <c r="AE175" i="88"/>
  <c r="AC68" i="87"/>
  <c r="AE68" i="87"/>
  <c r="AE12" i="91"/>
  <c r="B8" i="91"/>
  <c r="B9" i="91"/>
  <c r="B188" i="91"/>
  <c r="AC59" i="87"/>
  <c r="AE59" i="87"/>
  <c r="AE60" i="87"/>
  <c r="C188" i="89"/>
  <c r="C8" i="89"/>
  <c r="AC18" i="87"/>
  <c r="AE18" i="87"/>
  <c r="AC54" i="87"/>
  <c r="AE55" i="87"/>
  <c r="AE12" i="88"/>
  <c r="AC11" i="88"/>
  <c r="AE12" i="90"/>
  <c r="D188" i="90"/>
  <c r="AC68" i="91"/>
  <c r="AE68" i="91"/>
  <c r="AE69" i="91"/>
  <c r="E188" i="87"/>
  <c r="E7" i="87"/>
  <c r="E8" i="87"/>
  <c r="E9" i="87"/>
  <c r="D8" i="90"/>
  <c r="C10" i="88"/>
  <c r="AC175" i="90"/>
  <c r="AE175" i="90"/>
  <c r="AE176" i="90"/>
  <c r="C188" i="91"/>
  <c r="C8" i="91"/>
  <c r="AE15" i="87"/>
  <c r="AC12" i="87"/>
  <c r="AC18" i="91"/>
  <c r="AE181" i="87"/>
  <c r="AC175" i="87"/>
  <c r="AE175" i="87"/>
  <c r="AE26" i="90"/>
  <c r="AC18" i="90"/>
  <c r="D8" i="88"/>
  <c r="D9" i="88"/>
  <c r="D188" i="88"/>
  <c r="AE55" i="91"/>
  <c r="AC54" i="91"/>
  <c r="B188" i="88"/>
  <c r="B8" i="88"/>
  <c r="B9" i="88"/>
  <c r="AG7" i="89"/>
  <c r="AG188" i="89"/>
  <c r="AG188" i="90"/>
  <c r="AC53" i="86"/>
  <c r="AE53" i="86"/>
  <c r="AE54" i="86"/>
  <c r="AC175" i="86"/>
  <c r="AE175" i="86"/>
  <c r="AE176" i="86"/>
  <c r="AE12" i="86"/>
  <c r="AC11" i="86"/>
  <c r="C188" i="86"/>
  <c r="C9" i="86"/>
  <c r="C8" i="86"/>
  <c r="B188" i="86"/>
  <c r="B9" i="86"/>
  <c r="B8" i="86"/>
  <c r="AC68" i="86"/>
  <c r="AE68" i="86"/>
  <c r="AG188" i="86"/>
  <c r="D188" i="86"/>
  <c r="D8" i="86"/>
  <c r="D9" i="86"/>
  <c r="C9" i="85"/>
  <c r="C8" i="85"/>
  <c r="C188" i="85"/>
  <c r="AE75" i="85"/>
  <c r="AC68" i="85"/>
  <c r="AE68" i="85"/>
  <c r="AE15" i="85"/>
  <c r="AC12" i="85"/>
  <c r="AC18" i="85"/>
  <c r="AE18" i="85"/>
  <c r="AE26" i="85"/>
  <c r="AE176" i="85"/>
  <c r="AC175" i="85"/>
  <c r="AE175" i="85"/>
  <c r="D9" i="85"/>
  <c r="D188" i="85"/>
  <c r="D8" i="85"/>
  <c r="AE55" i="85"/>
  <c r="AC54" i="85"/>
  <c r="B10" i="85"/>
  <c r="AE64" i="85"/>
  <c r="AC59" i="85"/>
  <c r="AE59" i="85"/>
  <c r="C8" i="84"/>
  <c r="AC7" i="84"/>
  <c r="AE7" i="84"/>
  <c r="C188" i="84"/>
  <c r="C9" i="84"/>
  <c r="AC11" i="84"/>
  <c r="AE12" i="84"/>
  <c r="AC9" i="84"/>
  <c r="AE9" i="84"/>
  <c r="AC8" i="84"/>
  <c r="AE8" i="84"/>
  <c r="AE54" i="84"/>
  <c r="AC53" i="84"/>
  <c r="AE53" i="84"/>
  <c r="B9" i="83"/>
  <c r="B188" i="83"/>
  <c r="B8" i="83"/>
  <c r="AE69" i="83"/>
  <c r="AC68" i="83"/>
  <c r="AE68" i="83"/>
  <c r="AE12" i="83"/>
  <c r="AC11" i="83"/>
  <c r="AC175" i="83"/>
  <c r="AE175" i="83"/>
  <c r="AE176" i="83"/>
  <c r="AE54" i="83"/>
  <c r="AC53" i="83"/>
  <c r="AE53" i="83"/>
  <c r="D9" i="83"/>
  <c r="D8" i="83"/>
  <c r="D188" i="83"/>
  <c r="C9" i="83"/>
  <c r="C8" i="83"/>
  <c r="C188" i="83"/>
  <c r="AC175" i="81"/>
  <c r="AE175" i="81"/>
  <c r="AE176" i="81"/>
  <c r="AC54" i="81"/>
  <c r="AE54" i="81"/>
  <c r="E188" i="81"/>
  <c r="D10" i="81"/>
  <c r="D7" i="81" s="1"/>
  <c r="C10" i="81"/>
  <c r="C7" i="81" s="1"/>
  <c r="B11" i="81"/>
  <c r="B10" i="81"/>
  <c r="B7" i="81" s="1"/>
  <c r="AB9" i="81"/>
  <c r="AC12" i="81"/>
  <c r="AE12" i="81"/>
  <c r="AC68" i="81"/>
  <c r="AE68" i="81"/>
  <c r="AC18" i="81"/>
  <c r="AE18" i="81"/>
  <c r="AE60" i="81"/>
  <c r="AC59" i="81"/>
  <c r="B8" i="105"/>
  <c r="B188" i="105"/>
  <c r="C8" i="105"/>
  <c r="C188" i="105"/>
  <c r="C9" i="105"/>
  <c r="AC9" i="105"/>
  <c r="AE9" i="105"/>
  <c r="AG7" i="93"/>
  <c r="AG188" i="93"/>
  <c r="AG7" i="91"/>
  <c r="AG188" i="91"/>
  <c r="AG7" i="90"/>
  <c r="AG188" i="85"/>
  <c r="AG7" i="85"/>
  <c r="AG188" i="106"/>
  <c r="AG7" i="106"/>
  <c r="AG7" i="108"/>
  <c r="AG188" i="108"/>
  <c r="AE18" i="114"/>
  <c r="AC11" i="114"/>
  <c r="AE11" i="114"/>
  <c r="AE18" i="104"/>
  <c r="AC11" i="104"/>
  <c r="AE18" i="91"/>
  <c r="AC11" i="91"/>
  <c r="AE18" i="90"/>
  <c r="AC11" i="90"/>
  <c r="D8" i="81"/>
  <c r="D9" i="81"/>
  <c r="C8" i="81"/>
  <c r="C9" i="81"/>
  <c r="B8" i="81"/>
  <c r="B9" i="81"/>
  <c r="AC7" i="110"/>
  <c r="AE7" i="110"/>
  <c r="B8" i="106"/>
  <c r="AC8" i="106"/>
  <c r="AE8" i="106"/>
  <c r="B188" i="106"/>
  <c r="AC7" i="101"/>
  <c r="AE7" i="101"/>
  <c r="AC9" i="101"/>
  <c r="AE9" i="101"/>
  <c r="AC7" i="92"/>
  <c r="AE7" i="92"/>
  <c r="AC8" i="92"/>
  <c r="AE8" i="92"/>
  <c r="AC9" i="83"/>
  <c r="AE9" i="83"/>
  <c r="AC7" i="91"/>
  <c r="AE7" i="91"/>
  <c r="AC8" i="91"/>
  <c r="AE8" i="91"/>
  <c r="AC8" i="100"/>
  <c r="AE8" i="100"/>
  <c r="AC9" i="114"/>
  <c r="AE9" i="114"/>
  <c r="AC7" i="114"/>
  <c r="AE7" i="114"/>
  <c r="AE54" i="114"/>
  <c r="AC53" i="114"/>
  <c r="AC10" i="113"/>
  <c r="AE11" i="113"/>
  <c r="AC10" i="112"/>
  <c r="AE11" i="112"/>
  <c r="AC8" i="111"/>
  <c r="AE8" i="111"/>
  <c r="AC9" i="111"/>
  <c r="AE9" i="111"/>
  <c r="AE54" i="111"/>
  <c r="AC53" i="111"/>
  <c r="AE53" i="111"/>
  <c r="AC10" i="111"/>
  <c r="AE11" i="111"/>
  <c r="AC10" i="110"/>
  <c r="AE11" i="110"/>
  <c r="AC11" i="109"/>
  <c r="AC10" i="108"/>
  <c r="AE11" i="108"/>
  <c r="AC9" i="108"/>
  <c r="AE9" i="108"/>
  <c r="AC8" i="108"/>
  <c r="AE8" i="108"/>
  <c r="AC7" i="108"/>
  <c r="AE7" i="108"/>
  <c r="AC10" i="107"/>
  <c r="AE11" i="107"/>
  <c r="AC11" i="106"/>
  <c r="AC10" i="105"/>
  <c r="AE11" i="105"/>
  <c r="AC53" i="104"/>
  <c r="AE53" i="104"/>
  <c r="AE54" i="104"/>
  <c r="AC8" i="104"/>
  <c r="AE8" i="104"/>
  <c r="AC7" i="104"/>
  <c r="AE7" i="104"/>
  <c r="AC10" i="104"/>
  <c r="AE11" i="104"/>
  <c r="AC9" i="104"/>
  <c r="AE9" i="104"/>
  <c r="AE11" i="103"/>
  <c r="AE59" i="103"/>
  <c r="AC53" i="103"/>
  <c r="AC11" i="102"/>
  <c r="AC9" i="102"/>
  <c r="AE9" i="102"/>
  <c r="AC8" i="101"/>
  <c r="AE8" i="101"/>
  <c r="AC11" i="101"/>
  <c r="AE18" i="101"/>
  <c r="AE11" i="100"/>
  <c r="AC7" i="100"/>
  <c r="AE7" i="100"/>
  <c r="AC9" i="100"/>
  <c r="AE9" i="100"/>
  <c r="AE54" i="100"/>
  <c r="AC53" i="100"/>
  <c r="AE53" i="100"/>
  <c r="AE11" i="99"/>
  <c r="AC10" i="99"/>
  <c r="AC8" i="98"/>
  <c r="AE8" i="98"/>
  <c r="AE54" i="98"/>
  <c r="AC53" i="98"/>
  <c r="AE53" i="98"/>
  <c r="AE12" i="98"/>
  <c r="AC11" i="98"/>
  <c r="AC7" i="98"/>
  <c r="AE7" i="98"/>
  <c r="AC9" i="98"/>
  <c r="AE9" i="98"/>
  <c r="AC11" i="97"/>
  <c r="AC10" i="96"/>
  <c r="AE11" i="96"/>
  <c r="B9" i="95"/>
  <c r="AC9" i="95"/>
  <c r="AE9" i="95"/>
  <c r="B188" i="95"/>
  <c r="AC7" i="95"/>
  <c r="AE7" i="95"/>
  <c r="B8" i="95"/>
  <c r="AC8" i="95"/>
  <c r="AE8" i="95"/>
  <c r="AE11" i="95"/>
  <c r="AC53" i="95"/>
  <c r="AE53" i="95"/>
  <c r="AE54" i="95"/>
  <c r="AC7" i="94"/>
  <c r="AE7" i="94"/>
  <c r="AC8" i="94"/>
  <c r="AE8" i="94"/>
  <c r="AC9" i="94"/>
  <c r="AE9" i="94"/>
  <c r="AC11" i="94"/>
  <c r="B9" i="93"/>
  <c r="AC9" i="93"/>
  <c r="AE9" i="93"/>
  <c r="B8" i="93"/>
  <c r="AC8" i="93"/>
  <c r="AE8" i="93"/>
  <c r="B188" i="93"/>
  <c r="AC7" i="93"/>
  <c r="AE7" i="93"/>
  <c r="AE54" i="93"/>
  <c r="AC53" i="93"/>
  <c r="AC9" i="92"/>
  <c r="AE9" i="92"/>
  <c r="AC10" i="92"/>
  <c r="AE11" i="92"/>
  <c r="C188" i="88"/>
  <c r="C8" i="88"/>
  <c r="C9" i="88"/>
  <c r="AC8" i="88"/>
  <c r="AE8" i="88"/>
  <c r="AE54" i="91"/>
  <c r="AC53" i="91"/>
  <c r="AE53" i="91"/>
  <c r="AE59" i="88"/>
  <c r="AC53" i="88"/>
  <c r="AE53" i="88"/>
  <c r="AC9" i="88"/>
  <c r="AE9" i="88"/>
  <c r="AC9" i="91"/>
  <c r="AE9" i="91"/>
  <c r="AC10" i="90"/>
  <c r="AE11" i="90"/>
  <c r="AC10" i="88"/>
  <c r="AE11" i="88"/>
  <c r="AC8" i="90"/>
  <c r="AE8" i="90"/>
  <c r="AE54" i="87"/>
  <c r="AC53" i="87"/>
  <c r="AE53" i="87"/>
  <c r="AC9" i="90"/>
  <c r="AE9" i="90"/>
  <c r="AE12" i="87"/>
  <c r="AC11" i="87"/>
  <c r="AE11" i="87"/>
  <c r="AC8" i="89"/>
  <c r="AE8" i="89"/>
  <c r="AC7" i="89"/>
  <c r="AE7" i="89"/>
  <c r="AE18" i="89"/>
  <c r="AC11" i="89"/>
  <c r="AC9" i="89"/>
  <c r="AE9" i="89"/>
  <c r="AC7" i="88"/>
  <c r="AE7" i="88"/>
  <c r="AE11" i="91"/>
  <c r="B9" i="87"/>
  <c r="AC9" i="87"/>
  <c r="AE9" i="87"/>
  <c r="B188" i="87"/>
  <c r="AC7" i="87"/>
  <c r="AE7" i="87"/>
  <c r="B8" i="87"/>
  <c r="AC8" i="87"/>
  <c r="AE8" i="87"/>
  <c r="AC7" i="90"/>
  <c r="AE7" i="90"/>
  <c r="AC10" i="86"/>
  <c r="AE11" i="86"/>
  <c r="AC8" i="86"/>
  <c r="AE8" i="86"/>
  <c r="AC9" i="86"/>
  <c r="AE9" i="86"/>
  <c r="AC7" i="86"/>
  <c r="AE7" i="86"/>
  <c r="AE54" i="85"/>
  <c r="AC53" i="85"/>
  <c r="AE53" i="85"/>
  <c r="B9" i="85"/>
  <c r="AC9" i="85"/>
  <c r="AE9" i="85"/>
  <c r="B188" i="85"/>
  <c r="B8" i="85"/>
  <c r="AC8" i="85"/>
  <c r="AE8" i="85"/>
  <c r="AC7" i="85"/>
  <c r="AE7" i="85"/>
  <c r="AE12" i="85"/>
  <c r="AC11" i="85"/>
  <c r="AC10" i="84"/>
  <c r="AE11" i="84"/>
  <c r="AC7" i="83"/>
  <c r="AE7" i="83"/>
  <c r="AC10" i="83"/>
  <c r="AE11" i="83"/>
  <c r="AC8" i="83"/>
  <c r="AE8" i="83"/>
  <c r="D188" i="81"/>
  <c r="AC121" i="81"/>
  <c r="AE121" i="81"/>
  <c r="AC11" i="81"/>
  <c r="AE11" i="81"/>
  <c r="AE59" i="81"/>
  <c r="AC53" i="81"/>
  <c r="AE53" i="81"/>
  <c r="C188" i="81"/>
  <c r="B188" i="81"/>
  <c r="AE53" i="103"/>
  <c r="AC10" i="103"/>
  <c r="AC7" i="105"/>
  <c r="AE7" i="105"/>
  <c r="AC8" i="105"/>
  <c r="AE8" i="105"/>
  <c r="AE53" i="114"/>
  <c r="AC10" i="114"/>
  <c r="AE10" i="113"/>
  <c r="AC188" i="113"/>
  <c r="AE188" i="113"/>
  <c r="AE10" i="112"/>
  <c r="AC188" i="112"/>
  <c r="AE188" i="112"/>
  <c r="AE10" i="111"/>
  <c r="AC188" i="111"/>
  <c r="AE188" i="111"/>
  <c r="AE10" i="110"/>
  <c r="AC188" i="110"/>
  <c r="AE188" i="110"/>
  <c r="AC10" i="109"/>
  <c r="AE11" i="109"/>
  <c r="AE10" i="108"/>
  <c r="AC188" i="108"/>
  <c r="AE188" i="108"/>
  <c r="AE10" i="107"/>
  <c r="AC188" i="107"/>
  <c r="AE188" i="107"/>
  <c r="AC10" i="106"/>
  <c r="AE11" i="106"/>
  <c r="AC188" i="105"/>
  <c r="AE188" i="105"/>
  <c r="AE10" i="105"/>
  <c r="AE10" i="104"/>
  <c r="AC188" i="104"/>
  <c r="AE188" i="104"/>
  <c r="AE10" i="103"/>
  <c r="AC188" i="103"/>
  <c r="AE188" i="103"/>
  <c r="AC10" i="102"/>
  <c r="AE11" i="102"/>
  <c r="AC10" i="101"/>
  <c r="AE11" i="101"/>
  <c r="AC10" i="100"/>
  <c r="AE10" i="99"/>
  <c r="AC188" i="99"/>
  <c r="AE188" i="99"/>
  <c r="AC10" i="98"/>
  <c r="AE11" i="98"/>
  <c r="AC10" i="97"/>
  <c r="AE11" i="97"/>
  <c r="AE10" i="96"/>
  <c r="AC188" i="96"/>
  <c r="AE188" i="96"/>
  <c r="AC10" i="95"/>
  <c r="AE11" i="94"/>
  <c r="AC10" i="94"/>
  <c r="AE53" i="93"/>
  <c r="AC10" i="93"/>
  <c r="AE10" i="92"/>
  <c r="AC188" i="92"/>
  <c r="AE188" i="92"/>
  <c r="AC10" i="87"/>
  <c r="AE10" i="87"/>
  <c r="AC188" i="88"/>
  <c r="AE188" i="88"/>
  <c r="AE10" i="88"/>
  <c r="AC188" i="90"/>
  <c r="AE188" i="90"/>
  <c r="AE10" i="90"/>
  <c r="AC10" i="91"/>
  <c r="AE11" i="89"/>
  <c r="AC10" i="89"/>
  <c r="AE10" i="86"/>
  <c r="AC188" i="86"/>
  <c r="AE188" i="86"/>
  <c r="AC10" i="85"/>
  <c r="AE11" i="85"/>
  <c r="AE10" i="84"/>
  <c r="AC188" i="84"/>
  <c r="AE188" i="84"/>
  <c r="AE10" i="83"/>
  <c r="AC188" i="83"/>
  <c r="AE188" i="83"/>
  <c r="AC7" i="81"/>
  <c r="AE7" i="81"/>
  <c r="AC8" i="81"/>
  <c r="AE8" i="81"/>
  <c r="AC9" i="81"/>
  <c r="AE9" i="81"/>
  <c r="AC10" i="81"/>
  <c r="AE10" i="114"/>
  <c r="AC188" i="114"/>
  <c r="AE188" i="114"/>
  <c r="AC188" i="109"/>
  <c r="AE188" i="109"/>
  <c r="AE10" i="109"/>
  <c r="AC188" i="106"/>
  <c r="AE188" i="106"/>
  <c r="AE10" i="106"/>
  <c r="AC188" i="102"/>
  <c r="AE188" i="102"/>
  <c r="AE10" i="102"/>
  <c r="AE10" i="101"/>
  <c r="AC188" i="101"/>
  <c r="AE188" i="101"/>
  <c r="AE10" i="100"/>
  <c r="AC188" i="100"/>
  <c r="AE188" i="100"/>
  <c r="AE10" i="98"/>
  <c r="AC188" i="98"/>
  <c r="AE188" i="98"/>
  <c r="AE10" i="97"/>
  <c r="AC188" i="97"/>
  <c r="AE188" i="97"/>
  <c r="AE10" i="95"/>
  <c r="AC188" i="95"/>
  <c r="AE188" i="95"/>
  <c r="AE10" i="94"/>
  <c r="AC188" i="94"/>
  <c r="AE188" i="94"/>
  <c r="AE10" i="93"/>
  <c r="AC188" i="93"/>
  <c r="AE188" i="93"/>
  <c r="AC188" i="87"/>
  <c r="AE188" i="87"/>
  <c r="AC188" i="89"/>
  <c r="AE188" i="89"/>
  <c r="AE10" i="89"/>
  <c r="AE10" i="91"/>
  <c r="AC188" i="91"/>
  <c r="AE188" i="91"/>
  <c r="AE10" i="85"/>
  <c r="AC188" i="85"/>
  <c r="AE188" i="85"/>
  <c r="AE10" i="81"/>
  <c r="AC188" i="81"/>
  <c r="AE188" i="81"/>
  <c r="AG18" i="83"/>
  <c r="AG11" i="83"/>
  <c r="AG10" i="83"/>
  <c r="AG188" i="83"/>
  <c r="AG7" i="83"/>
  <c r="AG18" i="84"/>
  <c r="AG11" i="84"/>
  <c r="AG10" i="84"/>
  <c r="AG7" i="84"/>
  <c r="AG188" i="84"/>
  <c r="D181" i="116" l="1"/>
  <c r="C4" i="116"/>
  <c r="C3" i="116" s="1"/>
  <c r="AB9" i="115"/>
  <c r="AB189" i="115"/>
  <c r="AB8" i="115"/>
  <c r="AB7" i="115"/>
  <c r="N8" i="115"/>
  <c r="N189" i="115"/>
  <c r="N9" i="115"/>
  <c r="N7" i="115"/>
  <c r="AC12" i="115"/>
  <c r="AE13" i="115"/>
  <c r="O9" i="115"/>
  <c r="O189" i="115"/>
  <c r="O7" i="115"/>
  <c r="O8" i="115"/>
  <c r="T189" i="115"/>
  <c r="T9" i="115"/>
  <c r="T7" i="115"/>
  <c r="T8" i="115"/>
  <c r="M9" i="115"/>
  <c r="M7" i="115"/>
  <c r="M189" i="115"/>
  <c r="M8" i="115"/>
  <c r="E189" i="115"/>
  <c r="E7" i="115"/>
  <c r="E8" i="115"/>
  <c r="B12" i="115"/>
  <c r="AE61" i="115"/>
  <c r="AC60" i="115"/>
  <c r="AE60" i="115" s="1"/>
  <c r="W7" i="115"/>
  <c r="W9" i="115"/>
  <c r="W189" i="115"/>
  <c r="W8" i="115"/>
  <c r="H189" i="115"/>
  <c r="H7" i="115"/>
  <c r="H9" i="115"/>
  <c r="H8" i="115"/>
  <c r="D189" i="115"/>
  <c r="D9" i="115"/>
  <c r="D8" i="115"/>
  <c r="S189" i="115"/>
  <c r="S7" i="115"/>
  <c r="S8" i="115"/>
  <c r="S9" i="115"/>
  <c r="Y7" i="115"/>
  <c r="Y9" i="115"/>
  <c r="Y189" i="115"/>
  <c r="Y8" i="115"/>
  <c r="Z7" i="115"/>
  <c r="Z9" i="115"/>
  <c r="Z189" i="115"/>
  <c r="Z8" i="115"/>
  <c r="AG189" i="115"/>
  <c r="AE22" i="115"/>
  <c r="AC19" i="115"/>
  <c r="AE19" i="115" s="1"/>
  <c r="C54" i="115"/>
  <c r="AC56" i="115"/>
  <c r="D7" i="115"/>
  <c r="AC70" i="115"/>
  <c r="B151" i="115"/>
  <c r="AC151" i="115" s="1"/>
  <c r="AE151" i="115" s="1"/>
  <c r="AC50" i="115"/>
  <c r="AE50" i="115" s="1"/>
  <c r="AC191" i="115"/>
  <c r="AE191" i="115" s="1"/>
  <c r="C122" i="115"/>
  <c r="AE16" i="115"/>
  <c r="AC76" i="115"/>
  <c r="AE76" i="115" s="1"/>
  <c r="AC87" i="115"/>
  <c r="AE87" i="115" s="1"/>
  <c r="G122" i="115"/>
  <c r="E9" i="115"/>
  <c r="AG10" i="81"/>
  <c r="C7" i="106"/>
  <c r="AC7" i="106" s="1"/>
  <c r="AE7" i="106" s="1"/>
  <c r="C9" i="106"/>
  <c r="AC9" i="106" s="1"/>
  <c r="AE9" i="106" s="1"/>
  <c r="C7" i="103"/>
  <c r="AC7" i="103" s="1"/>
  <c r="AE7" i="103" s="1"/>
  <c r="C8" i="103"/>
  <c r="AC8" i="103" s="1"/>
  <c r="AE8" i="103" s="1"/>
  <c r="C189" i="115" l="1"/>
  <c r="C8" i="115"/>
  <c r="C9" i="115"/>
  <c r="AC69" i="115"/>
  <c r="AE69" i="115" s="1"/>
  <c r="AE70" i="115"/>
  <c r="C7" i="115"/>
  <c r="F122" i="115"/>
  <c r="AC55" i="115"/>
  <c r="AE56" i="115"/>
  <c r="AE12" i="115"/>
  <c r="G189" i="115"/>
  <c r="G9" i="115"/>
  <c r="G8" i="115"/>
  <c r="B8" i="115"/>
  <c r="B9" i="115"/>
  <c r="B189" i="115"/>
  <c r="B7" i="115"/>
  <c r="AG7" i="81"/>
  <c r="AG188" i="81"/>
  <c r="AC7" i="115" l="1"/>
  <c r="AE7" i="115" s="1"/>
  <c r="AE55" i="115"/>
  <c r="AC54" i="115"/>
  <c r="F189" i="115"/>
  <c r="F8" i="115"/>
  <c r="F9" i="115"/>
  <c r="AC9" i="115" s="1"/>
  <c r="AE9" i="115" s="1"/>
  <c r="AC122" i="115"/>
  <c r="AE122" i="115" s="1"/>
  <c r="AC8" i="115"/>
  <c r="AE8" i="115" s="1"/>
  <c r="AE54" i="115" l="1"/>
  <c r="AC11" i="115"/>
  <c r="AE11" i="115" l="1"/>
  <c r="AC189" i="115"/>
  <c r="AE189" i="115" s="1"/>
</calcChain>
</file>

<file path=xl/sharedStrings.xml><?xml version="1.0" encoding="utf-8"?>
<sst xmlns="http://schemas.openxmlformats.org/spreadsheetml/2006/main" count="7955" uniqueCount="235">
  <si>
    <t>INVENTARIO NACIONAL DE EMISIONES DE GASES Y COMPUESTOS DE EFECTO INVERNADERO (INEGYCEI)</t>
  </si>
  <si>
    <t>CATEGORÍA / FUENTE / SUBFUENTE 
DE EMISIÓN</t>
  </si>
  <si>
    <r>
      <t>Emisiones de gases de efecto invernadero  (t de CO</t>
    </r>
    <r>
      <rPr>
        <b/>
        <vertAlign val="subscript"/>
        <sz val="14"/>
        <rFont val="Montserrat Medium"/>
      </rPr>
      <t>2</t>
    </r>
    <r>
      <rPr>
        <b/>
        <sz val="14"/>
        <rFont val="Montserrat Medium"/>
      </rPr>
      <t>e )</t>
    </r>
  </si>
  <si>
    <r>
      <t>CO</t>
    </r>
    <r>
      <rPr>
        <vertAlign val="subscript"/>
        <sz val="8"/>
        <rFont val="Montserrat Medium"/>
      </rPr>
      <t>2</t>
    </r>
  </si>
  <si>
    <r>
      <t>CH</t>
    </r>
    <r>
      <rPr>
        <vertAlign val="subscript"/>
        <sz val="8"/>
        <rFont val="Montserrat Medium"/>
      </rPr>
      <t>4</t>
    </r>
  </si>
  <si>
    <r>
      <t>N</t>
    </r>
    <r>
      <rPr>
        <vertAlign val="subscript"/>
        <sz val="8"/>
        <rFont val="Montserrat Medium"/>
      </rPr>
      <t>2</t>
    </r>
    <r>
      <rPr>
        <sz val="8"/>
        <rFont val="Montserrat Medium"/>
      </rPr>
      <t>O</t>
    </r>
  </si>
  <si>
    <t>HFCs</t>
  </si>
  <si>
    <t>PFCs</t>
  </si>
  <si>
    <r>
      <t>NF</t>
    </r>
    <r>
      <rPr>
        <vertAlign val="subscript"/>
        <sz val="11"/>
        <color theme="1"/>
        <rFont val="Montserrat Medium"/>
      </rPr>
      <t>3</t>
    </r>
  </si>
  <si>
    <r>
      <t>SF</t>
    </r>
    <r>
      <rPr>
        <vertAlign val="subscript"/>
        <sz val="8"/>
        <rFont val="Montserrat Medium"/>
      </rPr>
      <t>6</t>
    </r>
  </si>
  <si>
    <r>
      <t>EMISIONES
t de CO</t>
    </r>
    <r>
      <rPr>
        <vertAlign val="subscript"/>
        <sz val="8"/>
        <rFont val="Montserrat Medium"/>
      </rPr>
      <t>2e</t>
    </r>
  </si>
  <si>
    <r>
      <t>EMISIONES
kt de CO</t>
    </r>
    <r>
      <rPr>
        <vertAlign val="subscript"/>
        <sz val="8"/>
        <rFont val="Montserrat Medium"/>
      </rPr>
      <t>2e</t>
    </r>
  </si>
  <si>
    <t>Emisión neta de Carbono Negro
(t)</t>
  </si>
  <si>
    <t>HFC-23</t>
  </si>
  <si>
    <t>HFC-410A</t>
  </si>
  <si>
    <t>HFC-43-10mee</t>
  </si>
  <si>
    <t>HFC-125</t>
  </si>
  <si>
    <t>HFC-134</t>
  </si>
  <si>
    <t>HFC-134a</t>
  </si>
  <si>
    <t>HFC-404A</t>
  </si>
  <si>
    <t>HFC-407C</t>
  </si>
  <si>
    <t>HFC-245fa</t>
  </si>
  <si>
    <t>HFC-152a</t>
  </si>
  <si>
    <t>HFC-227ea</t>
  </si>
  <si>
    <t>HFC-236fa</t>
  </si>
  <si>
    <t>HFC-365mfc/227ea</t>
  </si>
  <si>
    <t>HFC-365mfc</t>
  </si>
  <si>
    <t>HFC-507a</t>
  </si>
  <si>
    <t>HFC-32</t>
  </si>
  <si>
    <r>
      <t>CF</t>
    </r>
    <r>
      <rPr>
        <vertAlign val="subscript"/>
        <sz val="8"/>
        <rFont val="Montserrat Medium"/>
      </rPr>
      <t>4</t>
    </r>
  </si>
  <si>
    <r>
      <t>C</t>
    </r>
    <r>
      <rPr>
        <vertAlign val="subscript"/>
        <sz val="8"/>
        <rFont val="Montserrat Medium"/>
      </rPr>
      <t>2</t>
    </r>
    <r>
      <rPr>
        <sz val="8"/>
        <rFont val="Montserrat Medium"/>
      </rPr>
      <t>F</t>
    </r>
    <r>
      <rPr>
        <vertAlign val="subscript"/>
        <sz val="8"/>
        <rFont val="Montserrat Medium"/>
      </rPr>
      <t>6</t>
    </r>
  </si>
  <si>
    <r>
      <t>C</t>
    </r>
    <r>
      <rPr>
        <vertAlign val="subscript"/>
        <sz val="8"/>
        <rFont val="Montserrat Medium"/>
      </rPr>
      <t>3</t>
    </r>
    <r>
      <rPr>
        <sz val="8"/>
        <rFont val="Montserrat Medium"/>
      </rPr>
      <t>F</t>
    </r>
    <r>
      <rPr>
        <vertAlign val="subscript"/>
        <sz val="8"/>
        <rFont val="Montserrat Medium"/>
      </rPr>
      <t>8</t>
    </r>
  </si>
  <si>
    <r>
      <t>C</t>
    </r>
    <r>
      <rPr>
        <vertAlign val="subscript"/>
        <sz val="8"/>
        <rFont val="Montserrat Medium"/>
      </rPr>
      <t>4</t>
    </r>
    <r>
      <rPr>
        <sz val="8"/>
        <rFont val="Montserrat Medium"/>
      </rPr>
      <t>F</t>
    </r>
    <r>
      <rPr>
        <vertAlign val="subscript"/>
        <sz val="8"/>
        <rFont val="Montserrat Medium"/>
      </rPr>
      <t>6</t>
    </r>
  </si>
  <si>
    <r>
      <rPr>
        <sz val="11"/>
        <color theme="1"/>
        <rFont val="Montserrat Medium"/>
      </rPr>
      <t>c-C</t>
    </r>
    <r>
      <rPr>
        <vertAlign val="subscript"/>
        <sz val="11"/>
        <color theme="1"/>
        <rFont val="Montserrat Medium"/>
      </rPr>
      <t>4</t>
    </r>
    <r>
      <rPr>
        <sz val="11"/>
        <color theme="1"/>
        <rFont val="Montserrat Medium"/>
      </rPr>
      <t>F</t>
    </r>
    <r>
      <rPr>
        <vertAlign val="subscript"/>
        <sz val="11"/>
        <color theme="1"/>
        <rFont val="Montserrat Medium"/>
      </rPr>
      <t>8</t>
    </r>
  </si>
  <si>
    <r>
      <t>C</t>
    </r>
    <r>
      <rPr>
        <vertAlign val="subscript"/>
        <sz val="11"/>
        <color theme="1"/>
        <rFont val="Montserrat Medium"/>
      </rPr>
      <t>5</t>
    </r>
    <r>
      <rPr>
        <sz val="11"/>
        <color theme="1"/>
        <rFont val="Montserrat Medium"/>
      </rPr>
      <t>F</t>
    </r>
    <r>
      <rPr>
        <vertAlign val="subscript"/>
        <sz val="11"/>
        <color theme="1"/>
        <rFont val="Montserrat Medium"/>
      </rPr>
      <t>8</t>
    </r>
  </si>
  <si>
    <t xml:space="preserve">  Potencial de calentamiento</t>
  </si>
  <si>
    <r>
      <t>EMISIONES BRUTAS (con UTCUTS</t>
    </r>
    <r>
      <rPr>
        <b/>
        <vertAlign val="superscript"/>
        <sz val="10"/>
        <rFont val="Montserrat Medium"/>
      </rPr>
      <t>1</t>
    </r>
    <r>
      <rPr>
        <b/>
        <sz val="10"/>
        <rFont val="Montserrat Medium"/>
      </rPr>
      <t>)</t>
    </r>
    <r>
      <rPr>
        <b/>
        <vertAlign val="superscript"/>
        <sz val="10"/>
        <rFont val="Montserrat Medium"/>
      </rPr>
      <t>2</t>
    </r>
  </si>
  <si>
    <r>
      <t>EMISIONES Sin UTCUTS</t>
    </r>
    <r>
      <rPr>
        <b/>
        <vertAlign val="superscript"/>
        <sz val="10"/>
        <rFont val="Montserrat Medium"/>
      </rPr>
      <t>3</t>
    </r>
  </si>
  <si>
    <r>
      <t>EMISIONES NETAS (Emisiones + Absorciones)</t>
    </r>
    <r>
      <rPr>
        <b/>
        <vertAlign val="superscript"/>
        <sz val="10"/>
        <rFont val="Montserrat Medium"/>
      </rPr>
      <t>4</t>
    </r>
  </si>
  <si>
    <t>[1] Energía</t>
  </si>
  <si>
    <t>[1A] Actividades de quema del combustible</t>
  </si>
  <si>
    <t>[1A1] Industrias de la energía</t>
  </si>
  <si>
    <t>[1A1a] Actividad principal producción de electricidad y calor</t>
  </si>
  <si>
    <t>[1A1b] Refinación del petróleo</t>
  </si>
  <si>
    <t>[1A1c] Manufactura de combustibles sólidos y otras industrias de la energía</t>
  </si>
  <si>
    <t xml:space="preserve">     1A1ci Fabricación de combustibles sólidos (coque de carbón)</t>
  </si>
  <si>
    <t xml:space="preserve">1A1cii Otras Industrias de la energía  </t>
  </si>
  <si>
    <t>[1A2] Industrias manufactura y de la construcción</t>
  </si>
  <si>
    <t>[1A2a] Hierro y acero</t>
  </si>
  <si>
    <t>[1A2b] Metales no ferrosos</t>
  </si>
  <si>
    <t>[1A2c] Sustancias químicas</t>
  </si>
  <si>
    <t xml:space="preserve">     1A2ci Petroquímica</t>
  </si>
  <si>
    <t xml:space="preserve">     1A2cii Industria química</t>
  </si>
  <si>
    <t xml:space="preserve">     1A2ciii Fertilizantes</t>
  </si>
  <si>
    <t>[1A2d] Pulpa, papel e imprenta</t>
  </si>
  <si>
    <t>[1A2e] Procesamiento de alimentos, bebidas y tabaco</t>
  </si>
  <si>
    <t xml:space="preserve">     1A2ei Elaboración de azúcares</t>
  </si>
  <si>
    <t xml:space="preserve">     1A2eii Elaboración de bebidas</t>
  </si>
  <si>
    <t xml:space="preserve">     1A2eiii Elaboración de productos de tabaco</t>
  </si>
  <si>
    <t xml:space="preserve">     1A2eiiii Elaboración de cerveza</t>
  </si>
  <si>
    <t xml:space="preserve">     1A2eiiiii Elaboración de alimentos</t>
  </si>
  <si>
    <t>[1A2f] Minerales no metálicos</t>
  </si>
  <si>
    <t>[1A2g] Equipo de transporte</t>
  </si>
  <si>
    <t>[1A2h] Maquinaria</t>
  </si>
  <si>
    <t>[1A2i] Minería (con excepción de combustibles) y cantería</t>
  </si>
  <si>
    <t>[1A2j] Madera y productos de la madera</t>
  </si>
  <si>
    <t>[1A2k] Construcción</t>
  </si>
  <si>
    <t>[1A2l] Textiles y cueros</t>
  </si>
  <si>
    <t>[1A2m] Industria no especificada</t>
  </si>
  <si>
    <t xml:space="preserve">     1A2mi Fabricación de vidrio y productos de vidrio</t>
  </si>
  <si>
    <t xml:space="preserve">     1A2mii Fabricación de productos de hule</t>
  </si>
  <si>
    <t xml:space="preserve">     1A2miii Otras ramas</t>
  </si>
  <si>
    <t>[1A3] Transporte</t>
  </si>
  <si>
    <t>[1A3a] Aviación civil</t>
  </si>
  <si>
    <t>[1A3b] Autotransporte</t>
  </si>
  <si>
    <t>[1A3c] Ferrocarriles</t>
  </si>
  <si>
    <t>[1A3d] Navegación marítima y fluvial</t>
  </si>
  <si>
    <t>[1A3e] Otro transporte</t>
  </si>
  <si>
    <t>[1A4] Otros sectores</t>
  </si>
  <si>
    <t>[1A4a] Comercial/institucional</t>
  </si>
  <si>
    <t>[1A4b] Residencial</t>
  </si>
  <si>
    <t>[1A4c] Agropecuario/silvicultura/pesca/piscifactorías</t>
  </si>
  <si>
    <t>[1B] Emisiones fugitivas provenientes de la fabricación de combustibles</t>
  </si>
  <si>
    <t>[1B1] Combustibles sólidos</t>
  </si>
  <si>
    <t>[1B1a] Minería carbonífera y manejo del carbón</t>
  </si>
  <si>
    <t>[1B1ai] Minas subterráneas</t>
  </si>
  <si>
    <t>[1B1aii] Minas superficie</t>
  </si>
  <si>
    <t>[1B1b] Combustión espontánea y vertederos para quema de carbón</t>
  </si>
  <si>
    <t>[1B2] Petróleo y gas natural</t>
  </si>
  <si>
    <t>[1B2a] Petróleo</t>
  </si>
  <si>
    <t>1B2ai Venteo petróleo</t>
  </si>
  <si>
    <t>1B2aii Quemado petróleo</t>
  </si>
  <si>
    <t>1B2aiii Otras fugitivas petróleo</t>
  </si>
  <si>
    <t>[1B2b] Gas natural</t>
  </si>
  <si>
    <t>1B2bi Venteo gas natural</t>
  </si>
  <si>
    <t>1B2bii Quemado gas natural</t>
  </si>
  <si>
    <t>1B2biii Otras fugitivas gas natural</t>
  </si>
  <si>
    <t>[2] Procesos industriales y uso de productos</t>
  </si>
  <si>
    <t>[2A] Industria de los minerales</t>
  </si>
  <si>
    <t>[2A1] Producción de cemento</t>
  </si>
  <si>
    <t>[2A2] Producción de cal</t>
  </si>
  <si>
    <t>[2A3] Producción de vidrio</t>
  </si>
  <si>
    <t>[2A4] Otros usos de carbonatos</t>
  </si>
  <si>
    <t>[2A5] Otros</t>
  </si>
  <si>
    <t>[2B] Industria química</t>
  </si>
  <si>
    <t>[2B1] Producción de amoniaco</t>
  </si>
  <si>
    <t>[2B2] Producción de ácido nítrico</t>
  </si>
  <si>
    <t>[2B3] Producción de ácido adípico</t>
  </si>
  <si>
    <t>[2B4] Producción de caprolactama, glioxil y ácido glioxílico</t>
  </si>
  <si>
    <t>[2B5] Producción de carburo</t>
  </si>
  <si>
    <t>[2B6] Producción de dióxido de titanio</t>
  </si>
  <si>
    <t>[2B7] Producción de ceniza de sosa</t>
  </si>
  <si>
    <t>[2B8] Producción petroquímica y negro de humo</t>
  </si>
  <si>
    <t>[2B9] Producción fluoroquímica</t>
  </si>
  <si>
    <t>[2B10] Otros</t>
  </si>
  <si>
    <t>[2C] Industria de los metales</t>
  </si>
  <si>
    <t>[2C1] Producción de hierro y acero</t>
  </si>
  <si>
    <t>[2C2] Producción de ferroaleaciones</t>
  </si>
  <si>
    <t>[2C3] Producción de aluminio</t>
  </si>
  <si>
    <t>[2C4] Producción de magnesio</t>
  </si>
  <si>
    <t>[2C5] Producción de plomo</t>
  </si>
  <si>
    <t>[2C6] Producción de zinc</t>
  </si>
  <si>
    <t>[2C7] Otros</t>
  </si>
  <si>
    <t>[2D] Uso de productos no energéticos de combustibles y de solvente</t>
  </si>
  <si>
    <t>[2D1] Uso de lubricantes</t>
  </si>
  <si>
    <t>[2D2] Uso de la cera de parafina</t>
  </si>
  <si>
    <t>[2D3] Uso de solventes</t>
  </si>
  <si>
    <t>[2D4] Otros</t>
  </si>
  <si>
    <t>[2E] Industria electrónica</t>
  </si>
  <si>
    <t>[2E1] Circuitos integrados o semiconductores</t>
  </si>
  <si>
    <t>[2E2] Pantalla plana tipo TFT</t>
  </si>
  <si>
    <t>[2E3] Células fotovoltaicas</t>
  </si>
  <si>
    <t>[2E4] Fluido de transferencia térmica</t>
  </si>
  <si>
    <t>[2E5] Otros</t>
  </si>
  <si>
    <t>[2F] Uso de productos sustitutos de las sustancias que agotan la capa de ozono</t>
  </si>
  <si>
    <t>[2F1] Refrigeración y aire acondicionado</t>
  </si>
  <si>
    <t>[2F2] Agentes espumantes</t>
  </si>
  <si>
    <t>[2F3] Protección contra incendios</t>
  </si>
  <si>
    <t>[2F4] Aerosoles</t>
  </si>
  <si>
    <t>[2F5] Solventes</t>
  </si>
  <si>
    <t>[2F6] Otras aplicaciones</t>
  </si>
  <si>
    <t>[2G] Manufactura y utilización de otros productos</t>
  </si>
  <si>
    <t>[2G1] Equipos eléctricos</t>
  </si>
  <si>
    <t>[2G2] SF6 y PFC de otros usos de productos</t>
  </si>
  <si>
    <t>[2G3] N2O de usos de productos</t>
  </si>
  <si>
    <t>[2G4] Otros</t>
  </si>
  <si>
    <t>[2H] Otros</t>
  </si>
  <si>
    <t>[2H1] Industria de la pulpa y el papel</t>
  </si>
  <si>
    <t>[2H2] Industria de la alimentación y las bebidas</t>
  </si>
  <si>
    <t>[2H3] Otros</t>
  </si>
  <si>
    <t>[3] Agricultura</t>
  </si>
  <si>
    <t xml:space="preserve">     [3A] Fermentación entérica</t>
  </si>
  <si>
    <t xml:space="preserve">          [3A1] Bovino</t>
  </si>
  <si>
    <t xml:space="preserve">          [3A2] Ovinos</t>
  </si>
  <si>
    <t xml:space="preserve">          [3A3] Porcinos</t>
  </si>
  <si>
    <t xml:space="preserve">          [3A4a] Búfalos</t>
  </si>
  <si>
    <t xml:space="preserve"> -   </t>
  </si>
  <si>
    <t xml:space="preserve">          [3A4b] Camello</t>
  </si>
  <si>
    <t xml:space="preserve">          [3A4d] Caprino</t>
  </si>
  <si>
    <t xml:space="preserve">          [3A4e] Caballos</t>
  </si>
  <si>
    <t xml:space="preserve">          [3A4f] Mulas y asnos</t>
  </si>
  <si>
    <t xml:space="preserve">          [3A4h] Otros  (especificar)</t>
  </si>
  <si>
    <t xml:space="preserve">     [3B] Gestión del estiércol</t>
  </si>
  <si>
    <t xml:space="preserve">          [3B1] Bovino</t>
  </si>
  <si>
    <t xml:space="preserve">          [3B2] Ovinos</t>
  </si>
  <si>
    <t xml:space="preserve">          [3B3] Porcinos</t>
  </si>
  <si>
    <t xml:space="preserve">          [3B4a] Búfalos</t>
  </si>
  <si>
    <t xml:space="preserve">          [3B4b] Camello</t>
  </si>
  <si>
    <t xml:space="preserve">          [3B4d] Caprino</t>
  </si>
  <si>
    <t xml:space="preserve">          [3B4e] Caballos</t>
  </si>
  <si>
    <t xml:space="preserve">          [3B4f] Mulas y asnos</t>
  </si>
  <si>
    <t xml:space="preserve">          [3B4g] Aves de corral</t>
  </si>
  <si>
    <t xml:space="preserve">          [3B4h] Otros  (especificar)</t>
  </si>
  <si>
    <r>
      <t xml:space="preserve">     [3B5] Emisiones indirectas de los N</t>
    </r>
    <r>
      <rPr>
        <vertAlign val="subscript"/>
        <sz val="8"/>
        <rFont val="Montserrat Medium"/>
      </rPr>
      <t>2</t>
    </r>
    <r>
      <rPr>
        <sz val="8"/>
        <rFont val="Montserrat Medium"/>
      </rPr>
      <t>O de la gestión del estiércol</t>
    </r>
  </si>
  <si>
    <t xml:space="preserve">     [3C] Cultivo del arroz</t>
  </si>
  <si>
    <r>
      <t xml:space="preserve">     [3D1] Emisiones directas de los N</t>
    </r>
    <r>
      <rPr>
        <vertAlign val="subscript"/>
        <sz val="8"/>
        <rFont val="Montserrat Medium"/>
      </rPr>
      <t>2</t>
    </r>
    <r>
      <rPr>
        <sz val="8"/>
        <rFont val="Montserrat Medium"/>
      </rPr>
      <t>O de los suelos gestionados</t>
    </r>
  </si>
  <si>
    <r>
      <t xml:space="preserve">     [3D2] Emisiones indirectas de los N</t>
    </r>
    <r>
      <rPr>
        <vertAlign val="subscript"/>
        <sz val="8"/>
        <rFont val="Montserrat Medium"/>
      </rPr>
      <t>2</t>
    </r>
    <r>
      <rPr>
        <sz val="8"/>
        <rFont val="Montserrat Medium"/>
      </rPr>
      <t>O de los suelos gestionados</t>
    </r>
  </si>
  <si>
    <t xml:space="preserve">     [3F] Emisiones de quemado de biomasa en tierras de cultivo</t>
  </si>
  <si>
    <t xml:space="preserve">     [3G] Encalado</t>
  </si>
  <si>
    <t xml:space="preserve">     [3H] Aplicación de urea</t>
  </si>
  <si>
    <t>[4] Uso de la tierra, cambios de uso de la tierra y silvicultura (UTCUTS)</t>
  </si>
  <si>
    <t xml:space="preserve">     [4A] Tierra forestales</t>
  </si>
  <si>
    <t xml:space="preserve">          [4A1] Tierras forestales que permanecen como tal</t>
  </si>
  <si>
    <t xml:space="preserve">          [4A2] Tierras convertidas a tierras forestales</t>
  </si>
  <si>
    <t xml:space="preserve">     [4B] Tierra de cultivo</t>
  </si>
  <si>
    <t xml:space="preserve">          [4B1] Tierras de cultivo que permanecen como tal</t>
  </si>
  <si>
    <t xml:space="preserve">          [4B2] Tierras convertidas a tierras de cultivo</t>
  </si>
  <si>
    <t xml:space="preserve">     [4C] Praderas</t>
  </si>
  <si>
    <t xml:space="preserve">          [4C1] Praderas que permanecen como tal</t>
  </si>
  <si>
    <t xml:space="preserve">          [4C2] Tierras convertidas en praderas</t>
  </si>
  <si>
    <t xml:space="preserve">     [4D] Humedales</t>
  </si>
  <si>
    <t xml:space="preserve">          [4D1] Humedales que permanecen como tal</t>
  </si>
  <si>
    <t xml:space="preserve">          [4D2] Tierras convertidas en humedales</t>
  </si>
  <si>
    <t xml:space="preserve">     [4E] Asentamientos </t>
  </si>
  <si>
    <t xml:space="preserve">          [4E1] Asentamientos que permanecen como tal</t>
  </si>
  <si>
    <t xml:space="preserve">          [4E2] Tierras convertidas en asentamientos</t>
  </si>
  <si>
    <t xml:space="preserve">     [4F] Otras tierras </t>
  </si>
  <si>
    <t xml:space="preserve">          [4F1] Otras tierras que permanecen como tal</t>
  </si>
  <si>
    <t xml:space="preserve">          [4F1] Tierras convertidas en otras tierras</t>
  </si>
  <si>
    <t xml:space="preserve">     [4(IV)] Emisiones de GEI por quemado de biomasa</t>
  </si>
  <si>
    <t xml:space="preserve">          [4(IV)A] Emisiones de quemado de biomasa en tierras forestales</t>
  </si>
  <si>
    <t xml:space="preserve">          [4(IV)C] Emisiones de quemado de biomasa en tierras praderas</t>
  </si>
  <si>
    <t xml:space="preserve">          [4(IV)H] Emisiones de quemado de biomasa en otras tierras</t>
  </si>
  <si>
    <t xml:space="preserve">     [4G] Productos de madera recolectada</t>
  </si>
  <si>
    <t xml:space="preserve">     [4H] Otros (especificar)</t>
  </si>
  <si>
    <t>[5] Residuos</t>
  </si>
  <si>
    <t>[5A] Eliminación de residuos sólidos</t>
  </si>
  <si>
    <t>[5A1] Sitios gestionados de eliminación de residuos (rellenos sanitarios)</t>
  </si>
  <si>
    <t xml:space="preserve">[5A2] Sitios no controlados de eliminación de residuos </t>
  </si>
  <si>
    <t>[5A3] Tiraderos a cielo abierto para eliminación de residuos</t>
  </si>
  <si>
    <t>[5B] Tratamiento biológico de los residuos sólidos</t>
  </si>
  <si>
    <t>[5C] Incineración y quema a cielo abierto  de residuos</t>
  </si>
  <si>
    <t>[5C1] Incineración de residuos peligrosos industriales y biológico infeccioso</t>
  </si>
  <si>
    <t>[5C2] Quema a cielo abierto de residuos sólidos</t>
  </si>
  <si>
    <t>[5D] Tratamiento y eliminación de aguas residuales</t>
  </si>
  <si>
    <t>[5D1] Tratamiento y eliminación de aguas residuales municipales</t>
  </si>
  <si>
    <t>[5D2] Tratamiento y eliminación de aguas residuales industriales</t>
  </si>
  <si>
    <t>[5E] Otros</t>
  </si>
  <si>
    <r>
      <t>EMISIONES NETAS (t de CO</t>
    </r>
    <r>
      <rPr>
        <b/>
        <vertAlign val="subscript"/>
        <sz val="10"/>
        <rFont val="Montserrat Medium"/>
      </rPr>
      <t>2</t>
    </r>
    <r>
      <rPr>
        <b/>
        <sz val="10"/>
        <rFont val="Montserrat Medium"/>
      </rPr>
      <t>e)</t>
    </r>
  </si>
  <si>
    <r>
      <t>Bunkers</t>
    </r>
    <r>
      <rPr>
        <b/>
        <vertAlign val="superscript"/>
        <sz val="8"/>
        <rFont val="Montserrat Medium"/>
      </rPr>
      <t>5</t>
    </r>
  </si>
  <si>
    <t>Aviación internacional</t>
  </si>
  <si>
    <t>Marítimo internacional</t>
  </si>
  <si>
    <r>
      <t>Emisiones de CO</t>
    </r>
    <r>
      <rPr>
        <b/>
        <vertAlign val="subscript"/>
        <sz val="8"/>
        <rFont val="Montserrat Medium"/>
      </rPr>
      <t>2</t>
    </r>
    <r>
      <rPr>
        <b/>
        <sz val="8"/>
        <rFont val="Montserrat Medium"/>
      </rPr>
      <t xml:space="preserve"> por quema de biomasa</t>
    </r>
  </si>
  <si>
    <t>Notas:</t>
  </si>
  <si>
    <r>
      <t xml:space="preserve"> UTCUTS: Se refiere al Uso de la Tierra, Cambios de Uso de la Tierra y Silvicultura. De acuerdo con lo indicado en los Formatos Comunes de Reporte (CRT, por sus siglas en inglés) mandatados por la Convención Marco de las Naciones Unidas sobre Cambio Climático (CMNUCC). Para más información al respecto, consultar el documento </t>
    </r>
    <r>
      <rPr>
        <i/>
        <sz val="11"/>
        <color theme="1"/>
        <rFont val="Montserrat Medium"/>
      </rPr>
      <t>"Categories mapping CRT and 2006 IPCC Guidelines"</t>
    </r>
    <r>
      <rPr>
        <sz val="11"/>
        <color theme="1"/>
        <rFont val="Montserrat Medium"/>
      </rPr>
      <t xml:space="preserve"> https://unfccc.int/documents/634242 </t>
    </r>
  </si>
  <si>
    <t>Emisiones brutas: Contabiliza todas las emisiones que suceden en cada sector, incluyendo las que ocurren en el sector UTCUTS</t>
  </si>
  <si>
    <t>Emisiones Sin UTCUTS: Contabiliza todas las emisiones que suceden en cada sector, sin considerar las que ocurren en el sector UTCUTS.</t>
  </si>
  <si>
    <t>Emisiones netas: Considera el balance entre las emisiones y las absorciones de todo el inventario</t>
  </si>
  <si>
    <r>
      <t>Las emisiones de bunkers y las emisiones de CO</t>
    </r>
    <r>
      <rPr>
        <vertAlign val="subscript"/>
        <sz val="11"/>
        <color theme="1"/>
        <rFont val="Montserrat Medium"/>
      </rPr>
      <t>2</t>
    </r>
    <r>
      <rPr>
        <sz val="11"/>
        <color theme="1"/>
        <rFont val="Montserrat Medium"/>
      </rPr>
      <t xml:space="preserve"> por la quema de biomasa no se encuentran contabilizadas al total de inventario</t>
    </r>
  </si>
  <si>
    <r>
      <rPr>
        <sz val="8"/>
        <color rgb="FF000000"/>
        <rFont val="Montserrat Medium"/>
      </rPr>
      <t xml:space="preserve">     [3B5] Emisiones indirectas de los N</t>
    </r>
    <r>
      <rPr>
        <vertAlign val="subscript"/>
        <sz val="8"/>
        <color rgb="FF000000"/>
        <rFont val="Montserrat Medium"/>
      </rPr>
      <t>2</t>
    </r>
    <r>
      <rPr>
        <sz val="8"/>
        <color rgb="FF000000"/>
        <rFont val="Montserrat Medium"/>
      </rPr>
      <t>O de la gestión del estiércol</t>
    </r>
  </si>
  <si>
    <t>*</t>
  </si>
  <si>
    <t>SECTOR</t>
  </si>
  <si>
    <t>CO2</t>
  </si>
  <si>
    <t>CH4</t>
  </si>
  <si>
    <t>N2O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</si>
</sst>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164" formatCode="_-&quot;$&quot;* #,##0_-;\-&quot;$&quot;* #,##0_-;_-&quot;$&quot;* &quot;-&quot;_-;_-@_-"/>
    <numFmt numFmtId="165" formatCode="_-* #,##0_-;\-* #,##0_-;_-* &quot;-&quot;_-;_-@_-"/>
    <numFmt numFmtId="166" formatCode="_-* #,##0.00_-;\-* #,##0.00_-;_-* &quot;-&quot;??_-;_-@_-"/>
    <numFmt numFmtId="167" formatCode="#,##0.000"/>
    <numFmt numFmtId="168" formatCode="General_)"/>
    <numFmt numFmtId="169" formatCode="0.0"/>
    <numFmt numFmtId="170" formatCode="0.000"/>
    <numFmt numFmtId="171" formatCode="#,##0.0"/>
    <numFmt numFmtId="172" formatCode="0.0000000000000"/>
    <numFmt numFmtId="173" formatCode="&quot;N$&quot;#,##0.00;\-&quot;N$&quot;#,##0.00"/>
    <numFmt numFmtId="174" formatCode="_(* #,##0_);_(* \(#,##0\);_(* &quot;-&quot;??_);_(@_)"/>
    <numFmt numFmtId="175" formatCode="_(* #,##0.000_);_(* \(#,##0.000\);_(* &quot;-&quot;??_);_(@_)"/>
    <numFmt numFmtId="176" formatCode="_-[$€-2]* #,##0.00_-;\-[$€-2]* #,##0.00_-;_-[$€-2]* &quot;-&quot;??_-"/>
    <numFmt numFmtId="177" formatCode="_-* #,##0.00\ _€_-;\-* #,##0.00\ _€_-;_-* &quot;-&quot;??\ _€_-;_-@_-"/>
    <numFmt numFmtId="178" formatCode="#\,##0.00"/>
    <numFmt numFmtId="179" formatCode="&quot;$&quot;#.00"/>
    <numFmt numFmtId="180" formatCode="m\o\n\th\ d\,\ \y\y\y\y"/>
    <numFmt numFmtId="181" formatCode="#."/>
    <numFmt numFmtId="182" formatCode="#.00"/>
    <numFmt numFmtId="183" formatCode="_-* #,##0.000_-;\-* #,##0.000_-;_-* &quot;-&quot;???_-;_-@_-"/>
  </numFmts>
  <fonts count="96">
    <font>
      <sz val="11"/>
      <color theme="1"/>
      <name val="Calibri"/>
      <family val="2"/>
      <scheme val="minor"/>
    </font>
    <font>
      <b/>
      <sz val="10"/>
      <name val="Arial"/>
      <family val="2"/>
    </font>
    <font>
      <sz val="8"/>
      <name val="Arial"/>
      <family val="2"/>
    </font>
    <font>
      <sz val="10"/>
      <name val="Arial"/>
      <family val="2"/>
    </font>
    <font>
      <sz val="11"/>
      <color theme="1"/>
      <name val="Calibri"/>
      <family val="2"/>
      <scheme val="minor"/>
    </font>
    <font>
      <sz val="11"/>
      <color indexed="8"/>
      <name val="Calibri"/>
      <family val="2"/>
    </font>
    <font>
      <sz val="10"/>
      <name val="Courier"/>
      <family val="3"/>
    </font>
    <font>
      <b/>
      <sz val="11"/>
      <color theme="1"/>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u/>
      <sz val="10"/>
      <color indexed="12"/>
      <name val="Arial"/>
      <family val="2"/>
    </font>
    <font>
      <sz val="11"/>
      <color theme="1"/>
      <name val="Arial"/>
      <family val="2"/>
    </font>
    <font>
      <u/>
      <sz val="11"/>
      <color theme="10"/>
      <name val="Arial"/>
      <family val="2"/>
    </font>
    <font>
      <u/>
      <sz val="10"/>
      <color theme="10"/>
      <name val="Arial"/>
      <family val="2"/>
    </font>
    <font>
      <sz val="9"/>
      <name val="Arial"/>
      <family val="2"/>
    </font>
    <font>
      <u/>
      <sz val="13"/>
      <color theme="10"/>
      <name val="Arial"/>
      <family val="2"/>
    </font>
    <font>
      <sz val="12"/>
      <color theme="1"/>
      <name val="Calibri"/>
      <family val="2"/>
      <scheme val="minor"/>
    </font>
    <font>
      <sz val="10"/>
      <color rgb="FF000000"/>
      <name val="Arial"/>
      <family val="2"/>
    </font>
    <font>
      <sz val="12"/>
      <color theme="0"/>
      <name val="Arial"/>
      <family val="2"/>
    </font>
    <font>
      <sz val="10"/>
      <color theme="1"/>
      <name val="Arial"/>
      <family val="2"/>
    </font>
    <font>
      <sz val="9"/>
      <color theme="1"/>
      <name val="Arial"/>
      <family val="2"/>
    </font>
    <font>
      <sz val="7"/>
      <name val="Arial"/>
      <family val="2"/>
    </font>
    <font>
      <u/>
      <sz val="8"/>
      <color indexed="12"/>
      <name val="Arial"/>
      <family val="2"/>
    </font>
    <font>
      <u/>
      <sz val="7"/>
      <color indexed="12"/>
      <name val="Arial"/>
      <family val="2"/>
    </font>
    <font>
      <sz val="2"/>
      <name val="Arial"/>
      <family val="2"/>
    </font>
    <font>
      <sz val="9"/>
      <name val="Microsoft Sans Serif"/>
      <family val="2"/>
    </font>
    <font>
      <sz val="8"/>
      <color theme="1"/>
      <name val="Arial Narrow"/>
      <family val="2"/>
    </font>
    <font>
      <sz val="11"/>
      <color indexed="8"/>
      <name val="Calibri"/>
      <family val="2"/>
      <scheme val="minor"/>
    </font>
    <font>
      <b/>
      <sz val="9"/>
      <name val="Arial"/>
      <family val="2"/>
    </font>
    <font>
      <sz val="12"/>
      <color theme="1"/>
      <name val="Arial"/>
      <family val="2"/>
    </font>
    <font>
      <sz val="11"/>
      <name val="Calibri"/>
      <family val="2"/>
    </font>
    <font>
      <sz val="18"/>
      <color theme="3"/>
      <name val="Cambria"/>
      <family val="2"/>
      <scheme val="major"/>
    </font>
    <font>
      <sz val="10"/>
      <name val="Calibri"/>
      <family val="2"/>
    </font>
    <font>
      <sz val="11"/>
      <color theme="1"/>
      <name val="Montserrat"/>
      <family val="2"/>
    </font>
    <font>
      <sz val="10"/>
      <name val="Century Gothic"/>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
      <color indexed="8"/>
      <name val="Courier"/>
      <family val="3"/>
    </font>
    <font>
      <b/>
      <sz val="11"/>
      <color indexed="56"/>
      <name val="Calibri"/>
      <family val="2"/>
    </font>
    <font>
      <sz val="11"/>
      <color indexed="62"/>
      <name val="Calibri"/>
      <family val="2"/>
    </font>
    <font>
      <sz val="10"/>
      <name val="Helv"/>
      <family val="2"/>
    </font>
    <font>
      <i/>
      <sz val="11"/>
      <color indexed="23"/>
      <name val="Calibri"/>
      <family val="2"/>
    </font>
    <font>
      <sz val="1"/>
      <color indexed="16"/>
      <name val="Courier"/>
      <family val="3"/>
    </font>
    <font>
      <b/>
      <sz val="15"/>
      <color indexed="56"/>
      <name val="Calibri"/>
      <family val="2"/>
    </font>
    <font>
      <b/>
      <sz val="13"/>
      <color indexed="56"/>
      <name val="Calibri"/>
      <family val="2"/>
    </font>
    <font>
      <b/>
      <sz val="1"/>
      <color indexed="8"/>
      <name val="Courier"/>
      <family val="3"/>
    </font>
    <font>
      <sz val="10"/>
      <name val="MS Sans Serif"/>
      <family val="2"/>
    </font>
    <font>
      <sz val="11"/>
      <color indexed="60"/>
      <name val="Calibri"/>
      <family val="2"/>
    </font>
    <font>
      <sz val="12"/>
      <name val="Courier"/>
      <family val="3"/>
    </font>
    <font>
      <b/>
      <sz val="11"/>
      <color indexed="63"/>
      <name val="Calibri"/>
      <family val="2"/>
    </font>
    <font>
      <sz val="11"/>
      <color indexed="10"/>
      <name val="Calibri"/>
      <family val="2"/>
    </font>
    <font>
      <b/>
      <sz val="18"/>
      <color indexed="56"/>
      <name val="Cambria"/>
      <family val="2"/>
    </font>
    <font>
      <b/>
      <sz val="11"/>
      <color indexed="8"/>
      <name val="Calibri"/>
      <family val="2"/>
    </font>
    <font>
      <sz val="10"/>
      <color indexed="8"/>
      <name val="Arial"/>
      <family val="2"/>
    </font>
    <font>
      <sz val="8"/>
      <name val="Montserrat"/>
    </font>
    <font>
      <sz val="16"/>
      <color theme="1"/>
      <name val="Montserrat Medium"/>
    </font>
    <font>
      <b/>
      <sz val="16"/>
      <color theme="1"/>
      <name val="Montserrat Medium"/>
    </font>
    <font>
      <sz val="11"/>
      <color theme="1"/>
      <name val="Montserrat Medium"/>
    </font>
    <font>
      <b/>
      <sz val="14"/>
      <name val="Montserrat Medium"/>
    </font>
    <font>
      <b/>
      <vertAlign val="subscript"/>
      <sz val="14"/>
      <name val="Montserrat Medium"/>
    </font>
    <font>
      <b/>
      <sz val="10"/>
      <name val="Montserrat Medium"/>
    </font>
    <font>
      <b/>
      <sz val="16"/>
      <name val="Montserrat Medium"/>
    </font>
    <font>
      <b/>
      <sz val="12"/>
      <name val="Montserrat Medium"/>
    </font>
    <font>
      <sz val="8"/>
      <name val="Montserrat Medium"/>
    </font>
    <font>
      <vertAlign val="subscript"/>
      <sz val="8"/>
      <name val="Montserrat Medium"/>
    </font>
    <font>
      <vertAlign val="subscript"/>
      <sz val="11"/>
      <color theme="1"/>
      <name val="Montserrat Medium"/>
    </font>
    <font>
      <b/>
      <sz val="8"/>
      <name val="Montserrat Medium"/>
    </font>
    <font>
      <b/>
      <vertAlign val="subscript"/>
      <sz val="10"/>
      <name val="Montserrat Medium"/>
    </font>
    <font>
      <b/>
      <sz val="8"/>
      <color indexed="12"/>
      <name val="Montserrat Medium"/>
    </font>
    <font>
      <b/>
      <sz val="8"/>
      <color rgb="FF0000FF"/>
      <name val="Montserrat Medium"/>
    </font>
    <font>
      <b/>
      <sz val="8"/>
      <color theme="1"/>
      <name val="Montserrat Medium"/>
    </font>
    <font>
      <sz val="8"/>
      <color theme="1"/>
      <name val="Montserrat Medium"/>
    </font>
    <font>
      <i/>
      <sz val="8"/>
      <name val="Montserrat Medium"/>
    </font>
    <font>
      <b/>
      <vertAlign val="subscript"/>
      <sz val="8"/>
      <name val="Montserrat Medium"/>
    </font>
    <font>
      <b/>
      <vertAlign val="superscript"/>
      <sz val="8"/>
      <name val="Montserrat Medium"/>
    </font>
    <font>
      <b/>
      <vertAlign val="superscript"/>
      <sz val="10"/>
      <name val="Montserrat Medium"/>
    </font>
    <font>
      <b/>
      <sz val="14"/>
      <color theme="1"/>
      <name val="Montserrat Medium"/>
    </font>
    <font>
      <i/>
      <sz val="11"/>
      <color theme="1"/>
      <name val="Montserrat Medium"/>
    </font>
    <font>
      <b/>
      <vertAlign val="superscript"/>
      <sz val="12"/>
      <name val="Montserrat Medium"/>
    </font>
    <font>
      <sz val="8"/>
      <color rgb="FF000000"/>
      <name val="Montserrat Medium"/>
    </font>
    <font>
      <vertAlign val="subscript"/>
      <sz val="8"/>
      <color rgb="FF000000"/>
      <name val="Montserrat Medium"/>
    </font>
    <font>
      <sz val="11"/>
      <color rgb="FF000000"/>
      <name val="Calibri"/>
      <family val="2"/>
    </font>
  </fonts>
  <fills count="66">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8" tint="0.79998168889431442"/>
        <bgColor indexed="64"/>
      </patternFill>
    </fill>
    <fill>
      <patternFill patternType="solid">
        <fgColor indexed="44"/>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9" tint="0.3999755851924192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2"/>
        <bgColor indexed="64"/>
      </patternFill>
    </fill>
    <fill>
      <patternFill patternType="solid">
        <fgColor rgb="FFFFC000"/>
        <bgColor indexed="64"/>
      </patternFill>
    </fill>
  </fills>
  <borders count="62">
    <border>
      <left/>
      <right/>
      <top/>
      <bottom/>
      <diagonal/>
    </border>
    <border>
      <left/>
      <right style="medium">
        <color auto="1"/>
      </right>
      <top style="medium">
        <color auto="1"/>
      </top>
      <bottom/>
      <diagonal/>
    </border>
    <border>
      <left/>
      <right style="medium">
        <color auto="1"/>
      </right>
      <top/>
      <bottom/>
      <diagonal/>
    </border>
    <border>
      <left style="medium">
        <color auto="1"/>
      </left>
      <right style="medium">
        <color indexed="64"/>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hair">
        <color auto="1"/>
      </bottom>
      <diagonal/>
    </border>
    <border>
      <left/>
      <right style="hair">
        <color auto="1"/>
      </right>
      <top style="medium">
        <color indexed="64"/>
      </top>
      <bottom style="hair">
        <color auto="1"/>
      </bottom>
      <diagonal/>
    </border>
    <border>
      <left/>
      <right style="medium">
        <color indexed="64"/>
      </right>
      <top style="medium">
        <color indexed="64"/>
      </top>
      <bottom style="hair">
        <color auto="1"/>
      </bottom>
      <diagonal/>
    </border>
    <border>
      <left style="medium">
        <color auto="1"/>
      </left>
      <right style="medium">
        <color auto="1"/>
      </right>
      <top/>
      <bottom style="hair">
        <color auto="1"/>
      </bottom>
      <diagonal/>
    </border>
    <border>
      <left style="hair">
        <color auto="1"/>
      </left>
      <right style="hair">
        <color auto="1"/>
      </right>
      <top style="hair">
        <color auto="1"/>
      </top>
      <bottom style="hair">
        <color auto="1"/>
      </bottom>
      <diagonal/>
    </border>
    <border>
      <left/>
      <right style="hair">
        <color auto="1"/>
      </right>
      <top/>
      <bottom/>
      <diagonal/>
    </border>
    <border>
      <left/>
      <right style="hair">
        <color auto="1"/>
      </right>
      <top/>
      <bottom style="hair">
        <color auto="1"/>
      </bottom>
      <diagonal/>
    </border>
    <border>
      <left/>
      <right style="medium">
        <color auto="1"/>
      </right>
      <top/>
      <bottom style="hair">
        <color auto="1"/>
      </bottom>
      <diagonal/>
    </border>
    <border>
      <left style="medium">
        <color auto="1"/>
      </left>
      <right style="medium">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medium">
        <color indexed="64"/>
      </right>
      <top style="hair">
        <color indexed="64"/>
      </top>
      <bottom/>
      <diagonal/>
    </border>
    <border>
      <left/>
      <right style="hair">
        <color auto="1"/>
      </right>
      <top style="hair">
        <color auto="1"/>
      </top>
      <bottom style="hair">
        <color indexed="64"/>
      </bottom>
      <diagonal/>
    </border>
    <border>
      <left style="medium">
        <color auto="1"/>
      </left>
      <right style="medium">
        <color auto="1"/>
      </right>
      <top style="hair">
        <color auto="1"/>
      </top>
      <bottom style="medium">
        <color auto="1"/>
      </bottom>
      <diagonal/>
    </border>
    <border>
      <left style="medium">
        <color auto="1"/>
      </left>
      <right/>
      <top style="hair">
        <color auto="1"/>
      </top>
      <bottom/>
      <diagonal/>
    </border>
    <border>
      <left/>
      <right style="medium">
        <color auto="1"/>
      </right>
      <top style="medium">
        <color auto="1"/>
      </top>
      <bottom style="medium">
        <color auto="1"/>
      </bottom>
      <diagonal/>
    </border>
    <border>
      <left style="hair">
        <color auto="1"/>
      </left>
      <right style="hair">
        <color auto="1"/>
      </right>
      <top style="hair">
        <color auto="1"/>
      </top>
      <bottom style="medium">
        <color indexed="64"/>
      </bottom>
      <diagonal/>
    </border>
    <border>
      <left/>
      <right style="hair">
        <color indexed="64"/>
      </right>
      <top style="medium">
        <color auto="1"/>
      </top>
      <bottom/>
      <diagonal/>
    </border>
    <border>
      <left/>
      <right/>
      <top style="hair">
        <color indexed="64"/>
      </top>
      <bottom/>
      <diagonal/>
    </border>
    <border>
      <left style="medium">
        <color auto="1"/>
      </left>
      <right/>
      <top style="hair">
        <color auto="1"/>
      </top>
      <bottom style="hair">
        <color auto="1"/>
      </bottom>
      <diagonal/>
    </border>
    <border>
      <left/>
      <right style="hair">
        <color auto="1"/>
      </right>
      <top style="hair">
        <color auto="1"/>
      </top>
      <bottom/>
      <diagonal/>
    </border>
    <border>
      <left style="medium">
        <color indexed="64"/>
      </left>
      <right/>
      <top style="medium">
        <color indexed="64"/>
      </top>
      <bottom style="hair">
        <color auto="1"/>
      </bottom>
      <diagonal/>
    </border>
    <border>
      <left style="medium">
        <color auto="1"/>
      </left>
      <right/>
      <top style="medium">
        <color auto="1"/>
      </top>
      <bottom/>
      <diagonal/>
    </border>
    <border>
      <left/>
      <right/>
      <top style="medium">
        <color indexed="64"/>
      </top>
      <bottom style="medium">
        <color indexed="64"/>
      </bottom>
      <diagonal/>
    </border>
    <border>
      <left/>
      <right/>
      <top style="medium">
        <color indexed="64"/>
      </top>
      <bottom/>
      <diagonal/>
    </border>
    <border>
      <left/>
      <right/>
      <top style="hair">
        <color auto="1"/>
      </top>
      <bottom style="hair">
        <color indexed="64"/>
      </bottom>
      <diagonal/>
    </border>
    <border>
      <left/>
      <right/>
      <top style="medium">
        <color indexed="64"/>
      </top>
      <bottom style="hair">
        <color auto="1"/>
      </bottom>
      <diagonal/>
    </border>
    <border>
      <left/>
      <right/>
      <top/>
      <bottom style="hair">
        <color auto="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style="medium">
        <color auto="1"/>
      </left>
      <right style="medium">
        <color indexed="64"/>
      </right>
      <top/>
      <bottom style="medium">
        <color indexed="64"/>
      </bottom>
      <diagonal/>
    </border>
    <border>
      <left style="hair">
        <color auto="1"/>
      </left>
      <right/>
      <top style="hair">
        <color indexed="64"/>
      </top>
      <bottom style="medium">
        <color auto="1"/>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right style="medium">
        <color indexed="64"/>
      </right>
      <top style="hair">
        <color indexed="64"/>
      </top>
      <bottom style="hair">
        <color indexed="64"/>
      </bottom>
      <diagonal/>
    </border>
  </borders>
  <cellStyleXfs count="1851">
    <xf numFmtId="0" fontId="0" fillId="0" borderId="0"/>
    <xf numFmtId="168" fontId="3" fillId="0" borderId="0"/>
    <xf numFmtId="0" fontId="4" fillId="0" borderId="0"/>
    <xf numFmtId="166" fontId="5" fillId="0" borderId="0" applyFont="0" applyFill="0" applyBorder="0" applyAlignment="0" applyProtection="0"/>
    <xf numFmtId="0" fontId="4" fillId="0" borderId="0"/>
    <xf numFmtId="166" fontId="5"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8" fontId="6" fillId="0" borderId="0"/>
    <xf numFmtId="166" fontId="4" fillId="0" borderId="0" applyFont="0" applyFill="0" applyBorder="0" applyAlignment="0" applyProtection="0"/>
    <xf numFmtId="9" fontId="4" fillId="0" borderId="0" applyFont="0" applyFill="0" applyBorder="0" applyAlignment="0" applyProtection="0"/>
    <xf numFmtId="0" fontId="9" fillId="0" borderId="34" applyNumberFormat="0" applyFill="0" applyAlignment="0" applyProtection="0"/>
    <xf numFmtId="0" fontId="10" fillId="0" borderId="35" applyNumberFormat="0" applyFill="0" applyAlignment="0" applyProtection="0"/>
    <xf numFmtId="0" fontId="12" fillId="11" borderId="0" applyNumberFormat="0" applyBorder="0" applyAlignment="0" applyProtection="0"/>
    <xf numFmtId="0" fontId="13" fillId="12" borderId="0" applyNumberFormat="0" applyBorder="0" applyAlignment="0" applyProtection="0"/>
    <xf numFmtId="0" fontId="14" fillId="13" borderId="37" applyNumberFormat="0" applyAlignment="0" applyProtection="0"/>
    <xf numFmtId="0" fontId="15" fillId="13" borderId="36" applyNumberFormat="0" applyAlignment="0" applyProtection="0"/>
    <xf numFmtId="0" fontId="17" fillId="0" borderId="0" applyNumberFormat="0" applyFill="0" applyBorder="0" applyAlignment="0" applyProtection="0"/>
    <xf numFmtId="0" fontId="7" fillId="0" borderId="39" applyNumberFormat="0" applyFill="0" applyAlignment="0" applyProtection="0"/>
    <xf numFmtId="0" fontId="18"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8" fillId="34" borderId="0" applyNumberFormat="0" applyBorder="0" applyAlignment="0" applyProtection="0"/>
    <xf numFmtId="0" fontId="18"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18" fillId="38" borderId="0" applyNumberFormat="0" applyBorder="0" applyAlignment="0" applyProtection="0"/>
    <xf numFmtId="0" fontId="20" fillId="0" borderId="0" applyNumberFormat="0" applyFill="0" applyBorder="0" applyAlignment="0" applyProtection="0">
      <alignment vertical="top"/>
      <protection locked="0"/>
    </xf>
    <xf numFmtId="0" fontId="4" fillId="0" borderId="0"/>
    <xf numFmtId="0" fontId="19" fillId="0" borderId="0" applyNumberForma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25" fillId="0" borderId="0" applyNumberFormat="0" applyFill="0" applyBorder="0" applyAlignment="0" applyProtection="0">
      <alignment vertical="top"/>
      <protection locked="0"/>
    </xf>
    <xf numFmtId="0" fontId="3" fillId="0" borderId="0"/>
    <xf numFmtId="0" fontId="26" fillId="0" borderId="0"/>
    <xf numFmtId="9" fontId="26" fillId="0" borderId="0" applyFont="0" applyFill="0" applyBorder="0" applyAlignment="0" applyProtection="0"/>
    <xf numFmtId="168" fontId="6" fillId="0" borderId="0"/>
    <xf numFmtId="166" fontId="3" fillId="0" borderId="0" applyFont="0" applyFill="0" applyBorder="0" applyAlignment="0" applyProtection="0"/>
    <xf numFmtId="166" fontId="3" fillId="0" borderId="0" applyFont="0" applyFill="0" applyBorder="0" applyAlignment="0" applyProtection="0"/>
    <xf numFmtId="166" fontId="4" fillId="0" borderId="0" applyFont="0" applyFill="0" applyBorder="0" applyAlignment="0" applyProtection="0"/>
    <xf numFmtId="0" fontId="4" fillId="0" borderId="0"/>
    <xf numFmtId="172" fontId="3" fillId="0" borderId="0" applyFill="0" applyBorder="0" applyAlignment="0" applyProtection="0">
      <alignment horizontal="right"/>
      <protection locked="0"/>
    </xf>
    <xf numFmtId="173" fontId="24" fillId="0" borderId="0" applyFill="0" applyBorder="0" applyAlignment="0" applyProtection="0">
      <alignment horizontal="right"/>
      <protection locked="0"/>
    </xf>
    <xf numFmtId="173" fontId="24" fillId="0" borderId="0" applyFill="0" applyBorder="0" applyAlignment="0" applyProtection="0">
      <alignment horizontal="right"/>
      <protection locked="0"/>
    </xf>
    <xf numFmtId="174" fontId="3" fillId="0" borderId="0" applyFill="0" applyBorder="0" applyAlignment="0" applyProtection="0"/>
    <xf numFmtId="174" fontId="3" fillId="0" borderId="0" applyFill="0" applyBorder="0" applyAlignment="0" applyProtection="0"/>
    <xf numFmtId="174" fontId="3" fillId="0" borderId="0" applyFill="0" applyBorder="0" applyAlignment="0" applyProtection="0"/>
    <xf numFmtId="175" fontId="3" fillId="0" borderId="0" applyFill="0" applyBorder="0" applyAlignment="0" applyProtection="0">
      <alignment horizontal="right"/>
    </xf>
    <xf numFmtId="175" fontId="3" fillId="0" borderId="0" applyFill="0" applyBorder="0" applyAlignment="0" applyProtection="0">
      <alignment horizontal="right"/>
    </xf>
    <xf numFmtId="175" fontId="3" fillId="0" borderId="0" applyFill="0" applyBorder="0" applyAlignment="0" applyProtection="0">
      <alignment horizontal="right"/>
    </xf>
    <xf numFmtId="0" fontId="1" fillId="0" borderId="0" applyNumberFormat="0" applyFill="0" applyBorder="0" applyAlignment="0" applyProtection="0">
      <alignment horizontal="left" vertical="center"/>
    </xf>
    <xf numFmtId="0" fontId="1" fillId="0" borderId="0" applyNumberFormat="0" applyFill="0" applyBorder="0" applyAlignment="0" applyProtection="0">
      <alignment horizontal="left" vertical="center"/>
    </xf>
    <xf numFmtId="0" fontId="31" fillId="0" borderId="0" applyNumberFormat="0" applyFill="0" applyBorder="0" applyProtection="0">
      <alignment horizontal="left" vertical="top"/>
    </xf>
    <xf numFmtId="0" fontId="31" fillId="0" borderId="0" applyNumberFormat="0" applyFill="0" applyBorder="0" applyProtection="0">
      <alignment horizontal="right" vertical="top"/>
    </xf>
    <xf numFmtId="0" fontId="31" fillId="0" borderId="0" applyNumberFormat="0" applyFill="0" applyBorder="0" applyProtection="0">
      <alignment horizontal="left" vertical="top"/>
    </xf>
    <xf numFmtId="0" fontId="31" fillId="0" borderId="0" applyNumberFormat="0" applyFill="0" applyBorder="0" applyProtection="0">
      <alignment horizontal="right" vertical="top"/>
    </xf>
    <xf numFmtId="176" fontId="3" fillId="0" borderId="0" applyFont="0" applyFill="0" applyBorder="0" applyAlignment="0" applyProtection="0"/>
    <xf numFmtId="0" fontId="32"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9" fillId="0" borderId="0" applyNumberFormat="0" applyFill="0" applyBorder="0" applyAlignment="0" applyProtection="0"/>
    <xf numFmtId="0" fontId="34" fillId="0" borderId="40" applyNumberFormat="0" applyFill="0" applyAlignment="0" applyProtection="0">
      <alignment vertical="top"/>
      <protection locked="0"/>
    </xf>
    <xf numFmtId="0" fontId="34" fillId="0" borderId="41" applyNumberFormat="0" applyFill="0" applyAlignment="0" applyProtection="0">
      <alignment vertical="top"/>
      <protection locked="0"/>
    </xf>
    <xf numFmtId="0" fontId="34" fillId="0" borderId="0" applyNumberFormat="0" applyFill="0" applyAlignment="0" applyProtection="0"/>
    <xf numFmtId="164" fontId="3" fillId="0" borderId="0" applyFont="0" applyFill="0" applyBorder="0" applyAlignment="0" applyProtection="0"/>
    <xf numFmtId="164" fontId="3"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0" borderId="0"/>
    <xf numFmtId="0" fontId="2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3" fillId="0" borderId="0"/>
    <xf numFmtId="0" fontId="3" fillId="0" borderId="0"/>
    <xf numFmtId="0" fontId="3" fillId="0" borderId="0"/>
    <xf numFmtId="0" fontId="24" fillId="0" borderId="0"/>
    <xf numFmtId="0" fontId="29" fillId="0" borderId="0"/>
    <xf numFmtId="0" fontId="24" fillId="0" borderId="0"/>
    <xf numFmtId="0" fontId="3" fillId="0" borderId="0"/>
    <xf numFmtId="0" fontId="4" fillId="0" borderId="0"/>
    <xf numFmtId="0" fontId="4"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2" fillId="0" borderId="0"/>
    <xf numFmtId="0" fontId="30"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4" fillId="0" borderId="0"/>
    <xf numFmtId="0" fontId="29"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5" fillId="0" borderId="0"/>
    <xf numFmtId="0" fontId="37" fillId="0" borderId="0"/>
    <xf numFmtId="0" fontId="4" fillId="0" borderId="0"/>
    <xf numFmtId="0" fontId="4" fillId="0" borderId="0"/>
    <xf numFmtId="0" fontId="4" fillId="0" borderId="0"/>
    <xf numFmtId="0" fontId="3" fillId="0" borderId="0"/>
    <xf numFmtId="0" fontId="30"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4" borderId="38" applyNumberFormat="0" applyFont="0" applyAlignment="0" applyProtection="0"/>
    <xf numFmtId="0" fontId="4" fillId="14" borderId="38" applyNumberFormat="0" applyFont="0" applyAlignment="0" applyProtection="0"/>
    <xf numFmtId="0" fontId="24" fillId="0" borderId="0" applyNumberFormat="0" applyFill="0" applyBorder="0" applyProtection="0">
      <alignment horizontal="right" vertical="top"/>
      <protection locked="0"/>
    </xf>
    <xf numFmtId="0" fontId="24" fillId="0" borderId="0" applyNumberFormat="0" applyFill="0" applyBorder="0" applyProtection="0">
      <alignment horizontal="right" vertical="top"/>
      <protection locked="0"/>
    </xf>
    <xf numFmtId="0" fontId="31" fillId="0" borderId="0" applyNumberFormat="0" applyFill="0" applyBorder="0" applyAlignment="0" applyProtection="0">
      <alignment vertical="top"/>
      <protection locked="0"/>
    </xf>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 fillId="0" borderId="0" applyProtection="0"/>
    <xf numFmtId="0" fontId="3" fillId="0" borderId="0" applyProtection="0"/>
    <xf numFmtId="0" fontId="38" fillId="0" borderId="0" applyNumberFormat="0" applyFill="0" applyBorder="0" applyAlignment="0" applyProtection="0">
      <alignment horizontal="left" vertical="top"/>
    </xf>
    <xf numFmtId="0" fontId="38" fillId="0" borderId="0" applyNumberFormat="0" applyFill="0" applyBorder="0" applyAlignment="0" applyProtection="0">
      <alignment horizontal="left" vertical="top"/>
    </xf>
    <xf numFmtId="0" fontId="8" fillId="0" borderId="0" applyNumberFormat="0" applyFill="0" applyBorder="0" applyAlignment="0" applyProtection="0"/>
    <xf numFmtId="0" fontId="21" fillId="0" borderId="0"/>
    <xf numFmtId="9" fontId="21" fillId="0" borderId="0" applyFont="0" applyFill="0" applyBorder="0" applyAlignment="0" applyProtection="0"/>
    <xf numFmtId="0" fontId="19" fillId="0" borderId="0" applyNumberForma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168" fontId="6" fillId="0" borderId="0"/>
    <xf numFmtId="0" fontId="41" fillId="0" borderId="0" applyNumberFormat="0" applyFill="0" applyBorder="0" applyAlignment="0" applyProtection="0"/>
    <xf numFmtId="0" fontId="10" fillId="0" borderId="0" applyNumberFormat="0" applyFill="0" applyBorder="0" applyAlignment="0" applyProtection="0"/>
    <xf numFmtId="0" fontId="11" fillId="10" borderId="0" applyNumberFormat="0" applyBorder="0" applyAlignment="0" applyProtection="0"/>
    <xf numFmtId="0" fontId="12" fillId="11" borderId="0" applyNumberFormat="0" applyBorder="0" applyAlignment="0" applyProtection="0"/>
    <xf numFmtId="0" fontId="13" fillId="12" borderId="0" applyNumberFormat="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8" fillId="34" borderId="0" applyNumberFormat="0" applyBorder="0" applyAlignment="0" applyProtection="0"/>
    <xf numFmtId="0" fontId="18"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18" fillId="38" borderId="0" applyNumberFormat="0" applyBorder="0" applyAlignment="0" applyProtection="0"/>
    <xf numFmtId="0" fontId="22" fillId="0" borderId="0" applyNumberFormat="0" applyFill="0" applyBorder="0" applyAlignment="0" applyProtection="0"/>
    <xf numFmtId="0" fontId="20" fillId="0" borderId="0" applyNumberFormat="0" applyFill="0" applyBorder="0" applyAlignment="0" applyProtection="0">
      <alignment vertical="top"/>
      <protection locked="0"/>
    </xf>
    <xf numFmtId="0" fontId="3" fillId="0" borderId="0"/>
    <xf numFmtId="0" fontId="21" fillId="0" borderId="0"/>
    <xf numFmtId="166" fontId="21" fillId="0" borderId="0" applyFont="0" applyFill="0" applyBorder="0" applyAlignment="0" applyProtection="0"/>
    <xf numFmtId="0" fontId="21" fillId="0" borderId="0"/>
    <xf numFmtId="0" fontId="40" fillId="0" borderId="0"/>
    <xf numFmtId="0" fontId="43" fillId="0" borderId="0"/>
    <xf numFmtId="9" fontId="4" fillId="0" borderId="0" applyFont="0" applyFill="0" applyBorder="0" applyAlignment="0" applyProtection="0"/>
    <xf numFmtId="0" fontId="3" fillId="0" borderId="0"/>
    <xf numFmtId="177" fontId="4" fillId="0" borderId="0" applyFont="0" applyFill="0" applyBorder="0" applyAlignment="0" applyProtection="0"/>
    <xf numFmtId="0" fontId="4" fillId="16" borderId="0" applyNumberFormat="0" applyBorder="0" applyAlignment="0" applyProtection="0"/>
    <xf numFmtId="0" fontId="4" fillId="17" borderId="0" applyNumberFormat="0" applyBorder="0" applyAlignment="0" applyProtection="0"/>
    <xf numFmtId="166" fontId="4" fillId="0" borderId="0" applyFont="0" applyFill="0" applyBorder="0" applyAlignment="0" applyProtection="0"/>
    <xf numFmtId="0" fontId="3" fillId="0" borderId="0"/>
    <xf numFmtId="166" fontId="3" fillId="0" borderId="0" applyFont="0" applyFill="0" applyBorder="0" applyAlignment="0" applyProtection="0"/>
    <xf numFmtId="166" fontId="3" fillId="0" borderId="0" applyFont="0" applyFill="0" applyBorder="0" applyAlignment="0" applyProtection="0"/>
    <xf numFmtId="177" fontId="4" fillId="0" borderId="0" applyFont="0" applyFill="0" applyBorder="0" applyAlignment="0" applyProtection="0"/>
    <xf numFmtId="9" fontId="4" fillId="0" borderId="0" applyFont="0" applyFill="0" applyBorder="0" applyAlignment="0" applyProtection="0"/>
    <xf numFmtId="177" fontId="4" fillId="0" borderId="0" applyFont="0" applyFill="0" applyBorder="0" applyAlignment="0" applyProtection="0"/>
    <xf numFmtId="0" fontId="4" fillId="16" borderId="0" applyNumberFormat="0" applyBorder="0" applyAlignment="0" applyProtection="0"/>
    <xf numFmtId="0" fontId="4" fillId="17" borderId="0" applyNumberFormat="0" applyBorder="0" applyAlignment="0" applyProtection="0"/>
    <xf numFmtId="166" fontId="4" fillId="0" borderId="0" applyFont="0" applyFill="0" applyBorder="0" applyAlignment="0" applyProtection="0"/>
    <xf numFmtId="177" fontId="4" fillId="0" borderId="0" applyFont="0" applyFill="0" applyBorder="0" applyAlignment="0" applyProtection="0"/>
    <xf numFmtId="0" fontId="4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7" fillId="0" borderId="0"/>
    <xf numFmtId="166" fontId="3" fillId="0" borderId="0" applyFont="0" applyFill="0" applyBorder="0" applyAlignment="0" applyProtection="0"/>
    <xf numFmtId="0" fontId="4" fillId="0" borderId="0"/>
    <xf numFmtId="0" fontId="3" fillId="0" borderId="0" applyNumberFormat="0" applyFill="0" applyBorder="0" applyAlignment="0" applyProtection="0"/>
    <xf numFmtId="0" fontId="5" fillId="39"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45" fillId="49"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6" borderId="0" applyNumberFormat="0" applyBorder="0" applyAlignment="0" applyProtection="0"/>
    <xf numFmtId="0" fontId="45" fillId="46" borderId="0" applyNumberFormat="0" applyBorder="0" applyAlignment="0" applyProtection="0"/>
    <xf numFmtId="0" fontId="45" fillId="46" borderId="0" applyNumberFormat="0" applyBorder="0" applyAlignment="0" applyProtection="0"/>
    <xf numFmtId="0" fontId="45" fillId="46" borderId="0" applyNumberFormat="0" applyBorder="0" applyAlignment="0" applyProtection="0"/>
    <xf numFmtId="0" fontId="45" fillId="46" borderId="0" applyNumberFormat="0" applyBorder="0" applyAlignment="0" applyProtection="0"/>
    <xf numFmtId="0" fontId="45" fillId="46" borderId="0" applyNumberFormat="0" applyBorder="0" applyAlignment="0" applyProtection="0"/>
    <xf numFmtId="0" fontId="45" fillId="46" borderId="0" applyNumberFormat="0" applyBorder="0" applyAlignment="0" applyProtection="0"/>
    <xf numFmtId="0" fontId="45" fillId="46" borderId="0" applyNumberFormat="0" applyBorder="0" applyAlignment="0" applyProtection="0"/>
    <xf numFmtId="0" fontId="45" fillId="46"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7" fillId="41" borderId="0" applyNumberFormat="0" applyBorder="0" applyAlignment="0" applyProtection="0"/>
    <xf numFmtId="0" fontId="47" fillId="41" borderId="0" applyNumberFormat="0" applyBorder="0" applyAlignment="0" applyProtection="0"/>
    <xf numFmtId="0" fontId="47" fillId="41" borderId="0" applyNumberFormat="0" applyBorder="0" applyAlignment="0" applyProtection="0"/>
    <xf numFmtId="0" fontId="47" fillId="41" borderId="0" applyNumberFormat="0" applyBorder="0" applyAlignment="0" applyProtection="0"/>
    <xf numFmtId="0" fontId="47" fillId="41" borderId="0" applyNumberFormat="0" applyBorder="0" applyAlignment="0" applyProtection="0"/>
    <xf numFmtId="0" fontId="47" fillId="41" borderId="0" applyNumberFormat="0" applyBorder="0" applyAlignment="0" applyProtection="0"/>
    <xf numFmtId="0" fontId="47" fillId="41" borderId="0" applyNumberFormat="0" applyBorder="0" applyAlignment="0" applyProtection="0"/>
    <xf numFmtId="0" fontId="47" fillId="41" borderId="0" applyNumberFormat="0" applyBorder="0" applyAlignment="0" applyProtection="0"/>
    <xf numFmtId="0" fontId="47" fillId="41" borderId="0" applyNumberFormat="0" applyBorder="0" applyAlignment="0" applyProtection="0"/>
    <xf numFmtId="0" fontId="48" fillId="57" borderId="42" applyNumberFormat="0" applyAlignment="0" applyProtection="0"/>
    <xf numFmtId="0" fontId="48" fillId="57" borderId="42" applyNumberFormat="0" applyAlignment="0" applyProtection="0"/>
    <xf numFmtId="0" fontId="48" fillId="57" borderId="42" applyNumberFormat="0" applyAlignment="0" applyProtection="0"/>
    <xf numFmtId="0" fontId="48" fillId="57" borderId="42" applyNumberFormat="0" applyAlignment="0" applyProtection="0"/>
    <xf numFmtId="0" fontId="48" fillId="57" borderId="42" applyNumberFormat="0" applyAlignment="0" applyProtection="0"/>
    <xf numFmtId="0" fontId="48" fillId="57" borderId="42" applyNumberFormat="0" applyAlignment="0" applyProtection="0"/>
    <xf numFmtId="0" fontId="48" fillId="57" borderId="42" applyNumberFormat="0" applyAlignment="0" applyProtection="0"/>
    <xf numFmtId="0" fontId="48" fillId="57" borderId="42" applyNumberFormat="0" applyAlignment="0" applyProtection="0"/>
    <xf numFmtId="0" fontId="48" fillId="57" borderId="42" applyNumberFormat="0" applyAlignment="0" applyProtection="0"/>
    <xf numFmtId="0" fontId="49" fillId="58" borderId="43" applyNumberFormat="0" applyAlignment="0" applyProtection="0"/>
    <xf numFmtId="0" fontId="49" fillId="58" borderId="43" applyNumberFormat="0" applyAlignment="0" applyProtection="0"/>
    <xf numFmtId="0" fontId="49" fillId="58" borderId="43" applyNumberFormat="0" applyAlignment="0" applyProtection="0"/>
    <xf numFmtId="0" fontId="49" fillId="58" borderId="43" applyNumberFormat="0" applyAlignment="0" applyProtection="0"/>
    <xf numFmtId="0" fontId="49" fillId="58" borderId="43" applyNumberFormat="0" applyAlignment="0" applyProtection="0"/>
    <xf numFmtId="0" fontId="49" fillId="58" borderId="43" applyNumberFormat="0" applyAlignment="0" applyProtection="0"/>
    <xf numFmtId="0" fontId="49" fillId="58" borderId="43" applyNumberFormat="0" applyAlignment="0" applyProtection="0"/>
    <xf numFmtId="0" fontId="49" fillId="58" borderId="43" applyNumberFormat="0" applyAlignment="0" applyProtection="0"/>
    <xf numFmtId="0" fontId="49" fillId="58" borderId="43" applyNumberFormat="0" applyAlignment="0" applyProtection="0"/>
    <xf numFmtId="0" fontId="50" fillId="0" borderId="44"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49" fillId="58" borderId="43" applyNumberFormat="0" applyAlignment="0" applyProtection="0"/>
    <xf numFmtId="178" fontId="51" fillId="0" borderId="0">
      <protection locked="0"/>
    </xf>
    <xf numFmtId="179" fontId="51" fillId="0" borderId="0">
      <protection locked="0"/>
    </xf>
    <xf numFmtId="180" fontId="51" fillId="0" borderId="0">
      <protection locked="0"/>
    </xf>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45" fillId="53" borderId="0" applyNumberFormat="0" applyBorder="0" applyAlignment="0" applyProtection="0"/>
    <xf numFmtId="0" fontId="18" fillId="15" borderId="0" applyNumberFormat="0" applyBorder="0" applyAlignment="0" applyProtection="0"/>
    <xf numFmtId="0" fontId="45" fillId="53"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53" fillId="44" borderId="42" applyNumberFormat="0" applyAlignment="0" applyProtection="0"/>
    <xf numFmtId="0" fontId="53" fillId="44" borderId="42" applyNumberFormat="0" applyAlignment="0" applyProtection="0"/>
    <xf numFmtId="0" fontId="53" fillId="44" borderId="42" applyNumberFormat="0" applyAlignment="0" applyProtection="0"/>
    <xf numFmtId="0" fontId="53" fillId="44" borderId="42" applyNumberFormat="0" applyAlignment="0" applyProtection="0"/>
    <xf numFmtId="0" fontId="53" fillId="44" borderId="42" applyNumberFormat="0" applyAlignment="0" applyProtection="0"/>
    <xf numFmtId="0" fontId="53" fillId="44" borderId="42" applyNumberFormat="0" applyAlignment="0" applyProtection="0"/>
    <xf numFmtId="0" fontId="53" fillId="44" borderId="42" applyNumberFormat="0" applyAlignment="0" applyProtection="0"/>
    <xf numFmtId="0" fontId="53" fillId="44" borderId="42" applyNumberFormat="0" applyAlignment="0" applyProtection="0"/>
    <xf numFmtId="0" fontId="53" fillId="44" borderId="42" applyNumberFormat="0" applyAlignment="0" applyProtection="0"/>
    <xf numFmtId="0" fontId="54" fillId="0" borderId="0"/>
    <xf numFmtId="181" fontId="56" fillId="0" borderId="0">
      <protection locked="0"/>
    </xf>
    <xf numFmtId="181" fontId="56" fillId="0" borderId="0">
      <protection locked="0"/>
    </xf>
    <xf numFmtId="181" fontId="56" fillId="0" borderId="0">
      <protection locked="0"/>
    </xf>
    <xf numFmtId="181" fontId="56" fillId="0" borderId="0">
      <protection locked="0"/>
    </xf>
    <xf numFmtId="181" fontId="56" fillId="0" borderId="0">
      <protection locked="0"/>
    </xf>
    <xf numFmtId="181" fontId="56" fillId="0" borderId="0">
      <protection locked="0"/>
    </xf>
    <xf numFmtId="181" fontId="56" fillId="0" borderId="0">
      <protection locked="0"/>
    </xf>
    <xf numFmtId="182" fontId="51" fillId="0" borderId="0">
      <protection locked="0"/>
    </xf>
    <xf numFmtId="0" fontId="47" fillId="41" borderId="0" applyNumberFormat="0" applyBorder="0" applyAlignment="0" applyProtection="0"/>
    <xf numFmtId="0" fontId="57" fillId="0" borderId="45" applyNumberFormat="0" applyFill="0" applyAlignment="0" applyProtection="0"/>
    <xf numFmtId="0" fontId="52" fillId="0" borderId="0" applyNumberFormat="0" applyFill="0" applyBorder="0" applyAlignment="0" applyProtection="0"/>
    <xf numFmtId="181" fontId="59" fillId="0" borderId="0">
      <protection locked="0"/>
    </xf>
    <xf numFmtId="181" fontId="59" fillId="0" borderId="0">
      <protection locked="0"/>
    </xf>
    <xf numFmtId="0" fontId="46" fillId="40" borderId="0" applyNumberFormat="0" applyBorder="0" applyAlignment="0" applyProtection="0"/>
    <xf numFmtId="0" fontId="46" fillId="40" borderId="0" applyNumberFormat="0" applyBorder="0" applyAlignment="0" applyProtection="0"/>
    <xf numFmtId="0" fontId="46" fillId="40" borderId="0" applyNumberFormat="0" applyBorder="0" applyAlignment="0" applyProtection="0"/>
    <xf numFmtId="0" fontId="46" fillId="40" borderId="0" applyNumberFormat="0" applyBorder="0" applyAlignment="0" applyProtection="0"/>
    <xf numFmtId="0" fontId="46" fillId="40" borderId="0" applyNumberFormat="0" applyBorder="0" applyAlignment="0" applyProtection="0"/>
    <xf numFmtId="0" fontId="46" fillId="40" borderId="0" applyNumberFormat="0" applyBorder="0" applyAlignment="0" applyProtection="0"/>
    <xf numFmtId="0" fontId="46" fillId="40" borderId="0" applyNumberFormat="0" applyBorder="0" applyAlignment="0" applyProtection="0"/>
    <xf numFmtId="0" fontId="46" fillId="40" borderId="0" applyNumberFormat="0" applyBorder="0" applyAlignment="0" applyProtection="0"/>
    <xf numFmtId="0" fontId="46" fillId="40" borderId="0" applyNumberFormat="0" applyBorder="0" applyAlignment="0" applyProtection="0"/>
    <xf numFmtId="0" fontId="53" fillId="44" borderId="42" applyNumberFormat="0" applyAlignment="0" applyProtection="0"/>
    <xf numFmtId="0" fontId="50" fillId="0" borderId="44" applyNumberFormat="0" applyFill="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3" fillId="0" borderId="0"/>
    <xf numFmtId="0" fontId="42" fillId="0" borderId="0"/>
    <xf numFmtId="0" fontId="4" fillId="0" borderId="0"/>
    <xf numFmtId="0" fontId="4" fillId="0" borderId="0"/>
    <xf numFmtId="0" fontId="4" fillId="0" borderId="0"/>
    <xf numFmtId="0" fontId="3" fillId="0" borderId="0"/>
    <xf numFmtId="0" fontId="3" fillId="0" borderId="0"/>
    <xf numFmtId="0" fontId="4" fillId="0" borderId="0"/>
    <xf numFmtId="0" fontId="4" fillId="0" borderId="0"/>
    <xf numFmtId="0" fontId="62"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4" fillId="0" borderId="0"/>
    <xf numFmtId="0" fontId="3" fillId="0" borderId="0"/>
    <xf numFmtId="0" fontId="39" fillId="0" borderId="0"/>
    <xf numFmtId="0" fontId="3" fillId="0" borderId="0"/>
    <xf numFmtId="0" fontId="4" fillId="0" borderId="0"/>
    <xf numFmtId="0" fontId="5" fillId="60" borderId="48" applyNumberFormat="0" applyFont="0" applyAlignment="0" applyProtection="0"/>
    <xf numFmtId="0" fontId="5" fillId="60" borderId="48" applyNumberFormat="0" applyFont="0" applyAlignment="0" applyProtection="0"/>
    <xf numFmtId="0" fontId="5" fillId="60" borderId="48" applyNumberFormat="0" applyFont="0" applyAlignment="0" applyProtection="0"/>
    <xf numFmtId="0" fontId="5" fillId="60" borderId="48" applyNumberFormat="0" applyFont="0" applyAlignment="0" applyProtection="0"/>
    <xf numFmtId="0" fontId="5" fillId="60" borderId="48" applyNumberFormat="0" applyFont="0" applyAlignment="0" applyProtection="0"/>
    <xf numFmtId="0" fontId="5" fillId="60" borderId="48" applyNumberFormat="0" applyFont="0" applyAlignment="0" applyProtection="0"/>
    <xf numFmtId="0" fontId="5" fillId="60" borderId="48" applyNumberFormat="0" applyFont="0" applyAlignment="0" applyProtection="0"/>
    <xf numFmtId="0" fontId="5" fillId="60" borderId="48" applyNumberFormat="0" applyFont="0" applyAlignment="0" applyProtection="0"/>
    <xf numFmtId="0" fontId="5" fillId="60" borderId="48" applyNumberFormat="0" applyFont="0" applyAlignment="0" applyProtection="0"/>
    <xf numFmtId="0" fontId="60" fillId="60" borderId="48" applyNumberFormat="0" applyFont="0" applyAlignment="0" applyProtection="0"/>
    <xf numFmtId="9" fontId="5"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0" fontId="63" fillId="57" borderId="49" applyNumberFormat="0" applyAlignment="0" applyProtection="0"/>
    <xf numFmtId="0" fontId="63" fillId="57" borderId="49" applyNumberFormat="0" applyAlignment="0" applyProtection="0"/>
    <xf numFmtId="0" fontId="63" fillId="57" borderId="49" applyNumberFormat="0" applyAlignment="0" applyProtection="0"/>
    <xf numFmtId="0" fontId="63" fillId="57" borderId="49" applyNumberFormat="0" applyAlignment="0" applyProtection="0"/>
    <xf numFmtId="0" fontId="63" fillId="57" borderId="49" applyNumberFormat="0" applyAlignment="0" applyProtection="0"/>
    <xf numFmtId="0" fontId="63" fillId="57" borderId="49" applyNumberFormat="0" applyAlignment="0" applyProtection="0"/>
    <xf numFmtId="0" fontId="63" fillId="57" borderId="49" applyNumberFormat="0" applyAlignment="0" applyProtection="0"/>
    <xf numFmtId="0" fontId="63" fillId="57" borderId="49" applyNumberFormat="0" applyAlignment="0" applyProtection="0"/>
    <xf numFmtId="0" fontId="63" fillId="57" borderId="49" applyNumberFormat="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65" fillId="0" borderId="0" applyNumberFormat="0" applyFill="0" applyBorder="0" applyAlignment="0" applyProtection="0"/>
    <xf numFmtId="0" fontId="57" fillId="0" borderId="45" applyNumberFormat="0" applyFill="0" applyAlignment="0" applyProtection="0"/>
    <xf numFmtId="0" fontId="57" fillId="0" borderId="45" applyNumberFormat="0" applyFill="0" applyAlignment="0" applyProtection="0"/>
    <xf numFmtId="0" fontId="57" fillId="0" borderId="45" applyNumberFormat="0" applyFill="0" applyAlignment="0" applyProtection="0"/>
    <xf numFmtId="0" fontId="57" fillId="0" borderId="45" applyNumberFormat="0" applyFill="0" applyAlignment="0" applyProtection="0"/>
    <xf numFmtId="0" fontId="57" fillId="0" borderId="45" applyNumberFormat="0" applyFill="0" applyAlignment="0" applyProtection="0"/>
    <xf numFmtId="0" fontId="57" fillId="0" borderId="45" applyNumberFormat="0" applyFill="0" applyAlignment="0" applyProtection="0"/>
    <xf numFmtId="0" fontId="57" fillId="0" borderId="45" applyNumberFormat="0" applyFill="0" applyAlignment="0" applyProtection="0"/>
    <xf numFmtId="0" fontId="57" fillId="0" borderId="45" applyNumberFormat="0" applyFill="0" applyAlignment="0" applyProtection="0"/>
    <xf numFmtId="0" fontId="57" fillId="0" borderId="45"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58" fillId="0" borderId="46" applyNumberFormat="0" applyFill="0" applyAlignment="0" applyProtection="0"/>
    <xf numFmtId="0" fontId="58" fillId="0" borderId="46" applyNumberFormat="0" applyFill="0" applyAlignment="0" applyProtection="0"/>
    <xf numFmtId="0" fontId="58" fillId="0" borderId="46" applyNumberFormat="0" applyFill="0" applyAlignment="0" applyProtection="0"/>
    <xf numFmtId="0" fontId="58" fillId="0" borderId="46" applyNumberFormat="0" applyFill="0" applyAlignment="0" applyProtection="0"/>
    <xf numFmtId="0" fontId="58" fillId="0" borderId="46" applyNumberFormat="0" applyFill="0" applyAlignment="0" applyProtection="0"/>
    <xf numFmtId="0" fontId="58" fillId="0" borderId="46" applyNumberFormat="0" applyFill="0" applyAlignment="0" applyProtection="0"/>
    <xf numFmtId="0" fontId="58" fillId="0" borderId="46" applyNumberFormat="0" applyFill="0" applyAlignment="0" applyProtection="0"/>
    <xf numFmtId="0" fontId="58" fillId="0" borderId="46" applyNumberFormat="0" applyFill="0" applyAlignment="0" applyProtection="0"/>
    <xf numFmtId="0" fontId="58" fillId="0" borderId="46" applyNumberFormat="0" applyFill="0" applyAlignment="0" applyProtection="0"/>
    <xf numFmtId="0" fontId="52" fillId="0" borderId="47" applyNumberFormat="0" applyFill="0" applyAlignment="0" applyProtection="0"/>
    <xf numFmtId="0" fontId="52" fillId="0" borderId="47" applyNumberFormat="0" applyFill="0" applyAlignment="0" applyProtection="0"/>
    <xf numFmtId="0" fontId="52" fillId="0" borderId="47" applyNumberFormat="0" applyFill="0" applyAlignment="0" applyProtection="0"/>
    <xf numFmtId="0" fontId="52" fillId="0" borderId="47" applyNumberFormat="0" applyFill="0" applyAlignment="0" applyProtection="0"/>
    <xf numFmtId="0" fontId="52" fillId="0" borderId="47" applyNumberFormat="0" applyFill="0" applyAlignment="0" applyProtection="0"/>
    <xf numFmtId="0" fontId="52" fillId="0" borderId="47" applyNumberFormat="0" applyFill="0" applyAlignment="0" applyProtection="0"/>
    <xf numFmtId="0" fontId="52" fillId="0" borderId="47" applyNumberFormat="0" applyFill="0" applyAlignment="0" applyProtection="0"/>
    <xf numFmtId="0" fontId="52" fillId="0" borderId="47" applyNumberFormat="0" applyFill="0" applyAlignment="0" applyProtection="0"/>
    <xf numFmtId="0" fontId="52" fillId="0" borderId="4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50" applyNumberFormat="0" applyFill="0" applyAlignment="0" applyProtection="0"/>
    <xf numFmtId="0" fontId="66" fillId="0" borderId="50" applyNumberFormat="0" applyFill="0" applyAlignment="0" applyProtection="0"/>
    <xf numFmtId="0" fontId="66" fillId="0" borderId="50" applyNumberFormat="0" applyFill="0" applyAlignment="0" applyProtection="0"/>
    <xf numFmtId="0" fontId="66" fillId="0" borderId="50" applyNumberFormat="0" applyFill="0" applyAlignment="0" applyProtection="0"/>
    <xf numFmtId="0" fontId="66" fillId="0" borderId="50" applyNumberFormat="0" applyFill="0" applyAlignment="0" applyProtection="0"/>
    <xf numFmtId="0" fontId="66" fillId="0" borderId="50" applyNumberFormat="0" applyFill="0" applyAlignment="0" applyProtection="0"/>
    <xf numFmtId="0" fontId="66" fillId="0" borderId="50" applyNumberFormat="0" applyFill="0" applyAlignment="0" applyProtection="0"/>
    <xf numFmtId="0" fontId="66" fillId="0" borderId="50" applyNumberFormat="0" applyFill="0" applyAlignment="0" applyProtection="0"/>
    <xf numFmtId="0" fontId="66" fillId="0" borderId="50" applyNumberFormat="0" applyFill="0" applyAlignment="0" applyProtection="0"/>
    <xf numFmtId="0" fontId="64" fillId="0" borderId="0" applyNumberFormat="0" applyFill="0" applyBorder="0" applyAlignment="0" applyProtection="0"/>
    <xf numFmtId="0" fontId="4" fillId="0" borderId="0"/>
    <xf numFmtId="0" fontId="27" fillId="0" borderId="0"/>
    <xf numFmtId="0" fontId="42" fillId="0" borderId="0"/>
    <xf numFmtId="177"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9" fontId="4" fillId="0" borderId="0" applyFont="0" applyFill="0" applyBorder="0" applyAlignment="0" applyProtection="0"/>
    <xf numFmtId="166" fontId="3" fillId="0" borderId="0" applyFont="0" applyFill="0" applyBorder="0" applyAlignment="0" applyProtection="0"/>
    <xf numFmtId="0" fontId="53" fillId="44" borderId="42" applyNumberFormat="0" applyAlignment="0" applyProtection="0"/>
    <xf numFmtId="0" fontId="63" fillId="57" borderId="49" applyNumberFormat="0" applyAlignment="0" applyProtection="0"/>
    <xf numFmtId="0" fontId="60" fillId="60" borderId="48" applyNumberFormat="0" applyFont="0" applyAlignment="0" applyProtection="0"/>
    <xf numFmtId="0" fontId="67" fillId="0" borderId="0"/>
    <xf numFmtId="0" fontId="4" fillId="0" borderId="0"/>
    <xf numFmtId="0" fontId="4" fillId="0" borderId="0"/>
    <xf numFmtId="0" fontId="53" fillId="44" borderId="42" applyNumberFormat="0" applyAlignment="0" applyProtection="0"/>
    <xf numFmtId="0" fontId="48" fillId="57" borderId="42" applyNumberFormat="0" applyAlignment="0" applyProtection="0"/>
    <xf numFmtId="176" fontId="67" fillId="0" borderId="0" applyFont="0" applyFill="0" applyBorder="0" applyAlignment="0" applyProtection="0"/>
    <xf numFmtId="166" fontId="3" fillId="0" borderId="0" applyFont="0" applyFill="0" applyBorder="0" applyAlignment="0" applyProtection="0"/>
    <xf numFmtId="0" fontId="4" fillId="0" borderId="0"/>
    <xf numFmtId="166" fontId="4" fillId="0" borderId="0" applyFont="0" applyFill="0" applyBorder="0" applyAlignment="0" applyProtection="0"/>
    <xf numFmtId="9" fontId="4" fillId="0" borderId="0" applyFont="0" applyFill="0" applyBorder="0" applyAlignment="0" applyProtection="0"/>
    <xf numFmtId="0" fontId="3" fillId="0" borderId="0"/>
    <xf numFmtId="171" fontId="3"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4" fillId="0" borderId="0" applyFont="0" applyFill="0" applyBorder="0" applyAlignment="0" applyProtection="0"/>
    <xf numFmtId="0" fontId="4" fillId="0" borderId="0"/>
    <xf numFmtId="0" fontId="4" fillId="0" borderId="0"/>
    <xf numFmtId="9" fontId="3" fillId="0" borderId="0" applyFont="0" applyFill="0" applyBorder="0" applyAlignment="0" applyProtection="0"/>
    <xf numFmtId="9" fontId="44" fillId="0" borderId="0" applyFont="0" applyFill="0" applyBorder="0" applyAlignment="0" applyProtection="0"/>
    <xf numFmtId="9" fontId="67" fillId="0" borderId="0" applyFont="0" applyFill="0" applyBorder="0" applyAlignment="0" applyProtection="0"/>
    <xf numFmtId="9" fontId="67" fillId="0" borderId="0" applyFont="0" applyFill="0" applyBorder="0" applyAlignment="0" applyProtection="0"/>
    <xf numFmtId="166" fontId="67" fillId="0" borderId="0" applyFont="0" applyFill="0" applyBorder="0" applyAlignment="0" applyProtection="0"/>
    <xf numFmtId="0" fontId="4" fillId="0" borderId="0"/>
    <xf numFmtId="166" fontId="4" fillId="0" borderId="0" applyFont="0" applyFill="0" applyBorder="0" applyAlignment="0" applyProtection="0"/>
    <xf numFmtId="0" fontId="63" fillId="57" borderId="49" applyNumberFormat="0" applyAlignment="0" applyProtection="0"/>
    <xf numFmtId="0" fontId="60" fillId="60" borderId="48" applyNumberFormat="0" applyFont="0" applyAlignment="0" applyProtection="0"/>
    <xf numFmtId="0" fontId="53" fillId="44" borderId="42" applyNumberFormat="0" applyAlignment="0" applyProtection="0"/>
    <xf numFmtId="0" fontId="48" fillId="57" borderId="42" applyNumberFormat="0" applyAlignment="0" applyProtection="0"/>
    <xf numFmtId="0" fontId="67" fillId="0" borderId="0"/>
    <xf numFmtId="0" fontId="4" fillId="0" borderId="0"/>
    <xf numFmtId="0" fontId="4" fillId="0" borderId="0"/>
    <xf numFmtId="0" fontId="4" fillId="0" borderId="0"/>
    <xf numFmtId="0" fontId="4" fillId="0" borderId="0"/>
    <xf numFmtId="166" fontId="4" fillId="0" borderId="0" applyFont="0" applyFill="0" applyBorder="0" applyAlignment="0" applyProtection="0"/>
    <xf numFmtId="0" fontId="4" fillId="0" borderId="0"/>
    <xf numFmtId="166" fontId="4" fillId="0" borderId="0" applyFont="0" applyFill="0" applyBorder="0" applyAlignment="0" applyProtection="0"/>
    <xf numFmtId="9"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0" fontId="8" fillId="0" borderId="0" applyNumberFormat="0" applyFill="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14" borderId="38" applyNumberFormat="0" applyFont="0" applyAlignment="0" applyProtection="0"/>
    <xf numFmtId="9"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0" fontId="63" fillId="57" borderId="49" applyNumberFormat="0" applyAlignment="0" applyProtection="0"/>
    <xf numFmtId="0" fontId="48" fillId="57" borderId="42" applyNumberFormat="0" applyAlignment="0" applyProtection="0"/>
    <xf numFmtId="0" fontId="60" fillId="60" borderId="48" applyNumberFormat="0" applyFont="0" applyAlignment="0" applyProtection="0"/>
    <xf numFmtId="0" fontId="4" fillId="0" borderId="0"/>
    <xf numFmtId="0" fontId="48" fillId="57" borderId="42" applyNumberFormat="0" applyAlignment="0" applyProtection="0"/>
    <xf numFmtId="0" fontId="48" fillId="57" borderId="42" applyNumberFormat="0" applyAlignment="0" applyProtection="0"/>
    <xf numFmtId="0" fontId="48" fillId="57" borderId="42" applyNumberFormat="0" applyAlignment="0" applyProtection="0"/>
    <xf numFmtId="0" fontId="48" fillId="57" borderId="42" applyNumberFormat="0" applyAlignment="0" applyProtection="0"/>
    <xf numFmtId="0" fontId="48" fillId="57" borderId="42" applyNumberFormat="0" applyAlignment="0" applyProtection="0"/>
    <xf numFmtId="0" fontId="48" fillId="57" borderId="42" applyNumberFormat="0" applyAlignment="0" applyProtection="0"/>
    <xf numFmtId="0" fontId="48" fillId="57" borderId="42" applyNumberFormat="0" applyAlignment="0" applyProtection="0"/>
    <xf numFmtId="0" fontId="48" fillId="57" borderId="42" applyNumberFormat="0" applyAlignment="0" applyProtection="0"/>
    <xf numFmtId="0" fontId="48" fillId="57" borderId="42" applyNumberFormat="0" applyAlignment="0" applyProtection="0"/>
    <xf numFmtId="0" fontId="53" fillId="44" borderId="42" applyNumberFormat="0" applyAlignment="0" applyProtection="0"/>
    <xf numFmtId="0" fontId="53" fillId="44" borderId="42" applyNumberFormat="0" applyAlignment="0" applyProtection="0"/>
    <xf numFmtId="0" fontId="53" fillId="44" borderId="42" applyNumberFormat="0" applyAlignment="0" applyProtection="0"/>
    <xf numFmtId="0" fontId="53" fillId="44" borderId="42" applyNumberFormat="0" applyAlignment="0" applyProtection="0"/>
    <xf numFmtId="0" fontId="53" fillId="44" borderId="42" applyNumberFormat="0" applyAlignment="0" applyProtection="0"/>
    <xf numFmtId="0" fontId="53" fillId="44" borderId="42" applyNumberFormat="0" applyAlignment="0" applyProtection="0"/>
    <xf numFmtId="0" fontId="53" fillId="44" borderId="42" applyNumberFormat="0" applyAlignment="0" applyProtection="0"/>
    <xf numFmtId="0" fontId="53" fillId="44" borderId="42" applyNumberFormat="0" applyAlignment="0" applyProtection="0"/>
    <xf numFmtId="0" fontId="53" fillId="44" borderId="42" applyNumberFormat="0" applyAlignment="0" applyProtection="0"/>
    <xf numFmtId="0" fontId="4" fillId="0" borderId="0"/>
    <xf numFmtId="0" fontId="4" fillId="0" borderId="0"/>
    <xf numFmtId="0" fontId="4" fillId="0" borderId="0"/>
    <xf numFmtId="0" fontId="4" fillId="0" borderId="0"/>
    <xf numFmtId="0" fontId="4" fillId="0" borderId="0"/>
    <xf numFmtId="0" fontId="5" fillId="60" borderId="48" applyNumberFormat="0" applyFont="0" applyAlignment="0" applyProtection="0"/>
    <xf numFmtId="0" fontId="5" fillId="60" borderId="48" applyNumberFormat="0" applyFont="0" applyAlignment="0" applyProtection="0"/>
    <xf numFmtId="0" fontId="5" fillId="60" borderId="48" applyNumberFormat="0" applyFont="0" applyAlignment="0" applyProtection="0"/>
    <xf numFmtId="0" fontId="5" fillId="60" borderId="48" applyNumberFormat="0" applyFont="0" applyAlignment="0" applyProtection="0"/>
    <xf numFmtId="0" fontId="5" fillId="60" borderId="48" applyNumberFormat="0" applyFont="0" applyAlignment="0" applyProtection="0"/>
    <xf numFmtId="0" fontId="5" fillId="60" borderId="48" applyNumberFormat="0" applyFont="0" applyAlignment="0" applyProtection="0"/>
    <xf numFmtId="0" fontId="5" fillId="60" borderId="48" applyNumberFormat="0" applyFont="0" applyAlignment="0" applyProtection="0"/>
    <xf numFmtId="0" fontId="5" fillId="60" borderId="48" applyNumberFormat="0" applyFont="0" applyAlignment="0" applyProtection="0"/>
    <xf numFmtId="0" fontId="5" fillId="60" borderId="48" applyNumberFormat="0" applyFont="0" applyAlignment="0" applyProtection="0"/>
    <xf numFmtId="0" fontId="63" fillId="57" borderId="49" applyNumberFormat="0" applyAlignment="0" applyProtection="0"/>
    <xf numFmtId="0" fontId="63" fillId="57" borderId="49" applyNumberFormat="0" applyAlignment="0" applyProtection="0"/>
    <xf numFmtId="0" fontId="63" fillId="57" borderId="49" applyNumberFormat="0" applyAlignment="0" applyProtection="0"/>
    <xf numFmtId="0" fontId="63" fillId="57" borderId="49" applyNumberFormat="0" applyAlignment="0" applyProtection="0"/>
    <xf numFmtId="0" fontId="63" fillId="57" borderId="49" applyNumberFormat="0" applyAlignment="0" applyProtection="0"/>
    <xf numFmtId="0" fontId="63" fillId="57" borderId="49" applyNumberFormat="0" applyAlignment="0" applyProtection="0"/>
    <xf numFmtId="0" fontId="63" fillId="57" borderId="49" applyNumberFormat="0" applyAlignment="0" applyProtection="0"/>
    <xf numFmtId="0" fontId="63" fillId="57" borderId="49" applyNumberFormat="0" applyAlignment="0" applyProtection="0"/>
    <xf numFmtId="0" fontId="63" fillId="57" borderId="49" applyNumberFormat="0" applyAlignment="0" applyProtection="0"/>
    <xf numFmtId="0" fontId="66" fillId="0" borderId="50" applyNumberFormat="0" applyFill="0" applyAlignment="0" applyProtection="0"/>
    <xf numFmtId="0" fontId="66" fillId="0" borderId="50" applyNumberFormat="0" applyFill="0" applyAlignment="0" applyProtection="0"/>
    <xf numFmtId="0" fontId="66" fillId="0" borderId="50" applyNumberFormat="0" applyFill="0" applyAlignment="0" applyProtection="0"/>
    <xf numFmtId="0" fontId="66" fillId="0" borderId="50" applyNumberFormat="0" applyFill="0" applyAlignment="0" applyProtection="0"/>
    <xf numFmtId="0" fontId="66" fillId="0" borderId="50" applyNumberFormat="0" applyFill="0" applyAlignment="0" applyProtection="0"/>
    <xf numFmtId="0" fontId="66" fillId="0" borderId="50" applyNumberFormat="0" applyFill="0" applyAlignment="0" applyProtection="0"/>
    <xf numFmtId="0" fontId="66" fillId="0" borderId="50" applyNumberFormat="0" applyFill="0" applyAlignment="0" applyProtection="0"/>
    <xf numFmtId="0" fontId="66" fillId="0" borderId="50" applyNumberFormat="0" applyFill="0" applyAlignment="0" applyProtection="0"/>
    <xf numFmtId="0" fontId="66" fillId="0" borderId="50" applyNumberFormat="0" applyFill="0" applyAlignment="0" applyProtection="0"/>
    <xf numFmtId="0" fontId="4" fillId="0" borderId="0"/>
    <xf numFmtId="177" fontId="4" fillId="0" borderId="0" applyFont="0" applyFill="0" applyBorder="0" applyAlignment="0" applyProtection="0"/>
    <xf numFmtId="0" fontId="21" fillId="0" borderId="0"/>
    <xf numFmtId="9" fontId="21"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8" fontId="6" fillId="0" borderId="0"/>
    <xf numFmtId="0" fontId="41" fillId="0" borderId="0" applyNumberFormat="0" applyFill="0" applyBorder="0" applyAlignment="0" applyProtection="0"/>
    <xf numFmtId="0" fontId="10" fillId="0" borderId="0" applyNumberFormat="0" applyFill="0" applyBorder="0" applyAlignment="0" applyProtection="0"/>
    <xf numFmtId="0" fontId="11" fillId="10" borderId="0" applyNumberFormat="0" applyBorder="0" applyAlignment="0" applyProtection="0"/>
    <xf numFmtId="0" fontId="12" fillId="11" borderId="0" applyNumberFormat="0" applyBorder="0" applyAlignment="0" applyProtection="0"/>
    <xf numFmtId="0" fontId="13" fillId="12" borderId="0" applyNumberFormat="0" applyBorder="0" applyAlignment="0" applyProtection="0"/>
    <xf numFmtId="0" fontId="16" fillId="0" borderId="0" applyNumberFormat="0" applyFill="0" applyBorder="0" applyAlignment="0" applyProtection="0"/>
    <xf numFmtId="0" fontId="4" fillId="14" borderId="38" applyNumberFormat="0" applyFont="0" applyAlignment="0" applyProtection="0"/>
    <xf numFmtId="0" fontId="17" fillId="0" borderId="0" applyNumberFormat="0" applyFill="0" applyBorder="0" applyAlignment="0" applyProtection="0"/>
    <xf numFmtId="0" fontId="4" fillId="16" borderId="0" applyNumberFormat="0" applyBorder="0" applyAlignment="0" applyProtection="0"/>
    <xf numFmtId="0" fontId="4"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8" fillId="34" borderId="0" applyNumberFormat="0" applyBorder="0" applyAlignment="0" applyProtection="0"/>
    <xf numFmtId="0" fontId="18"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18" fillId="38" borderId="0" applyNumberFormat="0" applyBorder="0" applyAlignment="0" applyProtection="0"/>
    <xf numFmtId="0" fontId="4" fillId="0" borderId="0"/>
    <xf numFmtId="0" fontId="21" fillId="0" borderId="0"/>
    <xf numFmtId="166" fontId="21" fillId="0" borderId="0" applyFont="0" applyFill="0" applyBorder="0" applyAlignment="0" applyProtection="0"/>
    <xf numFmtId="0" fontId="21" fillId="0" borderId="0"/>
    <xf numFmtId="0" fontId="40" fillId="0" borderId="0"/>
    <xf numFmtId="0" fontId="43" fillId="0" borderId="0"/>
    <xf numFmtId="0" fontId="4" fillId="0" borderId="0"/>
    <xf numFmtId="177" fontId="4" fillId="0" borderId="0" applyFont="0" applyFill="0" applyBorder="0" applyAlignment="0" applyProtection="0"/>
    <xf numFmtId="0" fontId="4" fillId="16" borderId="0" applyNumberFormat="0" applyBorder="0" applyAlignment="0" applyProtection="0"/>
    <xf numFmtId="0" fontId="4" fillId="17" borderId="0" applyNumberFormat="0" applyBorder="0" applyAlignment="0" applyProtection="0"/>
    <xf numFmtId="166" fontId="4" fillId="0" borderId="0" applyFont="0" applyFill="0" applyBorder="0" applyAlignment="0" applyProtection="0"/>
    <xf numFmtId="0" fontId="3" fillId="0" borderId="0"/>
    <xf numFmtId="177" fontId="4" fillId="0" borderId="0" applyFont="0" applyFill="0" applyBorder="0" applyAlignment="0" applyProtection="0"/>
    <xf numFmtId="0" fontId="4" fillId="0" borderId="0"/>
    <xf numFmtId="9" fontId="4" fillId="0" borderId="0" applyFont="0" applyFill="0" applyBorder="0" applyAlignment="0" applyProtection="0"/>
    <xf numFmtId="177" fontId="4" fillId="0" borderId="0" applyFont="0" applyFill="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60" borderId="48" applyNumberFormat="0" applyFont="0" applyAlignment="0" applyProtection="0"/>
    <xf numFmtId="0" fontId="4" fillId="0" borderId="0"/>
    <xf numFmtId="177"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9" fontId="4" fillId="0" borderId="0" applyFont="0" applyFill="0" applyBorder="0" applyAlignment="0" applyProtection="0"/>
    <xf numFmtId="0" fontId="21" fillId="0" borderId="0"/>
    <xf numFmtId="0" fontId="4" fillId="0" borderId="0"/>
    <xf numFmtId="0" fontId="22" fillId="0" borderId="0" applyNumberFormat="0" applyFill="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177"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4" borderId="38" applyNumberFormat="0" applyFont="0" applyAlignment="0" applyProtection="0"/>
    <xf numFmtId="0" fontId="4" fillId="14" borderId="38" applyNumberFormat="0" applyFont="0" applyAlignment="0" applyProtection="0"/>
    <xf numFmtId="0" fontId="4" fillId="14" borderId="38"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7"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9" fontId="4" fillId="0" borderId="0" applyFont="0" applyFill="0" applyBorder="0" applyAlignment="0" applyProtection="0"/>
    <xf numFmtId="0" fontId="21" fillId="0" borderId="0"/>
    <xf numFmtId="0" fontId="4" fillId="0" borderId="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177"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4" borderId="38" applyNumberFormat="0" applyFont="0" applyAlignment="0" applyProtection="0"/>
    <xf numFmtId="0" fontId="4" fillId="14" borderId="38" applyNumberFormat="0" applyFont="0" applyAlignment="0" applyProtection="0"/>
    <xf numFmtId="0" fontId="4" fillId="14" borderId="38"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1" fillId="0" borderId="0"/>
    <xf numFmtId="0" fontId="4" fillId="0" borderId="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14" borderId="38" applyNumberFormat="0" applyFont="0" applyAlignment="0" applyProtection="0"/>
    <xf numFmtId="0" fontId="4" fillId="16" borderId="0" applyNumberFormat="0" applyBorder="0" applyAlignment="0" applyProtection="0"/>
    <xf numFmtId="0" fontId="4" fillId="17"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0" borderId="0"/>
    <xf numFmtId="0" fontId="4" fillId="0" borderId="0"/>
    <xf numFmtId="9" fontId="4" fillId="0" borderId="0" applyFont="0" applyFill="0" applyBorder="0" applyAlignment="0" applyProtection="0"/>
    <xf numFmtId="177" fontId="4" fillId="0" borderId="0" applyFont="0" applyFill="0" applyBorder="0" applyAlignment="0" applyProtection="0"/>
    <xf numFmtId="0" fontId="4" fillId="16" borderId="0" applyNumberFormat="0" applyBorder="0" applyAlignment="0" applyProtection="0"/>
    <xf numFmtId="0" fontId="4" fillId="17" borderId="0" applyNumberFormat="0" applyBorder="0" applyAlignment="0" applyProtection="0"/>
    <xf numFmtId="166" fontId="4" fillId="0" borderId="0" applyFont="0" applyFill="0" applyBorder="0" applyAlignment="0" applyProtection="0"/>
    <xf numFmtId="177" fontId="4" fillId="0" borderId="0" applyFont="0" applyFill="0" applyBorder="0" applyAlignment="0" applyProtection="0"/>
    <xf numFmtId="0" fontId="4" fillId="0" borderId="0"/>
    <xf numFmtId="9" fontId="4" fillId="0" borderId="0" applyFont="0" applyFill="0" applyBorder="0" applyAlignment="0" applyProtection="0"/>
    <xf numFmtId="177" fontId="4" fillId="0" borderId="0" applyFont="0" applyFill="0" applyBorder="0" applyAlignment="0" applyProtection="0"/>
    <xf numFmtId="0" fontId="4" fillId="16" borderId="0" applyNumberFormat="0" applyBorder="0" applyAlignment="0" applyProtection="0"/>
    <xf numFmtId="0" fontId="4" fillId="17" borderId="0" applyNumberFormat="0" applyBorder="0" applyAlignment="0" applyProtection="0"/>
    <xf numFmtId="166" fontId="4" fillId="0" borderId="0" applyFont="0" applyFill="0" applyBorder="0" applyAlignment="0" applyProtection="0"/>
    <xf numFmtId="177"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7"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0" fontId="4" fillId="0" borderId="0"/>
    <xf numFmtId="166" fontId="4" fillId="0" borderId="0" applyFont="0" applyFill="0" applyBorder="0" applyAlignment="0" applyProtection="0"/>
    <xf numFmtId="0" fontId="4" fillId="0" borderId="0"/>
    <xf numFmtId="0" fontId="4" fillId="0" borderId="0"/>
    <xf numFmtId="0" fontId="4" fillId="0" borderId="0"/>
    <xf numFmtId="0" fontId="4" fillId="0" borderId="0"/>
    <xf numFmtId="166" fontId="4" fillId="0" borderId="0" applyFont="0" applyFill="0" applyBorder="0" applyAlignment="0" applyProtection="0"/>
    <xf numFmtId="0" fontId="4" fillId="0" borderId="0"/>
    <xf numFmtId="166" fontId="4" fillId="0" borderId="0" applyFont="0" applyFill="0" applyBorder="0" applyAlignment="0" applyProtection="0"/>
    <xf numFmtId="0" fontId="4" fillId="0" borderId="0"/>
    <xf numFmtId="9"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0" borderId="0"/>
    <xf numFmtId="0" fontId="4" fillId="14" borderId="38" applyNumberFormat="0" applyFont="0" applyAlignment="0" applyProtection="0"/>
    <xf numFmtId="9"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177"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0" borderId="0"/>
    <xf numFmtId="0" fontId="4" fillId="14" borderId="38" applyNumberFormat="0" applyFont="0" applyAlignment="0" applyProtection="0"/>
    <xf numFmtId="0" fontId="4" fillId="16" borderId="0" applyNumberFormat="0" applyBorder="0" applyAlignment="0" applyProtection="0"/>
    <xf numFmtId="0" fontId="4" fillId="17"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0" borderId="0"/>
    <xf numFmtId="0" fontId="4" fillId="0" borderId="0"/>
    <xf numFmtId="177" fontId="4" fillId="0" borderId="0" applyFont="0" applyFill="0" applyBorder="0" applyAlignment="0" applyProtection="0"/>
    <xf numFmtId="0" fontId="4" fillId="16" borderId="0" applyNumberFormat="0" applyBorder="0" applyAlignment="0" applyProtection="0"/>
    <xf numFmtId="0" fontId="4" fillId="17" borderId="0" applyNumberFormat="0" applyBorder="0" applyAlignment="0" applyProtection="0"/>
    <xf numFmtId="166" fontId="4" fillId="0" borderId="0" applyFont="0" applyFill="0" applyBorder="0" applyAlignment="0" applyProtection="0"/>
    <xf numFmtId="177" fontId="4" fillId="0" borderId="0" applyFont="0" applyFill="0" applyBorder="0" applyAlignment="0" applyProtection="0"/>
    <xf numFmtId="0" fontId="4" fillId="0" borderId="0"/>
    <xf numFmtId="9" fontId="4" fillId="0" borderId="0" applyFont="0" applyFill="0" applyBorder="0" applyAlignment="0" applyProtection="0"/>
    <xf numFmtId="177" fontId="4" fillId="0" borderId="0" applyFont="0" applyFill="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7"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9" fontId="4" fillId="0" borderId="0" applyFont="0" applyFill="0" applyBorder="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177"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4" borderId="38" applyNumberFormat="0" applyFont="0" applyAlignment="0" applyProtection="0"/>
    <xf numFmtId="0" fontId="4" fillId="14" borderId="38" applyNumberFormat="0" applyFont="0" applyAlignment="0" applyProtection="0"/>
    <xf numFmtId="0" fontId="4" fillId="14" borderId="38"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7"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9" fontId="4" fillId="0" borderId="0" applyFont="0" applyFill="0" applyBorder="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177"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4" borderId="38" applyNumberFormat="0" applyFont="0" applyAlignment="0" applyProtection="0"/>
    <xf numFmtId="0" fontId="4" fillId="14" borderId="38" applyNumberFormat="0" applyFont="0" applyAlignment="0" applyProtection="0"/>
    <xf numFmtId="0" fontId="4" fillId="14" borderId="38"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166" fontId="4" fillId="0" borderId="0" applyFont="0" applyFill="0" applyBorder="0" applyAlignment="0" applyProtection="0"/>
    <xf numFmtId="0" fontId="4" fillId="0" borderId="0"/>
    <xf numFmtId="0" fontId="4" fillId="0" borderId="0"/>
    <xf numFmtId="0" fontId="4" fillId="0" borderId="0"/>
    <xf numFmtId="0" fontId="4" fillId="0" borderId="0"/>
    <xf numFmtId="166" fontId="4" fillId="0" borderId="0" applyFont="0" applyFill="0" applyBorder="0" applyAlignment="0" applyProtection="0"/>
    <xf numFmtId="0" fontId="4" fillId="0" borderId="0"/>
    <xf numFmtId="166" fontId="4" fillId="0" borderId="0" applyFont="0" applyFill="0" applyBorder="0" applyAlignment="0" applyProtection="0"/>
    <xf numFmtId="0" fontId="4" fillId="0" borderId="0"/>
    <xf numFmtId="9"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0" borderId="0"/>
    <xf numFmtId="0" fontId="4" fillId="14" borderId="38" applyNumberFormat="0" applyFont="0" applyAlignment="0" applyProtection="0"/>
    <xf numFmtId="9" fontId="4" fillId="0" borderId="0" applyFont="0" applyFill="0" applyBorder="0" applyAlignment="0" applyProtection="0"/>
    <xf numFmtId="177" fontId="4" fillId="0" borderId="0" applyFont="0" applyFill="0" applyBorder="0" applyAlignment="0" applyProtection="0"/>
    <xf numFmtId="166" fontId="4" fillId="0" borderId="0" applyFont="0" applyFill="0" applyBorder="0" applyAlignment="0" applyProtection="0"/>
    <xf numFmtId="177" fontId="4" fillId="0" borderId="0" applyFont="0" applyFill="0" applyBorder="0" applyAlignment="0" applyProtection="0"/>
    <xf numFmtId="0" fontId="34" fillId="0" borderId="51" applyNumberFormat="0" applyFill="0" applyAlignment="0" applyProtection="0">
      <alignment vertical="top"/>
      <protection locked="0"/>
    </xf>
    <xf numFmtId="0" fontId="21" fillId="0" borderId="0"/>
  </cellStyleXfs>
  <cellXfs count="212">
    <xf numFmtId="0" fontId="0" fillId="0" borderId="0" xfId="0"/>
    <xf numFmtId="167" fontId="77" fillId="8" borderId="58" xfId="0" applyNumberFormat="1" applyFont="1" applyFill="1" applyBorder="1" applyAlignment="1" applyProtection="1">
      <alignment horizontal="right" vertical="center"/>
      <protection locked="0"/>
    </xf>
    <xf numFmtId="167" fontId="77" fillId="8" borderId="52" xfId="0" applyNumberFormat="1" applyFont="1" applyFill="1" applyBorder="1" applyAlignment="1" applyProtection="1">
      <alignment horizontal="right" vertical="center"/>
      <protection locked="0"/>
    </xf>
    <xf numFmtId="0" fontId="76" fillId="4" borderId="57" xfId="0" applyFont="1" applyFill="1" applyBorder="1" applyAlignment="1">
      <alignment horizontal="center"/>
    </xf>
    <xf numFmtId="0" fontId="76" fillId="4" borderId="56" xfId="0" applyFont="1" applyFill="1" applyBorder="1" applyAlignment="1">
      <alignment horizontal="center"/>
    </xf>
    <xf numFmtId="0" fontId="75" fillId="4" borderId="55" xfId="0" applyFont="1" applyFill="1" applyBorder="1" applyAlignment="1">
      <alignment horizontal="center"/>
    </xf>
    <xf numFmtId="0" fontId="70" fillId="2" borderId="0" xfId="0" applyFont="1" applyFill="1" applyAlignment="1">
      <alignment vertical="center"/>
    </xf>
    <xf numFmtId="0" fontId="72" fillId="3" borderId="28" xfId="0" applyFont="1" applyFill="1" applyBorder="1" applyAlignment="1">
      <alignment horizontal="left"/>
    </xf>
    <xf numFmtId="0" fontId="74" fillId="3" borderId="30" xfId="0" applyFont="1" applyFill="1" applyBorder="1" applyAlignment="1">
      <alignment horizontal="left"/>
    </xf>
    <xf numFmtId="0" fontId="74" fillId="3" borderId="1" xfId="0" applyFont="1" applyFill="1" applyBorder="1" applyAlignment="1">
      <alignment horizontal="left"/>
    </xf>
    <xf numFmtId="0" fontId="71" fillId="0" borderId="6" xfId="0" applyFont="1" applyBorder="1" applyAlignment="1">
      <alignment horizontal="center" vertical="center"/>
    </xf>
    <xf numFmtId="3" fontId="80" fillId="0" borderId="5" xfId="0" applyNumberFormat="1" applyFont="1" applyBorder="1" applyAlignment="1">
      <alignment vertical="center"/>
    </xf>
    <xf numFmtId="0" fontId="80" fillId="7" borderId="27" xfId="0" applyFont="1" applyFill="1" applyBorder="1" applyAlignment="1">
      <alignment wrapText="1"/>
    </xf>
    <xf numFmtId="0" fontId="80" fillId="0" borderId="25" xfId="0" applyFont="1" applyBorder="1" applyAlignment="1">
      <alignment wrapText="1"/>
    </xf>
    <xf numFmtId="0" fontId="80" fillId="0" borderId="25" xfId="0" applyFont="1" applyBorder="1" applyAlignment="1" applyProtection="1">
      <alignment wrapText="1"/>
      <protection locked="0"/>
    </xf>
    <xf numFmtId="0" fontId="80" fillId="7" borderId="27" xfId="0" applyFont="1" applyFill="1" applyBorder="1" applyAlignment="1">
      <alignment horizontal="left" wrapText="1"/>
    </xf>
    <xf numFmtId="0" fontId="80" fillId="9" borderId="4" xfId="0" applyFont="1" applyFill="1" applyBorder="1" applyAlignment="1">
      <alignment horizontal="left" wrapText="1"/>
    </xf>
    <xf numFmtId="169" fontId="71" fillId="0" borderId="0" xfId="0" applyNumberFormat="1" applyFont="1" applyAlignment="1">
      <alignment horizontal="right"/>
    </xf>
    <xf numFmtId="0" fontId="74" fillId="0" borderId="0" xfId="0" applyFont="1" applyAlignment="1">
      <alignment horizontal="left"/>
    </xf>
    <xf numFmtId="0" fontId="76" fillId="0" borderId="0" xfId="0" applyFont="1" applyAlignment="1">
      <alignment horizontal="center"/>
    </xf>
    <xf numFmtId="0" fontId="80" fillId="0" borderId="25" xfId="0" applyFont="1" applyBorder="1" applyAlignment="1">
      <alignment horizontal="left" wrapText="1"/>
    </xf>
    <xf numFmtId="0" fontId="77" fillId="0" borderId="25" xfId="0" applyFont="1" applyBorder="1" applyAlignment="1" applyProtection="1">
      <alignment horizontal="left" wrapText="1"/>
      <protection locked="0"/>
    </xf>
    <xf numFmtId="0" fontId="77" fillId="0" borderId="25" xfId="0" applyFont="1" applyBorder="1" applyAlignment="1">
      <alignment horizontal="left" wrapText="1"/>
    </xf>
    <xf numFmtId="0" fontId="77" fillId="0" borderId="20" xfId="0" applyFont="1" applyBorder="1" applyAlignment="1">
      <alignment horizontal="left" wrapText="1"/>
    </xf>
    <xf numFmtId="0" fontId="80" fillId="0" borderId="25" xfId="0" applyFont="1" applyBorder="1" applyAlignment="1" applyProtection="1">
      <alignment horizontal="left" wrapText="1"/>
      <protection locked="0"/>
    </xf>
    <xf numFmtId="0" fontId="77" fillId="0" borderId="15" xfId="0" applyFont="1" applyBorder="1" applyAlignment="1" applyProtection="1">
      <alignment horizontal="left" wrapText="1"/>
      <protection locked="0"/>
    </xf>
    <xf numFmtId="0" fontId="77" fillId="0" borderId="19" xfId="0" applyFont="1" applyBorder="1" applyAlignment="1" applyProtection="1">
      <alignment horizontal="left" wrapText="1"/>
      <protection locked="0"/>
    </xf>
    <xf numFmtId="0" fontId="71" fillId="0" borderId="0" xfId="0" applyFont="1"/>
    <xf numFmtId="0" fontId="77" fillId="0" borderId="5" xfId="0" applyFont="1" applyBorder="1" applyAlignment="1">
      <alignment horizontal="center" vertical="center"/>
    </xf>
    <xf numFmtId="3" fontId="77" fillId="0" borderId="5" xfId="0" applyNumberFormat="1" applyFont="1" applyBorder="1" applyAlignment="1">
      <alignment horizontal="center" vertical="center"/>
    </xf>
    <xf numFmtId="3" fontId="71" fillId="0" borderId="0" xfId="0" applyNumberFormat="1" applyFont="1"/>
    <xf numFmtId="167" fontId="80" fillId="6" borderId="5" xfId="0" applyNumberFormat="1" applyFont="1" applyFill="1" applyBorder="1" applyAlignment="1">
      <alignment horizontal="center" vertical="center"/>
    </xf>
    <xf numFmtId="0" fontId="80" fillId="7" borderId="27" xfId="0" applyFont="1" applyFill="1" applyBorder="1"/>
    <xf numFmtId="167" fontId="82" fillId="7" borderId="7" xfId="0" applyNumberFormat="1" applyFont="1" applyFill="1" applyBorder="1" applyAlignment="1">
      <alignment horizontal="right" vertical="center"/>
    </xf>
    <xf numFmtId="167" fontId="83" fillId="7" borderId="8" xfId="0" applyNumberFormat="1" applyFont="1" applyFill="1" applyBorder="1" applyAlignment="1">
      <alignment horizontal="right" vertical="center"/>
    </xf>
    <xf numFmtId="167" fontId="83" fillId="7" borderId="9" xfId="0" applyNumberFormat="1" applyFont="1" applyFill="1" applyBorder="1" applyAlignment="1">
      <alignment horizontal="right" vertical="center"/>
    </xf>
    <xf numFmtId="167" fontId="84" fillId="7" borderId="7" xfId="0" applyNumberFormat="1" applyFont="1" applyFill="1" applyBorder="1" applyAlignment="1">
      <alignment horizontal="right" vertical="center"/>
    </xf>
    <xf numFmtId="167" fontId="80" fillId="0" borderId="10" xfId="0" applyNumberFormat="1" applyFont="1" applyBorder="1" applyAlignment="1">
      <alignment horizontal="right" vertical="center"/>
    </xf>
    <xf numFmtId="167" fontId="80" fillId="8" borderId="12" xfId="0" applyNumberFormat="1" applyFont="1" applyFill="1" applyBorder="1" applyAlignment="1">
      <alignment horizontal="right" vertical="center"/>
    </xf>
    <xf numFmtId="167" fontId="80" fillId="8" borderId="13" xfId="0" applyNumberFormat="1" applyFont="1" applyFill="1" applyBorder="1" applyAlignment="1">
      <alignment horizontal="right" vertical="center"/>
    </xf>
    <xf numFmtId="167" fontId="80" fillId="8" borderId="14" xfId="0" applyNumberFormat="1" applyFont="1" applyFill="1" applyBorder="1" applyAlignment="1">
      <alignment horizontal="right" vertical="center"/>
    </xf>
    <xf numFmtId="167" fontId="71" fillId="0" borderId="0" xfId="0" applyNumberFormat="1" applyFont="1"/>
    <xf numFmtId="167" fontId="80" fillId="8" borderId="18" xfId="0" applyNumberFormat="1" applyFont="1" applyFill="1" applyBorder="1" applyAlignment="1">
      <alignment horizontal="right" vertical="center"/>
    </xf>
    <xf numFmtId="167" fontId="80" fillId="8" borderId="11" xfId="0" applyNumberFormat="1" applyFont="1" applyFill="1" applyBorder="1" applyAlignment="1">
      <alignment horizontal="right" vertical="center"/>
    </xf>
    <xf numFmtId="167" fontId="77" fillId="0" borderId="15" xfId="0" applyNumberFormat="1" applyFont="1" applyBorder="1" applyAlignment="1">
      <alignment horizontal="right" vertical="center"/>
    </xf>
    <xf numFmtId="167" fontId="77" fillId="8" borderId="18" xfId="0" applyNumberFormat="1" applyFont="1" applyFill="1" applyBorder="1" applyAlignment="1" applyProtection="1">
      <alignment horizontal="right" vertical="center"/>
      <protection locked="0"/>
    </xf>
    <xf numFmtId="167" fontId="77" fillId="8" borderId="11" xfId="0" applyNumberFormat="1" applyFont="1" applyFill="1" applyBorder="1" applyAlignment="1" applyProtection="1">
      <alignment horizontal="right" vertical="center"/>
      <protection locked="0"/>
    </xf>
    <xf numFmtId="167" fontId="77" fillId="8" borderId="13" xfId="0" applyNumberFormat="1" applyFont="1" applyFill="1" applyBorder="1" applyAlignment="1" applyProtection="1">
      <alignment horizontal="right" vertical="center"/>
      <protection locked="0"/>
    </xf>
    <xf numFmtId="167" fontId="77" fillId="8" borderId="14" xfId="0" applyNumberFormat="1" applyFont="1" applyFill="1" applyBorder="1" applyAlignment="1" applyProtection="1">
      <alignment horizontal="right" vertical="center"/>
      <protection locked="0"/>
    </xf>
    <xf numFmtId="167" fontId="77" fillId="0" borderId="10" xfId="0" applyNumberFormat="1" applyFont="1" applyBorder="1" applyAlignment="1" applyProtection="1">
      <alignment horizontal="right" vertical="center"/>
      <protection locked="0"/>
    </xf>
    <xf numFmtId="167" fontId="77" fillId="8" borderId="13" xfId="0" applyNumberFormat="1" applyFont="1" applyFill="1" applyBorder="1" applyAlignment="1">
      <alignment horizontal="right" vertical="center"/>
    </xf>
    <xf numFmtId="167" fontId="77" fillId="8" borderId="14" xfId="0" applyNumberFormat="1" applyFont="1" applyFill="1" applyBorder="1" applyAlignment="1">
      <alignment horizontal="right" vertical="center"/>
    </xf>
    <xf numFmtId="167" fontId="77" fillId="0" borderId="10" xfId="0" applyNumberFormat="1" applyFont="1" applyBorder="1" applyAlignment="1">
      <alignment horizontal="right" vertical="center"/>
    </xf>
    <xf numFmtId="167" fontId="80" fillId="0" borderId="15" xfId="0" applyNumberFormat="1" applyFont="1" applyBorder="1" applyAlignment="1">
      <alignment horizontal="right" vertical="center"/>
    </xf>
    <xf numFmtId="167" fontId="77" fillId="0" borderId="3" xfId="0" applyNumberFormat="1" applyFont="1" applyBorder="1" applyAlignment="1" applyProtection="1">
      <alignment horizontal="right" vertical="center"/>
      <protection locked="0"/>
    </xf>
    <xf numFmtId="167" fontId="77" fillId="8" borderId="12" xfId="0" applyNumberFormat="1" applyFont="1" applyFill="1" applyBorder="1" applyAlignment="1" applyProtection="1">
      <alignment horizontal="right" vertical="center"/>
      <protection locked="0"/>
    </xf>
    <xf numFmtId="167" fontId="77" fillId="8" borderId="26" xfId="0" applyNumberFormat="1" applyFont="1" applyFill="1" applyBorder="1" applyAlignment="1" applyProtection="1">
      <alignment horizontal="right" vertical="center"/>
      <protection locked="0"/>
    </xf>
    <xf numFmtId="167" fontId="83" fillId="7" borderId="7" xfId="0" applyNumberFormat="1" applyFont="1" applyFill="1" applyBorder="1" applyAlignment="1">
      <alignment horizontal="right" vertical="center"/>
    </xf>
    <xf numFmtId="167" fontId="77" fillId="8" borderId="15" xfId="0" applyNumberFormat="1" applyFont="1" applyFill="1" applyBorder="1" applyAlignment="1" applyProtection="1">
      <alignment horizontal="right" vertical="center"/>
      <protection locked="0"/>
    </xf>
    <xf numFmtId="167" fontId="77" fillId="8" borderId="10" xfId="0" applyNumberFormat="1" applyFont="1" applyFill="1" applyBorder="1" applyAlignment="1" applyProtection="1">
      <alignment horizontal="right" vertical="center"/>
      <protection locked="0"/>
    </xf>
    <xf numFmtId="167" fontId="80" fillId="0" borderId="33" xfId="0" applyNumberFormat="1" applyFont="1" applyBorder="1" applyAlignment="1">
      <alignment horizontal="right" vertical="center"/>
    </xf>
    <xf numFmtId="167" fontId="80" fillId="8" borderId="13" xfId="0" applyNumberFormat="1" applyFont="1" applyFill="1" applyBorder="1" applyAlignment="1" applyProtection="1">
      <alignment horizontal="right" vertical="center"/>
      <protection locked="0"/>
    </xf>
    <xf numFmtId="167" fontId="80" fillId="0" borderId="10" xfId="0" applyNumberFormat="1" applyFont="1" applyBorder="1" applyAlignment="1" applyProtection="1">
      <alignment horizontal="right" vertical="center"/>
      <protection locked="0"/>
    </xf>
    <xf numFmtId="167" fontId="80" fillId="8" borderId="15" xfId="0" applyNumberFormat="1" applyFont="1" applyFill="1" applyBorder="1" applyAlignment="1" applyProtection="1">
      <alignment horizontal="right" vertical="center"/>
      <protection locked="0"/>
    </xf>
    <xf numFmtId="167" fontId="80" fillId="8" borderId="17" xfId="0" applyNumberFormat="1" applyFont="1" applyFill="1" applyBorder="1" applyAlignment="1" applyProtection="1">
      <alignment horizontal="right" vertical="center"/>
      <protection locked="0"/>
    </xf>
    <xf numFmtId="167" fontId="80" fillId="0" borderId="15" xfId="0" applyNumberFormat="1" applyFont="1" applyBorder="1" applyAlignment="1" applyProtection="1">
      <alignment horizontal="right" vertical="center"/>
      <protection locked="0"/>
    </xf>
    <xf numFmtId="167" fontId="80" fillId="0" borderId="0" xfId="0" applyNumberFormat="1" applyFont="1" applyAlignment="1" applyProtection="1">
      <alignment horizontal="right" vertical="center"/>
      <protection locked="0"/>
    </xf>
    <xf numFmtId="167" fontId="80" fillId="0" borderId="31" xfId="0" applyNumberFormat="1" applyFont="1" applyBorder="1" applyAlignment="1" applyProtection="1">
      <alignment horizontal="right" vertical="center"/>
      <protection locked="0"/>
    </xf>
    <xf numFmtId="167" fontId="80" fillId="0" borderId="17" xfId="0" applyNumberFormat="1" applyFont="1" applyBorder="1" applyAlignment="1" applyProtection="1">
      <alignment horizontal="right" vertical="center"/>
      <protection locked="0"/>
    </xf>
    <xf numFmtId="167" fontId="77" fillId="8" borderId="17" xfId="0" applyNumberFormat="1" applyFont="1" applyFill="1" applyBorder="1" applyAlignment="1" applyProtection="1">
      <alignment horizontal="right" vertical="center"/>
      <protection locked="0"/>
    </xf>
    <xf numFmtId="167" fontId="80" fillId="7" borderId="8" xfId="0" applyNumberFormat="1" applyFont="1" applyFill="1" applyBorder="1" applyAlignment="1">
      <alignment horizontal="right" vertical="center"/>
    </xf>
    <xf numFmtId="167" fontId="80" fillId="7" borderId="32" xfId="0" applyNumberFormat="1" applyFont="1" applyFill="1" applyBorder="1" applyAlignment="1">
      <alignment horizontal="right" vertical="center"/>
    </xf>
    <xf numFmtId="167" fontId="80" fillId="8" borderId="33" xfId="0" applyNumberFormat="1" applyFont="1" applyFill="1" applyBorder="1" applyAlignment="1">
      <alignment horizontal="right" vertical="center"/>
    </xf>
    <xf numFmtId="167" fontId="77" fillId="8" borderId="15" xfId="0" applyNumberFormat="1" applyFont="1" applyFill="1" applyBorder="1" applyAlignment="1">
      <alignment horizontal="right" vertical="center"/>
    </xf>
    <xf numFmtId="167" fontId="77" fillId="8" borderId="33" xfId="0" applyNumberFormat="1" applyFont="1" applyFill="1" applyBorder="1" applyAlignment="1">
      <alignment horizontal="right" vertical="center"/>
    </xf>
    <xf numFmtId="167" fontId="77" fillId="8" borderId="33" xfId="0" applyNumberFormat="1" applyFont="1" applyFill="1" applyBorder="1" applyAlignment="1" applyProtection="1">
      <alignment horizontal="right" vertical="center"/>
      <protection locked="0"/>
    </xf>
    <xf numFmtId="167" fontId="80" fillId="8" borderId="10" xfId="0" applyNumberFormat="1" applyFont="1" applyFill="1" applyBorder="1" applyAlignment="1">
      <alignment horizontal="right" vertical="center"/>
    </xf>
    <xf numFmtId="167" fontId="77" fillId="8" borderId="10" xfId="0" applyNumberFormat="1" applyFont="1" applyFill="1" applyBorder="1" applyAlignment="1">
      <alignment horizontal="right" vertical="center"/>
    </xf>
    <xf numFmtId="167" fontId="80" fillId="8" borderId="10" xfId="0" applyNumberFormat="1" applyFont="1" applyFill="1" applyBorder="1" applyAlignment="1" applyProtection="1">
      <alignment horizontal="right" vertical="center"/>
      <protection locked="0"/>
    </xf>
    <xf numFmtId="4" fontId="77" fillId="0" borderId="15" xfId="0" applyNumberFormat="1" applyFont="1" applyBorder="1" applyAlignment="1" applyProtection="1">
      <alignment horizontal="right" vertical="center"/>
      <protection locked="0"/>
    </xf>
    <xf numFmtId="167" fontId="80" fillId="8" borderId="33" xfId="0" applyNumberFormat="1" applyFont="1" applyFill="1" applyBorder="1" applyAlignment="1" applyProtection="1">
      <alignment horizontal="right" vertical="center"/>
      <protection locked="0"/>
    </xf>
    <xf numFmtId="4" fontId="82" fillId="7" borderId="7" xfId="0" applyNumberFormat="1" applyFont="1" applyFill="1" applyBorder="1" applyAlignment="1">
      <alignment horizontal="right" vertical="center"/>
    </xf>
    <xf numFmtId="167" fontId="80" fillId="5" borderId="21" xfId="0" applyNumberFormat="1" applyFont="1" applyFill="1" applyBorder="1" applyAlignment="1">
      <alignment horizontal="center" vertical="center"/>
    </xf>
    <xf numFmtId="167" fontId="80" fillId="5" borderId="4" xfId="0" applyNumberFormat="1" applyFont="1" applyFill="1" applyBorder="1" applyAlignment="1">
      <alignment horizontal="right" vertical="center"/>
    </xf>
    <xf numFmtId="167" fontId="80" fillId="8" borderId="8" xfId="0" applyNumberFormat="1" applyFont="1" applyFill="1" applyBorder="1" applyAlignment="1" applyProtection="1">
      <alignment horizontal="right" vertical="center"/>
      <protection locked="0"/>
    </xf>
    <xf numFmtId="167" fontId="80" fillId="8" borderId="9" xfId="0" applyNumberFormat="1" applyFont="1" applyFill="1" applyBorder="1" applyAlignment="1" applyProtection="1">
      <alignment horizontal="right" vertical="center"/>
      <protection locked="0"/>
    </xf>
    <xf numFmtId="167" fontId="77" fillId="8" borderId="22" xfId="0" applyNumberFormat="1" applyFont="1" applyFill="1" applyBorder="1" applyAlignment="1" applyProtection="1">
      <alignment horizontal="right" vertical="center"/>
      <protection locked="0"/>
    </xf>
    <xf numFmtId="167" fontId="80" fillId="8" borderId="5" xfId="1" applyNumberFormat="1" applyFont="1" applyFill="1" applyBorder="1" applyAlignment="1">
      <alignment horizontal="right" vertical="center"/>
    </xf>
    <xf numFmtId="0" fontId="77" fillId="0" borderId="0" xfId="0" applyFont="1" applyAlignment="1">
      <alignment horizontal="left"/>
    </xf>
    <xf numFmtId="0" fontId="71" fillId="0" borderId="23" xfId="0" applyFont="1" applyBorder="1"/>
    <xf numFmtId="0" fontId="71" fillId="0" borderId="24" xfId="0" applyFont="1" applyBorder="1"/>
    <xf numFmtId="0" fontId="77" fillId="0" borderId="0" xfId="0" applyFont="1" applyAlignment="1">
      <alignment horizontal="center" vertical="center"/>
    </xf>
    <xf numFmtId="3" fontId="77" fillId="0" borderId="0" xfId="0" applyNumberFormat="1" applyFont="1" applyAlignment="1">
      <alignment horizontal="center" vertical="center"/>
    </xf>
    <xf numFmtId="167" fontId="83" fillId="0" borderId="0" xfId="0" applyNumberFormat="1" applyFont="1" applyAlignment="1">
      <alignment horizontal="right" vertical="center"/>
    </xf>
    <xf numFmtId="167" fontId="80" fillId="7" borderId="8" xfId="0" applyNumberFormat="1" applyFont="1" applyFill="1" applyBorder="1" applyAlignment="1" applyProtection="1">
      <alignment horizontal="right" vertical="center"/>
      <protection locked="0"/>
    </xf>
    <xf numFmtId="0" fontId="69" fillId="0" borderId="0" xfId="0" applyFont="1"/>
    <xf numFmtId="0" fontId="69" fillId="2" borderId="0" xfId="0" applyFont="1" applyFill="1"/>
    <xf numFmtId="10" fontId="71" fillId="0" borderId="0" xfId="10" applyNumberFormat="1" applyFont="1" applyFill="1" applyBorder="1" applyAlignment="1"/>
    <xf numFmtId="0" fontId="68" fillId="0" borderId="25" xfId="0" applyFont="1" applyBorder="1" applyAlignment="1" applyProtection="1">
      <alignment horizontal="left" vertical="center" wrapText="1"/>
      <protection locked="0"/>
    </xf>
    <xf numFmtId="0" fontId="68" fillId="0" borderId="25" xfId="0" applyFont="1" applyBorder="1" applyAlignment="1" applyProtection="1">
      <alignment horizontal="left" vertical="center" wrapText="1" indent="1"/>
      <protection locked="0"/>
    </xf>
    <xf numFmtId="0" fontId="77" fillId="0" borderId="25" xfId="0" applyFont="1" applyBorder="1" applyAlignment="1" applyProtection="1">
      <alignment horizontal="left" wrapText="1" indent="1"/>
      <protection locked="0"/>
    </xf>
    <xf numFmtId="0" fontId="77" fillId="0" borderId="25" xfId="0" applyFont="1" applyBorder="1" applyAlignment="1">
      <alignment horizontal="left" wrapText="1" indent="1"/>
    </xf>
    <xf numFmtId="0" fontId="77" fillId="0" borderId="25" xfId="0" applyFont="1" applyBorder="1" applyAlignment="1" applyProtection="1">
      <alignment horizontal="left" vertical="center" wrapText="1" indent="1"/>
      <protection locked="0"/>
    </xf>
    <xf numFmtId="0" fontId="77" fillId="0" borderId="20" xfId="0" applyFont="1" applyBorder="1" applyAlignment="1" applyProtection="1">
      <alignment horizontal="left" wrapText="1" indent="1"/>
      <protection locked="0"/>
    </xf>
    <xf numFmtId="167" fontId="77" fillId="8" borderId="3" xfId="0" applyNumberFormat="1" applyFont="1" applyFill="1" applyBorder="1" applyAlignment="1" applyProtection="1">
      <alignment horizontal="right" vertical="center"/>
      <protection locked="0"/>
    </xf>
    <xf numFmtId="0" fontId="71" fillId="8" borderId="0" xfId="0" applyFont="1" applyFill="1"/>
    <xf numFmtId="167" fontId="80" fillId="8" borderId="31" xfId="0" applyNumberFormat="1" applyFont="1" applyFill="1" applyBorder="1" applyAlignment="1" applyProtection="1">
      <alignment horizontal="right" vertical="center"/>
      <protection locked="0"/>
    </xf>
    <xf numFmtId="167" fontId="77" fillId="8" borderId="31" xfId="0" applyNumberFormat="1" applyFont="1" applyFill="1" applyBorder="1" applyAlignment="1" applyProtection="1">
      <alignment horizontal="right" vertical="center"/>
      <protection locked="0"/>
    </xf>
    <xf numFmtId="167" fontId="77" fillId="8" borderId="19" xfId="0" applyNumberFormat="1" applyFont="1" applyFill="1" applyBorder="1" applyAlignment="1" applyProtection="1">
      <alignment horizontal="right" vertical="center"/>
      <protection locked="0"/>
    </xf>
    <xf numFmtId="167" fontId="85" fillId="8" borderId="17" xfId="0" applyNumberFormat="1" applyFont="1" applyFill="1" applyBorder="1" applyAlignment="1">
      <alignment horizontal="right"/>
    </xf>
    <xf numFmtId="170" fontId="80" fillId="0" borderId="0" xfId="10" applyNumberFormat="1" applyFont="1" applyFill="1" applyBorder="1" applyAlignment="1">
      <alignment horizontal="center" vertical="center"/>
    </xf>
    <xf numFmtId="167" fontId="85" fillId="8" borderId="15" xfId="0" applyNumberFormat="1" applyFont="1" applyFill="1" applyBorder="1" applyAlignment="1">
      <alignment horizontal="right"/>
    </xf>
    <xf numFmtId="167" fontId="85" fillId="8" borderId="3" xfId="0" applyNumberFormat="1" applyFont="1" applyFill="1" applyBorder="1" applyAlignment="1">
      <alignment horizontal="right"/>
    </xf>
    <xf numFmtId="4" fontId="77" fillId="8" borderId="15" xfId="0" applyNumberFormat="1" applyFont="1" applyFill="1" applyBorder="1" applyAlignment="1" applyProtection="1">
      <alignment horizontal="right" vertical="center"/>
      <protection locked="0"/>
    </xf>
    <xf numFmtId="165" fontId="86" fillId="8" borderId="10" xfId="0" applyNumberFormat="1" applyFont="1" applyFill="1" applyBorder="1" applyAlignment="1" applyProtection="1">
      <alignment horizontal="right" vertical="center"/>
      <protection locked="0"/>
    </xf>
    <xf numFmtId="4" fontId="77" fillId="8" borderId="10" xfId="0" applyNumberFormat="1" applyFont="1" applyFill="1" applyBorder="1" applyAlignment="1" applyProtection="1">
      <alignment horizontal="right" vertical="center"/>
      <protection locked="0"/>
    </xf>
    <xf numFmtId="167" fontId="77" fillId="0" borderId="52" xfId="0" applyNumberFormat="1" applyFont="1" applyBorder="1" applyAlignment="1">
      <alignment horizontal="right" vertical="center"/>
    </xf>
    <xf numFmtId="167" fontId="77" fillId="2" borderId="15" xfId="0" applyNumberFormat="1" applyFont="1" applyFill="1" applyBorder="1" applyAlignment="1">
      <alignment horizontal="right" vertical="center"/>
    </xf>
    <xf numFmtId="0" fontId="80" fillId="9" borderId="6" xfId="0" applyFont="1" applyFill="1" applyBorder="1" applyAlignment="1">
      <alignment horizontal="left" wrapText="1"/>
    </xf>
    <xf numFmtId="167" fontId="80" fillId="8" borderId="15" xfId="0" applyNumberFormat="1" applyFont="1" applyFill="1" applyBorder="1" applyAlignment="1">
      <alignment horizontal="right" vertical="center"/>
    </xf>
    <xf numFmtId="167" fontId="83" fillId="7" borderId="32" xfId="0" applyNumberFormat="1" applyFont="1" applyFill="1" applyBorder="1" applyAlignment="1">
      <alignment horizontal="right" vertical="center"/>
    </xf>
    <xf numFmtId="167" fontId="77" fillId="8" borderId="16" xfId="0" applyNumberFormat="1" applyFont="1" applyFill="1" applyBorder="1" applyAlignment="1" applyProtection="1">
      <alignment horizontal="right" vertical="center"/>
      <protection locked="0"/>
    </xf>
    <xf numFmtId="167" fontId="77" fillId="8" borderId="53" xfId="0" applyNumberFormat="1" applyFont="1" applyFill="1" applyBorder="1" applyAlignment="1" applyProtection="1">
      <alignment horizontal="right" vertical="center"/>
      <protection locked="0"/>
    </xf>
    <xf numFmtId="167" fontId="80" fillId="7" borderId="32" xfId="0" applyNumberFormat="1" applyFont="1" applyFill="1" applyBorder="1" applyAlignment="1" applyProtection="1">
      <alignment horizontal="right" vertical="center"/>
      <protection locked="0"/>
    </xf>
    <xf numFmtId="167" fontId="77" fillId="8" borderId="52" xfId="0" applyNumberFormat="1" applyFont="1" applyFill="1" applyBorder="1" applyAlignment="1">
      <alignment horizontal="right" vertical="center"/>
    </xf>
    <xf numFmtId="167" fontId="80" fillId="8" borderId="52" xfId="0" applyNumberFormat="1" applyFont="1" applyFill="1" applyBorder="1" applyAlignment="1">
      <alignment horizontal="right" vertical="center"/>
    </xf>
    <xf numFmtId="167" fontId="80" fillId="8" borderId="17" xfId="0" applyNumberFormat="1" applyFont="1" applyFill="1" applyBorder="1" applyAlignment="1">
      <alignment horizontal="center" vertical="center"/>
    </xf>
    <xf numFmtId="167" fontId="85" fillId="8" borderId="19" xfId="0" applyNumberFormat="1" applyFont="1" applyFill="1" applyBorder="1" applyAlignment="1">
      <alignment horizontal="right"/>
    </xf>
    <xf numFmtId="183" fontId="77" fillId="0" borderId="0" xfId="0" applyNumberFormat="1" applyFont="1" applyAlignment="1">
      <alignment horizontal="center" vertical="center"/>
    </xf>
    <xf numFmtId="3" fontId="88" fillId="0" borderId="0" xfId="0" applyNumberFormat="1" applyFont="1" applyAlignment="1">
      <alignment horizontal="left" vertical="center"/>
    </xf>
    <xf numFmtId="0" fontId="88" fillId="0" borderId="0" xfId="0" applyFont="1" applyAlignment="1">
      <alignment horizontal="left" vertical="center"/>
    </xf>
    <xf numFmtId="0" fontId="74" fillId="61" borderId="6" xfId="0" applyFont="1" applyFill="1" applyBorder="1" applyAlignment="1">
      <alignment horizontal="left"/>
    </xf>
    <xf numFmtId="167" fontId="80" fillId="61" borderId="6" xfId="0" applyNumberFormat="1" applyFont="1" applyFill="1" applyBorder="1" applyAlignment="1">
      <alignment horizontal="center" vertical="center"/>
    </xf>
    <xf numFmtId="0" fontId="74" fillId="62" borderId="6" xfId="0" applyFont="1" applyFill="1" applyBorder="1" applyAlignment="1">
      <alignment horizontal="left"/>
    </xf>
    <xf numFmtId="167" fontId="80" fillId="62" borderId="6" xfId="0" applyNumberFormat="1" applyFont="1" applyFill="1" applyBorder="1" applyAlignment="1">
      <alignment horizontal="center" vertical="center"/>
    </xf>
    <xf numFmtId="167" fontId="80" fillId="61" borderId="5" xfId="0" applyNumberFormat="1" applyFont="1" applyFill="1" applyBorder="1" applyAlignment="1">
      <alignment horizontal="center" vertical="center"/>
    </xf>
    <xf numFmtId="0" fontId="74" fillId="63" borderId="6" xfId="0" applyFont="1" applyFill="1" applyBorder="1" applyAlignment="1">
      <alignment horizontal="left"/>
    </xf>
    <xf numFmtId="167" fontId="80" fillId="63" borderId="6" xfId="0" applyNumberFormat="1" applyFont="1" applyFill="1" applyBorder="1" applyAlignment="1">
      <alignment horizontal="center" vertical="center"/>
    </xf>
    <xf numFmtId="167" fontId="80" fillId="63" borderId="5" xfId="0" applyNumberFormat="1" applyFont="1" applyFill="1" applyBorder="1" applyAlignment="1">
      <alignment horizontal="center" vertical="center"/>
    </xf>
    <xf numFmtId="167" fontId="80" fillId="62" borderId="5" xfId="0" applyNumberFormat="1" applyFont="1" applyFill="1" applyBorder="1" applyAlignment="1">
      <alignment horizontal="center" vertical="center"/>
    </xf>
    <xf numFmtId="0" fontId="74" fillId="63" borderId="6" xfId="0" applyFont="1" applyFill="1" applyBorder="1" applyAlignment="1">
      <alignment horizontal="center"/>
    </xf>
    <xf numFmtId="167" fontId="74" fillId="8" borderId="58" xfId="1" applyNumberFormat="1" applyFont="1" applyFill="1" applyBorder="1" applyAlignment="1">
      <alignment horizontal="right" vertical="center"/>
    </xf>
    <xf numFmtId="167" fontId="74" fillId="8" borderId="21" xfId="1" applyNumberFormat="1" applyFont="1" applyFill="1" applyBorder="1" applyAlignment="1">
      <alignment horizontal="right" vertical="center"/>
    </xf>
    <xf numFmtId="167" fontId="74" fillId="8" borderId="5" xfId="1" applyNumberFormat="1" applyFont="1" applyFill="1" applyBorder="1" applyAlignment="1">
      <alignment horizontal="right" vertical="center"/>
    </xf>
    <xf numFmtId="0" fontId="71" fillId="64" borderId="54" xfId="0" applyFont="1" applyFill="1" applyBorder="1"/>
    <xf numFmtId="0" fontId="71" fillId="64" borderId="55" xfId="0" applyFont="1" applyFill="1" applyBorder="1"/>
    <xf numFmtId="169" fontId="90" fillId="64" borderId="28" xfId="0" applyNumberFormat="1" applyFont="1" applyFill="1" applyBorder="1" applyAlignment="1">
      <alignment horizontal="right" vertical="top"/>
    </xf>
    <xf numFmtId="167" fontId="80" fillId="63" borderId="5" xfId="0" applyNumberFormat="1" applyFont="1" applyFill="1" applyBorder="1" applyAlignment="1">
      <alignment horizontal="right" vertical="center"/>
    </xf>
    <xf numFmtId="0" fontId="92" fillId="64" borderId="30" xfId="0" applyFont="1" applyFill="1" applyBorder="1" applyAlignment="1">
      <alignment horizontal="right" vertical="top"/>
    </xf>
    <xf numFmtId="0" fontId="92" fillId="64" borderId="0" xfId="0" applyFont="1" applyFill="1" applyAlignment="1">
      <alignment horizontal="right" vertical="top"/>
    </xf>
    <xf numFmtId="0" fontId="92" fillId="64" borderId="56" xfId="0" applyFont="1" applyFill="1" applyBorder="1" applyAlignment="1">
      <alignment horizontal="right" vertical="top"/>
    </xf>
    <xf numFmtId="167" fontId="77" fillId="65" borderId="0" xfId="0" applyNumberFormat="1" applyFont="1" applyFill="1" applyAlignment="1" applyProtection="1">
      <alignment horizontal="right" vertical="center"/>
      <protection locked="0"/>
    </xf>
    <xf numFmtId="167" fontId="77" fillId="65" borderId="10" xfId="0" applyNumberFormat="1" applyFont="1" applyFill="1" applyBorder="1" applyAlignment="1">
      <alignment horizontal="right" vertical="center"/>
    </xf>
    <xf numFmtId="4" fontId="80" fillId="0" borderId="15" xfId="0" applyNumberFormat="1" applyFont="1" applyBorder="1" applyAlignment="1" applyProtection="1">
      <alignment horizontal="right" vertical="center"/>
      <protection locked="0"/>
    </xf>
    <xf numFmtId="167" fontId="77" fillId="8" borderId="56" xfId="0" applyNumberFormat="1" applyFont="1" applyFill="1" applyBorder="1" applyAlignment="1" applyProtection="1">
      <alignment horizontal="right" vertical="center"/>
      <protection locked="0"/>
    </xf>
    <xf numFmtId="0" fontId="80" fillId="5" borderId="56" xfId="0" applyFont="1" applyFill="1" applyBorder="1" applyAlignment="1">
      <alignment horizontal="center" vertical="center" wrapText="1"/>
    </xf>
    <xf numFmtId="167" fontId="80" fillId="5" borderId="56" xfId="0" applyNumberFormat="1" applyFont="1" applyFill="1" applyBorder="1" applyAlignment="1">
      <alignment horizontal="center" vertical="center"/>
    </xf>
    <xf numFmtId="167" fontId="80" fillId="5" borderId="52" xfId="0" applyNumberFormat="1" applyFont="1" applyFill="1" applyBorder="1" applyAlignment="1">
      <alignment horizontal="center" vertical="center"/>
    </xf>
    <xf numFmtId="167" fontId="77" fillId="8" borderId="57" xfId="0" applyNumberFormat="1" applyFont="1" applyFill="1" applyBorder="1" applyAlignment="1" applyProtection="1">
      <alignment horizontal="right" vertical="center"/>
      <protection locked="0"/>
    </xf>
    <xf numFmtId="167" fontId="74" fillId="8" borderId="59" xfId="1" applyNumberFormat="1" applyFont="1" applyFill="1" applyBorder="1" applyAlignment="1">
      <alignment horizontal="right" vertical="center"/>
    </xf>
    <xf numFmtId="167" fontId="74" fillId="8" borderId="60" xfId="1" applyNumberFormat="1" applyFont="1" applyFill="1" applyBorder="1" applyAlignment="1">
      <alignment horizontal="right" vertical="center"/>
    </xf>
    <xf numFmtId="0" fontId="93" fillId="0" borderId="25" xfId="0" applyFont="1" applyBorder="1" applyAlignment="1">
      <alignment horizontal="left" wrapText="1"/>
    </xf>
    <xf numFmtId="0" fontId="80" fillId="0" borderId="25" xfId="0" applyFont="1" applyBorder="1" applyAlignment="1">
      <alignment horizontal="left" vertical="center" wrapText="1"/>
    </xf>
    <xf numFmtId="0" fontId="80" fillId="0" borderId="25" xfId="0" applyFont="1" applyBorder="1" applyAlignment="1" applyProtection="1">
      <alignment horizontal="left" vertical="center" wrapText="1"/>
      <protection locked="0"/>
    </xf>
    <xf numFmtId="167" fontId="77" fillId="0" borderId="15" xfId="0" applyNumberFormat="1" applyFont="1" applyBorder="1" applyAlignment="1">
      <alignment horizontal="right" vertical="center" wrapText="1"/>
    </xf>
    <xf numFmtId="167" fontId="77" fillId="0" borderId="0" xfId="0" applyNumberFormat="1" applyFont="1" applyAlignment="1" applyProtection="1">
      <alignment horizontal="right" vertical="center"/>
      <protection locked="0"/>
    </xf>
    <xf numFmtId="3" fontId="80" fillId="0" borderId="5" xfId="0" applyNumberFormat="1" applyFont="1" applyBorder="1" applyAlignment="1">
      <alignment horizontal="right" vertical="center"/>
    </xf>
    <xf numFmtId="3" fontId="77" fillId="0" borderId="15" xfId="0" applyNumberFormat="1" applyFont="1" applyBorder="1" applyAlignment="1">
      <alignment horizontal="right" vertical="center"/>
    </xf>
    <xf numFmtId="0" fontId="95" fillId="0" borderId="0" xfId="0" applyFont="1"/>
    <xf numFmtId="4" fontId="80" fillId="0" borderId="15" xfId="0" applyNumberFormat="1" applyFont="1" applyBorder="1"/>
    <xf numFmtId="170" fontId="77" fillId="0" borderId="61" xfId="0" applyNumberFormat="1" applyFont="1" applyBorder="1"/>
    <xf numFmtId="167" fontId="77" fillId="0" borderId="10" xfId="0" applyNumberFormat="1" applyFont="1" applyBorder="1"/>
    <xf numFmtId="167" fontId="77" fillId="0" borderId="15" xfId="0" applyNumberFormat="1" applyFont="1" applyBorder="1"/>
    <xf numFmtId="4" fontId="77" fillId="0" borderId="15" xfId="0" applyNumberFormat="1" applyFont="1" applyBorder="1"/>
    <xf numFmtId="4" fontId="77" fillId="0" borderId="10" xfId="0" applyNumberFormat="1" applyFont="1" applyBorder="1"/>
    <xf numFmtId="4" fontId="80" fillId="0" borderId="61" xfId="0" applyNumberFormat="1" applyFont="1" applyBorder="1"/>
    <xf numFmtId="167" fontId="77" fillId="0" borderId="61" xfId="0" applyNumberFormat="1" applyFont="1" applyBorder="1"/>
    <xf numFmtId="167" fontId="77" fillId="0" borderId="14" xfId="0" applyNumberFormat="1" applyFont="1" applyBorder="1"/>
    <xf numFmtId="4" fontId="77" fillId="0" borderId="61" xfId="0" applyNumberFormat="1" applyFont="1" applyBorder="1"/>
    <xf numFmtId="4" fontId="77" fillId="0" borderId="14" xfId="0" applyNumberFormat="1" applyFont="1" applyBorder="1"/>
    <xf numFmtId="170" fontId="77" fillId="0" borderId="15" xfId="0" applyNumberFormat="1" applyFont="1" applyBorder="1"/>
    <xf numFmtId="4" fontId="77" fillId="0" borderId="0" xfId="0" applyNumberFormat="1" applyFont="1"/>
    <xf numFmtId="167" fontId="93" fillId="0" borderId="15" xfId="0" applyNumberFormat="1" applyFont="1" applyBorder="1" applyAlignment="1">
      <alignment horizontal="right" vertical="center"/>
    </xf>
    <xf numFmtId="167" fontId="80" fillId="63" borderId="4" xfId="0" applyNumberFormat="1" applyFont="1" applyFill="1" applyBorder="1" applyAlignment="1">
      <alignment horizontal="center" vertical="center"/>
    </xf>
    <xf numFmtId="167" fontId="80" fillId="63" borderId="3" xfId="0" applyNumberFormat="1" applyFont="1" applyFill="1" applyBorder="1" applyAlignment="1">
      <alignment horizontal="center" vertical="center"/>
    </xf>
    <xf numFmtId="167" fontId="80" fillId="63" borderId="4" xfId="0" applyNumberFormat="1" applyFont="1" applyFill="1" applyBorder="1" applyAlignment="1">
      <alignment horizontal="center" vertical="center"/>
    </xf>
    <xf numFmtId="167" fontId="80" fillId="63" borderId="3" xfId="0" applyNumberFormat="1" applyFont="1" applyFill="1" applyBorder="1" applyAlignment="1">
      <alignment horizontal="center" vertical="center"/>
    </xf>
    <xf numFmtId="167" fontId="80" fillId="63" borderId="52" xfId="0" applyNumberFormat="1" applyFont="1" applyFill="1" applyBorder="1" applyAlignment="1">
      <alignment horizontal="center" vertical="center"/>
    </xf>
    <xf numFmtId="0" fontId="72" fillId="0" borderId="30" xfId="0" applyFont="1" applyBorder="1" applyAlignment="1">
      <alignment horizontal="center" vertical="center" wrapText="1"/>
    </xf>
    <xf numFmtId="0" fontId="72" fillId="0" borderId="0" xfId="0" applyFont="1" applyAlignment="1">
      <alignment horizontal="center" vertical="center" wrapText="1"/>
    </xf>
    <xf numFmtId="0" fontId="72" fillId="0" borderId="2" xfId="0" applyFont="1" applyBorder="1" applyAlignment="1">
      <alignment horizontal="center" vertical="center" wrapText="1"/>
    </xf>
    <xf numFmtId="0" fontId="77" fillId="0" borderId="4" xfId="0" applyFont="1" applyBorder="1" applyAlignment="1">
      <alignment horizontal="center" vertical="center"/>
    </xf>
    <xf numFmtId="0" fontId="77" fillId="0" borderId="52" xfId="0" applyFont="1" applyBorder="1" applyAlignment="1">
      <alignment horizontal="center" vertical="center"/>
    </xf>
    <xf numFmtId="0" fontId="77" fillId="0" borderId="6" xfId="0" applyFont="1" applyBorder="1" applyAlignment="1">
      <alignment horizontal="center" vertical="center"/>
    </xf>
    <xf numFmtId="0" fontId="77" fillId="0" borderId="29" xfId="0" applyFont="1" applyBorder="1" applyAlignment="1">
      <alignment horizontal="center" vertical="center"/>
    </xf>
    <xf numFmtId="0" fontId="77" fillId="0" borderId="21" xfId="0" applyFont="1" applyBorder="1" applyAlignment="1">
      <alignment horizontal="center" vertical="center"/>
    </xf>
    <xf numFmtId="0" fontId="71" fillId="0" borderId="4" xfId="0" applyFont="1" applyBorder="1" applyAlignment="1">
      <alignment horizontal="center" vertical="center"/>
    </xf>
    <xf numFmtId="0" fontId="71" fillId="0" borderId="52" xfId="0" applyFont="1" applyBorder="1" applyAlignment="1">
      <alignment horizontal="center" vertical="center"/>
    </xf>
    <xf numFmtId="0" fontId="77" fillId="0" borderId="4" xfId="0" applyFont="1" applyBorder="1" applyAlignment="1">
      <alignment horizontal="center" vertical="center" wrapText="1"/>
    </xf>
    <xf numFmtId="0" fontId="77" fillId="0" borderId="3" xfId="0" applyFont="1" applyBorder="1" applyAlignment="1">
      <alignment horizontal="center" vertical="center" wrapText="1"/>
    </xf>
    <xf numFmtId="0" fontId="74" fillId="3" borderId="4" xfId="0" applyFont="1" applyFill="1" applyBorder="1" applyAlignment="1">
      <alignment horizontal="center" vertical="center" wrapText="1"/>
    </xf>
    <xf numFmtId="0" fontId="74" fillId="3" borderId="3" xfId="0" applyFont="1" applyFill="1" applyBorder="1" applyAlignment="1">
      <alignment horizontal="center" vertical="center" wrapText="1"/>
    </xf>
    <xf numFmtId="0" fontId="74" fillId="3" borderId="52" xfId="0" applyFont="1" applyFill="1" applyBorder="1" applyAlignment="1">
      <alignment horizontal="center" vertical="center" wrapText="1"/>
    </xf>
    <xf numFmtId="0" fontId="71" fillId="64" borderId="30" xfId="0" applyFont="1" applyFill="1" applyBorder="1" applyAlignment="1">
      <alignment vertical="top" wrapText="1"/>
    </xf>
    <xf numFmtId="0" fontId="71" fillId="64" borderId="1" xfId="0" applyFont="1" applyFill="1" applyBorder="1" applyAlignment="1">
      <alignment vertical="top" wrapText="1"/>
    </xf>
    <xf numFmtId="0" fontId="71" fillId="64" borderId="0" xfId="0" applyFont="1" applyFill="1" applyAlignment="1">
      <alignment vertical="top" wrapText="1"/>
    </xf>
    <xf numFmtId="0" fontId="71" fillId="64" borderId="2" xfId="0" applyFont="1" applyFill="1" applyBorder="1" applyAlignment="1">
      <alignment vertical="top" wrapText="1"/>
    </xf>
    <xf numFmtId="169" fontId="71" fillId="64" borderId="56" xfId="0" applyNumberFormat="1" applyFont="1" applyFill="1" applyBorder="1" applyAlignment="1">
      <alignment vertical="top" wrapText="1"/>
    </xf>
    <xf numFmtId="169" fontId="71" fillId="64" borderId="57" xfId="0" applyNumberFormat="1" applyFont="1" applyFill="1" applyBorder="1" applyAlignment="1">
      <alignment vertical="top" wrapText="1"/>
    </xf>
    <xf numFmtId="0" fontId="74" fillId="63" borderId="28" xfId="0" applyFont="1" applyFill="1" applyBorder="1" applyAlignment="1">
      <alignment horizontal="left"/>
    </xf>
    <xf numFmtId="167" fontId="80" fillId="63" borderId="28" xfId="0" applyNumberFormat="1" applyFont="1" applyFill="1" applyBorder="1" applyAlignment="1">
      <alignment horizontal="center" vertical="center"/>
    </xf>
    <xf numFmtId="167" fontId="80" fillId="63" borderId="30" xfId="0" applyNumberFormat="1" applyFont="1" applyFill="1" applyBorder="1" applyAlignment="1">
      <alignment horizontal="center" vertical="center"/>
    </xf>
  </cellXfs>
  <cellStyles count="1851">
    <cellStyle name="          _x000d__x000a_386grabber=VGA.3GR_x000d__x000a_" xfId="409" xr:uid="{00000000-0005-0000-0000-000000000000}"/>
    <cellStyle name="=C:\WINNT\SYSTEM32\COMMAND.COM" xfId="1" xr:uid="{00000000-0005-0000-0000-000001000000}"/>
    <cellStyle name="20% - Accent1" xfId="20" xr:uid="{00000000-0005-0000-0000-000002000000}"/>
    <cellStyle name="20% - Accent2" xfId="24" xr:uid="{00000000-0005-0000-0000-000003000000}"/>
    <cellStyle name="20% - Accent3" xfId="28" xr:uid="{00000000-0005-0000-0000-000004000000}"/>
    <cellStyle name="20% - Accent4" xfId="32" xr:uid="{00000000-0005-0000-0000-000005000000}"/>
    <cellStyle name="20% - Accent5" xfId="36" xr:uid="{00000000-0005-0000-0000-000006000000}"/>
    <cellStyle name="20% - Accent6" xfId="40" xr:uid="{00000000-0005-0000-0000-000007000000}"/>
    <cellStyle name="20% - Énfasis1 10" xfId="410" xr:uid="{00000000-0005-0000-0000-000009000000}"/>
    <cellStyle name="20% - Énfasis1 11" xfId="886" xr:uid="{00000000-0005-0000-0000-00000A000000}"/>
    <cellStyle name="20% - Énfasis1 11 2" xfId="1035" xr:uid="{00000000-0005-0000-0000-00000B000000}"/>
    <cellStyle name="20% - Énfasis1 11 2 2" xfId="1494" xr:uid="{00000000-0005-0000-0000-00000C000000}"/>
    <cellStyle name="20% - Énfasis1 11 3" xfId="1195" xr:uid="{00000000-0005-0000-0000-00000D000000}"/>
    <cellStyle name="20% - Énfasis1 11 3 2" xfId="1659" xr:uid="{00000000-0005-0000-0000-00000E000000}"/>
    <cellStyle name="20% - Énfasis1 11 4" xfId="1418" xr:uid="{00000000-0005-0000-0000-00000F000000}"/>
    <cellStyle name="20% - Énfasis1 12" xfId="1831" xr:uid="{00000000-0005-0000-0000-000010000000}"/>
    <cellStyle name="20% - Énfasis1 2" xfId="342" xr:uid="{00000000-0005-0000-0000-000011000000}"/>
    <cellStyle name="20% - Énfasis1 2 2" xfId="412" xr:uid="{00000000-0005-0000-0000-000012000000}"/>
    <cellStyle name="20% - Énfasis1 2 3" xfId="413" xr:uid="{00000000-0005-0000-0000-000013000000}"/>
    <cellStyle name="20% - Énfasis1 2 4" xfId="411" xr:uid="{00000000-0005-0000-0000-000014000000}"/>
    <cellStyle name="20% - Énfasis1 2 5" xfId="975" xr:uid="{00000000-0005-0000-0000-000015000000}"/>
    <cellStyle name="20% - Énfasis1 2 5 2" xfId="1037" xr:uid="{00000000-0005-0000-0000-000016000000}"/>
    <cellStyle name="20% - Énfasis1 2 5 2 2" xfId="1496" xr:uid="{00000000-0005-0000-0000-000017000000}"/>
    <cellStyle name="20% - Énfasis1 2 5 3" xfId="1197" xr:uid="{00000000-0005-0000-0000-000018000000}"/>
    <cellStyle name="20% - Énfasis1 2 5 3 2" xfId="1661" xr:uid="{00000000-0005-0000-0000-000019000000}"/>
    <cellStyle name="20% - Énfasis1 2 5 4" xfId="1454" xr:uid="{00000000-0005-0000-0000-00001A000000}"/>
    <cellStyle name="20% - Énfasis1 2 6" xfId="1036" xr:uid="{00000000-0005-0000-0000-00001B000000}"/>
    <cellStyle name="20% - Énfasis1 2 6 2" xfId="1495" xr:uid="{00000000-0005-0000-0000-00001C000000}"/>
    <cellStyle name="20% - Énfasis1 2 7" xfId="1196" xr:uid="{00000000-0005-0000-0000-00001D000000}"/>
    <cellStyle name="20% - Énfasis1 2 7 2" xfId="1660" xr:uid="{00000000-0005-0000-0000-00001E000000}"/>
    <cellStyle name="20% - Énfasis1 2 8" xfId="1351" xr:uid="{00000000-0005-0000-0000-00001F000000}"/>
    <cellStyle name="20% - Énfasis1 3" xfId="376" xr:uid="{00000000-0005-0000-0000-000020000000}"/>
    <cellStyle name="20% - Énfasis1 3 2" xfId="414" xr:uid="{00000000-0005-0000-0000-000021000000}"/>
    <cellStyle name="20% - Énfasis1 3 3" xfId="1006" xr:uid="{00000000-0005-0000-0000-000022000000}"/>
    <cellStyle name="20% - Énfasis1 3 3 2" xfId="1039" xr:uid="{00000000-0005-0000-0000-000023000000}"/>
    <cellStyle name="20% - Énfasis1 3 3 2 2" xfId="1498" xr:uid="{00000000-0005-0000-0000-000024000000}"/>
    <cellStyle name="20% - Énfasis1 3 3 3" xfId="1199" xr:uid="{00000000-0005-0000-0000-000025000000}"/>
    <cellStyle name="20% - Énfasis1 3 3 3 2" xfId="1663" xr:uid="{00000000-0005-0000-0000-000026000000}"/>
    <cellStyle name="20% - Énfasis1 3 3 4" xfId="1469" xr:uid="{00000000-0005-0000-0000-000027000000}"/>
    <cellStyle name="20% - Énfasis1 3 4" xfId="1038" xr:uid="{00000000-0005-0000-0000-000028000000}"/>
    <cellStyle name="20% - Énfasis1 3 4 2" xfId="1497" xr:uid="{00000000-0005-0000-0000-000029000000}"/>
    <cellStyle name="20% - Énfasis1 3 5" xfId="1198" xr:uid="{00000000-0005-0000-0000-00002A000000}"/>
    <cellStyle name="20% - Énfasis1 3 5 2" xfId="1662" xr:uid="{00000000-0005-0000-0000-00002B000000}"/>
    <cellStyle name="20% - Énfasis1 3 6" xfId="1367" xr:uid="{00000000-0005-0000-0000-00002C000000}"/>
    <cellStyle name="20% - Énfasis1 4" xfId="385" xr:uid="{00000000-0005-0000-0000-00002D000000}"/>
    <cellStyle name="20% - Énfasis1 4 2" xfId="415" xr:uid="{00000000-0005-0000-0000-00002E000000}"/>
    <cellStyle name="20% - Énfasis1 4 3" xfId="1014" xr:uid="{00000000-0005-0000-0000-00002F000000}"/>
    <cellStyle name="20% - Énfasis1 4 3 2" xfId="1041" xr:uid="{00000000-0005-0000-0000-000030000000}"/>
    <cellStyle name="20% - Énfasis1 4 3 2 2" xfId="1500" xr:uid="{00000000-0005-0000-0000-000031000000}"/>
    <cellStyle name="20% - Énfasis1 4 3 3" xfId="1201" xr:uid="{00000000-0005-0000-0000-000032000000}"/>
    <cellStyle name="20% - Énfasis1 4 3 3 2" xfId="1665" xr:uid="{00000000-0005-0000-0000-000033000000}"/>
    <cellStyle name="20% - Énfasis1 4 3 4" xfId="1476" xr:uid="{00000000-0005-0000-0000-000034000000}"/>
    <cellStyle name="20% - Énfasis1 4 4" xfId="1040" xr:uid="{00000000-0005-0000-0000-000035000000}"/>
    <cellStyle name="20% - Énfasis1 4 4 2" xfId="1499" xr:uid="{00000000-0005-0000-0000-000036000000}"/>
    <cellStyle name="20% - Énfasis1 4 5" xfId="1200" xr:uid="{00000000-0005-0000-0000-000037000000}"/>
    <cellStyle name="20% - Énfasis1 4 5 2" xfId="1664" xr:uid="{00000000-0005-0000-0000-000038000000}"/>
    <cellStyle name="20% - Énfasis1 4 6" xfId="1374" xr:uid="{00000000-0005-0000-0000-000039000000}"/>
    <cellStyle name="20% - Énfasis1 5" xfId="416" xr:uid="{00000000-0005-0000-0000-00003A000000}"/>
    <cellStyle name="20% - Énfasis1 6" xfId="417" xr:uid="{00000000-0005-0000-0000-00003B000000}"/>
    <cellStyle name="20% - Énfasis1 7" xfId="418" xr:uid="{00000000-0005-0000-0000-00003C000000}"/>
    <cellStyle name="20% - Énfasis1 8" xfId="419" xr:uid="{00000000-0005-0000-0000-00003D000000}"/>
    <cellStyle name="20% - Énfasis1 9" xfId="420" xr:uid="{00000000-0005-0000-0000-00003E000000}"/>
    <cellStyle name="20% - Énfasis2 10" xfId="421" xr:uid="{00000000-0005-0000-0000-000040000000}"/>
    <cellStyle name="20% - Énfasis2 11" xfId="888" xr:uid="{00000000-0005-0000-0000-000041000000}"/>
    <cellStyle name="20% - Énfasis2 11 2" xfId="1042" xr:uid="{00000000-0005-0000-0000-000042000000}"/>
    <cellStyle name="20% - Énfasis2 11 2 2" xfId="1501" xr:uid="{00000000-0005-0000-0000-000043000000}"/>
    <cellStyle name="20% - Énfasis2 11 3" xfId="1202" xr:uid="{00000000-0005-0000-0000-000044000000}"/>
    <cellStyle name="20% - Énfasis2 11 3 2" xfId="1666" xr:uid="{00000000-0005-0000-0000-000045000000}"/>
    <cellStyle name="20% - Énfasis2 11 4" xfId="1420" xr:uid="{00000000-0005-0000-0000-000046000000}"/>
    <cellStyle name="20% - Énfasis2 12" xfId="1833" xr:uid="{00000000-0005-0000-0000-000047000000}"/>
    <cellStyle name="20% - Énfasis2 2" xfId="346" xr:uid="{00000000-0005-0000-0000-000048000000}"/>
    <cellStyle name="20% - Énfasis2 2 2" xfId="422" xr:uid="{00000000-0005-0000-0000-000049000000}"/>
    <cellStyle name="20% - Énfasis2 2 3" xfId="979" xr:uid="{00000000-0005-0000-0000-00004A000000}"/>
    <cellStyle name="20% - Énfasis2 2 3 2" xfId="1044" xr:uid="{00000000-0005-0000-0000-00004B000000}"/>
    <cellStyle name="20% - Énfasis2 2 3 2 2" xfId="1503" xr:uid="{00000000-0005-0000-0000-00004C000000}"/>
    <cellStyle name="20% - Énfasis2 2 3 3" xfId="1204" xr:uid="{00000000-0005-0000-0000-00004D000000}"/>
    <cellStyle name="20% - Énfasis2 2 3 3 2" xfId="1668" xr:uid="{00000000-0005-0000-0000-00004E000000}"/>
    <cellStyle name="20% - Énfasis2 2 3 4" xfId="1456" xr:uid="{00000000-0005-0000-0000-00004F000000}"/>
    <cellStyle name="20% - Énfasis2 2 4" xfId="1043" xr:uid="{00000000-0005-0000-0000-000050000000}"/>
    <cellStyle name="20% - Énfasis2 2 4 2" xfId="1502" xr:uid="{00000000-0005-0000-0000-000051000000}"/>
    <cellStyle name="20% - Énfasis2 2 5" xfId="1203" xr:uid="{00000000-0005-0000-0000-000052000000}"/>
    <cellStyle name="20% - Énfasis2 2 5 2" xfId="1667" xr:uid="{00000000-0005-0000-0000-000053000000}"/>
    <cellStyle name="20% - Énfasis2 2 6" xfId="1353" xr:uid="{00000000-0005-0000-0000-000054000000}"/>
    <cellStyle name="20% - Énfasis2 3" xfId="423" xr:uid="{00000000-0005-0000-0000-000055000000}"/>
    <cellStyle name="20% - Énfasis2 4" xfId="424" xr:uid="{00000000-0005-0000-0000-000056000000}"/>
    <cellStyle name="20% - Énfasis2 5" xfId="425" xr:uid="{00000000-0005-0000-0000-000057000000}"/>
    <cellStyle name="20% - Énfasis2 6" xfId="426" xr:uid="{00000000-0005-0000-0000-000058000000}"/>
    <cellStyle name="20% - Énfasis2 7" xfId="427" xr:uid="{00000000-0005-0000-0000-000059000000}"/>
    <cellStyle name="20% - Énfasis2 8" xfId="428" xr:uid="{00000000-0005-0000-0000-00005A000000}"/>
    <cellStyle name="20% - Énfasis2 9" xfId="429" xr:uid="{00000000-0005-0000-0000-00005B000000}"/>
    <cellStyle name="20% - Énfasis3 10" xfId="430" xr:uid="{00000000-0005-0000-0000-00005D000000}"/>
    <cellStyle name="20% - Énfasis3 11" xfId="890" xr:uid="{00000000-0005-0000-0000-00005E000000}"/>
    <cellStyle name="20% - Énfasis3 11 2" xfId="1045" xr:uid="{00000000-0005-0000-0000-00005F000000}"/>
    <cellStyle name="20% - Énfasis3 11 2 2" xfId="1504" xr:uid="{00000000-0005-0000-0000-000060000000}"/>
    <cellStyle name="20% - Énfasis3 11 3" xfId="1205" xr:uid="{00000000-0005-0000-0000-000061000000}"/>
    <cellStyle name="20% - Énfasis3 11 3 2" xfId="1669" xr:uid="{00000000-0005-0000-0000-000062000000}"/>
    <cellStyle name="20% - Énfasis3 11 4" xfId="1422" xr:uid="{00000000-0005-0000-0000-000063000000}"/>
    <cellStyle name="20% - Énfasis3 12" xfId="1835" xr:uid="{00000000-0005-0000-0000-000064000000}"/>
    <cellStyle name="20% - Énfasis3 2" xfId="350" xr:uid="{00000000-0005-0000-0000-000065000000}"/>
    <cellStyle name="20% - Énfasis3 2 2" xfId="431" xr:uid="{00000000-0005-0000-0000-000066000000}"/>
    <cellStyle name="20% - Énfasis3 2 3" xfId="983" xr:uid="{00000000-0005-0000-0000-000067000000}"/>
    <cellStyle name="20% - Énfasis3 2 3 2" xfId="1047" xr:uid="{00000000-0005-0000-0000-000068000000}"/>
    <cellStyle name="20% - Énfasis3 2 3 2 2" xfId="1506" xr:uid="{00000000-0005-0000-0000-000069000000}"/>
    <cellStyle name="20% - Énfasis3 2 3 3" xfId="1207" xr:uid="{00000000-0005-0000-0000-00006A000000}"/>
    <cellStyle name="20% - Énfasis3 2 3 3 2" xfId="1671" xr:uid="{00000000-0005-0000-0000-00006B000000}"/>
    <cellStyle name="20% - Énfasis3 2 3 4" xfId="1458" xr:uid="{00000000-0005-0000-0000-00006C000000}"/>
    <cellStyle name="20% - Énfasis3 2 4" xfId="1046" xr:uid="{00000000-0005-0000-0000-00006D000000}"/>
    <cellStyle name="20% - Énfasis3 2 4 2" xfId="1505" xr:uid="{00000000-0005-0000-0000-00006E000000}"/>
    <cellStyle name="20% - Énfasis3 2 5" xfId="1206" xr:uid="{00000000-0005-0000-0000-00006F000000}"/>
    <cellStyle name="20% - Énfasis3 2 5 2" xfId="1670" xr:uid="{00000000-0005-0000-0000-000070000000}"/>
    <cellStyle name="20% - Énfasis3 2 6" xfId="1355" xr:uid="{00000000-0005-0000-0000-000071000000}"/>
    <cellStyle name="20% - Énfasis3 3" xfId="432" xr:uid="{00000000-0005-0000-0000-000072000000}"/>
    <cellStyle name="20% - Énfasis3 4" xfId="433" xr:uid="{00000000-0005-0000-0000-000073000000}"/>
    <cellStyle name="20% - Énfasis3 5" xfId="434" xr:uid="{00000000-0005-0000-0000-000074000000}"/>
    <cellStyle name="20% - Énfasis3 6" xfId="435" xr:uid="{00000000-0005-0000-0000-000075000000}"/>
    <cellStyle name="20% - Énfasis3 7" xfId="436" xr:uid="{00000000-0005-0000-0000-000076000000}"/>
    <cellStyle name="20% - Énfasis3 8" xfId="437" xr:uid="{00000000-0005-0000-0000-000077000000}"/>
    <cellStyle name="20% - Énfasis3 9" xfId="438" xr:uid="{00000000-0005-0000-0000-000078000000}"/>
    <cellStyle name="20% - Énfasis4 10" xfId="439" xr:uid="{00000000-0005-0000-0000-00007A000000}"/>
    <cellStyle name="20% - Énfasis4 11" xfId="892" xr:uid="{00000000-0005-0000-0000-00007B000000}"/>
    <cellStyle name="20% - Énfasis4 11 2" xfId="1048" xr:uid="{00000000-0005-0000-0000-00007C000000}"/>
    <cellStyle name="20% - Énfasis4 11 2 2" xfId="1507" xr:uid="{00000000-0005-0000-0000-00007D000000}"/>
    <cellStyle name="20% - Énfasis4 11 3" xfId="1208" xr:uid="{00000000-0005-0000-0000-00007E000000}"/>
    <cellStyle name="20% - Énfasis4 11 3 2" xfId="1672" xr:uid="{00000000-0005-0000-0000-00007F000000}"/>
    <cellStyle name="20% - Énfasis4 11 4" xfId="1424" xr:uid="{00000000-0005-0000-0000-000080000000}"/>
    <cellStyle name="20% - Énfasis4 12" xfId="1837" xr:uid="{00000000-0005-0000-0000-000081000000}"/>
    <cellStyle name="20% - Énfasis4 2" xfId="354" xr:uid="{00000000-0005-0000-0000-000082000000}"/>
    <cellStyle name="20% - Énfasis4 2 2" xfId="440" xr:uid="{00000000-0005-0000-0000-000083000000}"/>
    <cellStyle name="20% - Énfasis4 2 3" xfId="987" xr:uid="{00000000-0005-0000-0000-000084000000}"/>
    <cellStyle name="20% - Énfasis4 2 3 2" xfId="1050" xr:uid="{00000000-0005-0000-0000-000085000000}"/>
    <cellStyle name="20% - Énfasis4 2 3 2 2" xfId="1509" xr:uid="{00000000-0005-0000-0000-000086000000}"/>
    <cellStyle name="20% - Énfasis4 2 3 3" xfId="1210" xr:uid="{00000000-0005-0000-0000-000087000000}"/>
    <cellStyle name="20% - Énfasis4 2 3 3 2" xfId="1674" xr:uid="{00000000-0005-0000-0000-000088000000}"/>
    <cellStyle name="20% - Énfasis4 2 3 4" xfId="1460" xr:uid="{00000000-0005-0000-0000-000089000000}"/>
    <cellStyle name="20% - Énfasis4 2 4" xfId="1049" xr:uid="{00000000-0005-0000-0000-00008A000000}"/>
    <cellStyle name="20% - Énfasis4 2 4 2" xfId="1508" xr:uid="{00000000-0005-0000-0000-00008B000000}"/>
    <cellStyle name="20% - Énfasis4 2 5" xfId="1209" xr:uid="{00000000-0005-0000-0000-00008C000000}"/>
    <cellStyle name="20% - Énfasis4 2 5 2" xfId="1673" xr:uid="{00000000-0005-0000-0000-00008D000000}"/>
    <cellStyle name="20% - Énfasis4 2 6" xfId="1357" xr:uid="{00000000-0005-0000-0000-00008E000000}"/>
    <cellStyle name="20% - Énfasis4 3" xfId="441" xr:uid="{00000000-0005-0000-0000-00008F000000}"/>
    <cellStyle name="20% - Énfasis4 4" xfId="442" xr:uid="{00000000-0005-0000-0000-000090000000}"/>
    <cellStyle name="20% - Énfasis4 5" xfId="443" xr:uid="{00000000-0005-0000-0000-000091000000}"/>
    <cellStyle name="20% - Énfasis4 6" xfId="444" xr:uid="{00000000-0005-0000-0000-000092000000}"/>
    <cellStyle name="20% - Énfasis4 7" xfId="445" xr:uid="{00000000-0005-0000-0000-000093000000}"/>
    <cellStyle name="20% - Énfasis4 8" xfId="446" xr:uid="{00000000-0005-0000-0000-000094000000}"/>
    <cellStyle name="20% - Énfasis4 9" xfId="447" xr:uid="{00000000-0005-0000-0000-000095000000}"/>
    <cellStyle name="20% - Énfasis5 10" xfId="448" xr:uid="{00000000-0005-0000-0000-000097000000}"/>
    <cellStyle name="20% - Énfasis5 11" xfId="894" xr:uid="{00000000-0005-0000-0000-000098000000}"/>
    <cellStyle name="20% - Énfasis5 11 2" xfId="1051" xr:uid="{00000000-0005-0000-0000-000099000000}"/>
    <cellStyle name="20% - Énfasis5 11 2 2" xfId="1510" xr:uid="{00000000-0005-0000-0000-00009A000000}"/>
    <cellStyle name="20% - Énfasis5 11 3" xfId="1211" xr:uid="{00000000-0005-0000-0000-00009B000000}"/>
    <cellStyle name="20% - Énfasis5 11 3 2" xfId="1675" xr:uid="{00000000-0005-0000-0000-00009C000000}"/>
    <cellStyle name="20% - Énfasis5 11 4" xfId="1426" xr:uid="{00000000-0005-0000-0000-00009D000000}"/>
    <cellStyle name="20% - Énfasis5 12" xfId="1839" xr:uid="{00000000-0005-0000-0000-00009E000000}"/>
    <cellStyle name="20% - Énfasis5 2" xfId="358" xr:uid="{00000000-0005-0000-0000-00009F000000}"/>
    <cellStyle name="20% - Énfasis5 2 2" xfId="449" xr:uid="{00000000-0005-0000-0000-0000A0000000}"/>
    <cellStyle name="20% - Énfasis5 2 3" xfId="991" xr:uid="{00000000-0005-0000-0000-0000A1000000}"/>
    <cellStyle name="20% - Énfasis5 2 3 2" xfId="1053" xr:uid="{00000000-0005-0000-0000-0000A2000000}"/>
    <cellStyle name="20% - Énfasis5 2 3 2 2" xfId="1512" xr:uid="{00000000-0005-0000-0000-0000A3000000}"/>
    <cellStyle name="20% - Énfasis5 2 3 3" xfId="1213" xr:uid="{00000000-0005-0000-0000-0000A4000000}"/>
    <cellStyle name="20% - Énfasis5 2 3 3 2" xfId="1677" xr:uid="{00000000-0005-0000-0000-0000A5000000}"/>
    <cellStyle name="20% - Énfasis5 2 3 4" xfId="1462" xr:uid="{00000000-0005-0000-0000-0000A6000000}"/>
    <cellStyle name="20% - Énfasis5 2 4" xfId="1052" xr:uid="{00000000-0005-0000-0000-0000A7000000}"/>
    <cellStyle name="20% - Énfasis5 2 4 2" xfId="1511" xr:uid="{00000000-0005-0000-0000-0000A8000000}"/>
    <cellStyle name="20% - Énfasis5 2 5" xfId="1212" xr:uid="{00000000-0005-0000-0000-0000A9000000}"/>
    <cellStyle name="20% - Énfasis5 2 5 2" xfId="1676" xr:uid="{00000000-0005-0000-0000-0000AA000000}"/>
    <cellStyle name="20% - Énfasis5 2 6" xfId="1359" xr:uid="{00000000-0005-0000-0000-0000AB000000}"/>
    <cellStyle name="20% - Énfasis5 3" xfId="450" xr:uid="{00000000-0005-0000-0000-0000AC000000}"/>
    <cellStyle name="20% - Énfasis5 4" xfId="451" xr:uid="{00000000-0005-0000-0000-0000AD000000}"/>
    <cellStyle name="20% - Énfasis5 5" xfId="452" xr:uid="{00000000-0005-0000-0000-0000AE000000}"/>
    <cellStyle name="20% - Énfasis5 6" xfId="453" xr:uid="{00000000-0005-0000-0000-0000AF000000}"/>
    <cellStyle name="20% - Énfasis5 7" xfId="454" xr:uid="{00000000-0005-0000-0000-0000B0000000}"/>
    <cellStyle name="20% - Énfasis5 8" xfId="455" xr:uid="{00000000-0005-0000-0000-0000B1000000}"/>
    <cellStyle name="20% - Énfasis5 9" xfId="456" xr:uid="{00000000-0005-0000-0000-0000B2000000}"/>
    <cellStyle name="20% - Énfasis6 10" xfId="457" xr:uid="{00000000-0005-0000-0000-0000B4000000}"/>
    <cellStyle name="20% - Énfasis6 11" xfId="896" xr:uid="{00000000-0005-0000-0000-0000B5000000}"/>
    <cellStyle name="20% - Énfasis6 11 2" xfId="1054" xr:uid="{00000000-0005-0000-0000-0000B6000000}"/>
    <cellStyle name="20% - Énfasis6 11 2 2" xfId="1513" xr:uid="{00000000-0005-0000-0000-0000B7000000}"/>
    <cellStyle name="20% - Énfasis6 11 3" xfId="1214" xr:uid="{00000000-0005-0000-0000-0000B8000000}"/>
    <cellStyle name="20% - Énfasis6 11 3 2" xfId="1678" xr:uid="{00000000-0005-0000-0000-0000B9000000}"/>
    <cellStyle name="20% - Énfasis6 11 4" xfId="1428" xr:uid="{00000000-0005-0000-0000-0000BA000000}"/>
    <cellStyle name="20% - Énfasis6 12" xfId="1841" xr:uid="{00000000-0005-0000-0000-0000BB000000}"/>
    <cellStyle name="20% - Énfasis6 2" xfId="362" xr:uid="{00000000-0005-0000-0000-0000BC000000}"/>
    <cellStyle name="20% - Énfasis6 2 2" xfId="458" xr:uid="{00000000-0005-0000-0000-0000BD000000}"/>
    <cellStyle name="20% - Énfasis6 2 3" xfId="995" xr:uid="{00000000-0005-0000-0000-0000BE000000}"/>
    <cellStyle name="20% - Énfasis6 2 3 2" xfId="1056" xr:uid="{00000000-0005-0000-0000-0000BF000000}"/>
    <cellStyle name="20% - Énfasis6 2 3 2 2" xfId="1515" xr:uid="{00000000-0005-0000-0000-0000C0000000}"/>
    <cellStyle name="20% - Énfasis6 2 3 3" xfId="1216" xr:uid="{00000000-0005-0000-0000-0000C1000000}"/>
    <cellStyle name="20% - Énfasis6 2 3 3 2" xfId="1680" xr:uid="{00000000-0005-0000-0000-0000C2000000}"/>
    <cellStyle name="20% - Énfasis6 2 3 4" xfId="1464" xr:uid="{00000000-0005-0000-0000-0000C3000000}"/>
    <cellStyle name="20% - Énfasis6 2 4" xfId="1055" xr:uid="{00000000-0005-0000-0000-0000C4000000}"/>
    <cellStyle name="20% - Énfasis6 2 4 2" xfId="1514" xr:uid="{00000000-0005-0000-0000-0000C5000000}"/>
    <cellStyle name="20% - Énfasis6 2 5" xfId="1215" xr:uid="{00000000-0005-0000-0000-0000C6000000}"/>
    <cellStyle name="20% - Énfasis6 2 5 2" xfId="1679" xr:uid="{00000000-0005-0000-0000-0000C7000000}"/>
    <cellStyle name="20% - Énfasis6 2 6" xfId="1361" xr:uid="{00000000-0005-0000-0000-0000C8000000}"/>
    <cellStyle name="20% - Énfasis6 3" xfId="459" xr:uid="{00000000-0005-0000-0000-0000C9000000}"/>
    <cellStyle name="20% - Énfasis6 4" xfId="460" xr:uid="{00000000-0005-0000-0000-0000CA000000}"/>
    <cellStyle name="20% - Énfasis6 5" xfId="461" xr:uid="{00000000-0005-0000-0000-0000CB000000}"/>
    <cellStyle name="20% - Énfasis6 6" xfId="462" xr:uid="{00000000-0005-0000-0000-0000CC000000}"/>
    <cellStyle name="20% - Énfasis6 7" xfId="463" xr:uid="{00000000-0005-0000-0000-0000CD000000}"/>
    <cellStyle name="20% - Énfasis6 8" xfId="464" xr:uid="{00000000-0005-0000-0000-0000CE000000}"/>
    <cellStyle name="20% - Énfasis6 9" xfId="465" xr:uid="{00000000-0005-0000-0000-0000CF000000}"/>
    <cellStyle name="40% - Accent1" xfId="21" xr:uid="{00000000-0005-0000-0000-0000D0000000}"/>
    <cellStyle name="40% - Accent2" xfId="25" xr:uid="{00000000-0005-0000-0000-0000D1000000}"/>
    <cellStyle name="40% - Accent3" xfId="29" xr:uid="{00000000-0005-0000-0000-0000D2000000}"/>
    <cellStyle name="40% - Accent4" xfId="33" xr:uid="{00000000-0005-0000-0000-0000D3000000}"/>
    <cellStyle name="40% - Accent5" xfId="37" xr:uid="{00000000-0005-0000-0000-0000D4000000}"/>
    <cellStyle name="40% - Accent6" xfId="41" xr:uid="{00000000-0005-0000-0000-0000D5000000}"/>
    <cellStyle name="40% - Énfasis1 10" xfId="466" xr:uid="{00000000-0005-0000-0000-0000D7000000}"/>
    <cellStyle name="40% - Énfasis1 11" xfId="887" xr:uid="{00000000-0005-0000-0000-0000D8000000}"/>
    <cellStyle name="40% - Énfasis1 11 2" xfId="1057" xr:uid="{00000000-0005-0000-0000-0000D9000000}"/>
    <cellStyle name="40% - Énfasis1 11 2 2" xfId="1516" xr:uid="{00000000-0005-0000-0000-0000DA000000}"/>
    <cellStyle name="40% - Énfasis1 11 3" xfId="1217" xr:uid="{00000000-0005-0000-0000-0000DB000000}"/>
    <cellStyle name="40% - Énfasis1 11 3 2" xfId="1681" xr:uid="{00000000-0005-0000-0000-0000DC000000}"/>
    <cellStyle name="40% - Énfasis1 11 4" xfId="1419" xr:uid="{00000000-0005-0000-0000-0000DD000000}"/>
    <cellStyle name="40% - Énfasis1 12" xfId="1832" xr:uid="{00000000-0005-0000-0000-0000DE000000}"/>
    <cellStyle name="40% - Énfasis1 2" xfId="343" xr:uid="{00000000-0005-0000-0000-0000DF000000}"/>
    <cellStyle name="40% - Énfasis1 2 2" xfId="467" xr:uid="{00000000-0005-0000-0000-0000E0000000}"/>
    <cellStyle name="40% - Énfasis1 2 3" xfId="976" xr:uid="{00000000-0005-0000-0000-0000E1000000}"/>
    <cellStyle name="40% - Énfasis1 2 3 2" xfId="1059" xr:uid="{00000000-0005-0000-0000-0000E2000000}"/>
    <cellStyle name="40% - Énfasis1 2 3 2 2" xfId="1518" xr:uid="{00000000-0005-0000-0000-0000E3000000}"/>
    <cellStyle name="40% - Énfasis1 2 3 3" xfId="1219" xr:uid="{00000000-0005-0000-0000-0000E4000000}"/>
    <cellStyle name="40% - Énfasis1 2 3 3 2" xfId="1683" xr:uid="{00000000-0005-0000-0000-0000E5000000}"/>
    <cellStyle name="40% - Énfasis1 2 3 4" xfId="1455" xr:uid="{00000000-0005-0000-0000-0000E6000000}"/>
    <cellStyle name="40% - Énfasis1 2 4" xfId="1058" xr:uid="{00000000-0005-0000-0000-0000E7000000}"/>
    <cellStyle name="40% - Énfasis1 2 4 2" xfId="1517" xr:uid="{00000000-0005-0000-0000-0000E8000000}"/>
    <cellStyle name="40% - Énfasis1 2 5" xfId="1218" xr:uid="{00000000-0005-0000-0000-0000E9000000}"/>
    <cellStyle name="40% - Énfasis1 2 5 2" xfId="1682" xr:uid="{00000000-0005-0000-0000-0000EA000000}"/>
    <cellStyle name="40% - Énfasis1 2 6" xfId="1352" xr:uid="{00000000-0005-0000-0000-0000EB000000}"/>
    <cellStyle name="40% - Énfasis1 3" xfId="377" xr:uid="{00000000-0005-0000-0000-0000EC000000}"/>
    <cellStyle name="40% - Énfasis1 3 2" xfId="468" xr:uid="{00000000-0005-0000-0000-0000ED000000}"/>
    <cellStyle name="40% - Énfasis1 3 3" xfId="1007" xr:uid="{00000000-0005-0000-0000-0000EE000000}"/>
    <cellStyle name="40% - Énfasis1 3 3 2" xfId="1061" xr:uid="{00000000-0005-0000-0000-0000EF000000}"/>
    <cellStyle name="40% - Énfasis1 3 3 2 2" xfId="1520" xr:uid="{00000000-0005-0000-0000-0000F0000000}"/>
    <cellStyle name="40% - Énfasis1 3 3 3" xfId="1221" xr:uid="{00000000-0005-0000-0000-0000F1000000}"/>
    <cellStyle name="40% - Énfasis1 3 3 3 2" xfId="1685" xr:uid="{00000000-0005-0000-0000-0000F2000000}"/>
    <cellStyle name="40% - Énfasis1 3 3 4" xfId="1470" xr:uid="{00000000-0005-0000-0000-0000F3000000}"/>
    <cellStyle name="40% - Énfasis1 3 4" xfId="1060" xr:uid="{00000000-0005-0000-0000-0000F4000000}"/>
    <cellStyle name="40% - Énfasis1 3 4 2" xfId="1519" xr:uid="{00000000-0005-0000-0000-0000F5000000}"/>
    <cellStyle name="40% - Énfasis1 3 5" xfId="1220" xr:uid="{00000000-0005-0000-0000-0000F6000000}"/>
    <cellStyle name="40% - Énfasis1 3 5 2" xfId="1684" xr:uid="{00000000-0005-0000-0000-0000F7000000}"/>
    <cellStyle name="40% - Énfasis1 3 6" xfId="1368" xr:uid="{00000000-0005-0000-0000-0000F8000000}"/>
    <cellStyle name="40% - Énfasis1 4" xfId="386" xr:uid="{00000000-0005-0000-0000-0000F9000000}"/>
    <cellStyle name="40% - Énfasis1 4 2" xfId="469" xr:uid="{00000000-0005-0000-0000-0000FA000000}"/>
    <cellStyle name="40% - Énfasis1 4 3" xfId="1015" xr:uid="{00000000-0005-0000-0000-0000FB000000}"/>
    <cellStyle name="40% - Énfasis1 4 3 2" xfId="1063" xr:uid="{00000000-0005-0000-0000-0000FC000000}"/>
    <cellStyle name="40% - Énfasis1 4 3 2 2" xfId="1522" xr:uid="{00000000-0005-0000-0000-0000FD000000}"/>
    <cellStyle name="40% - Énfasis1 4 3 3" xfId="1223" xr:uid="{00000000-0005-0000-0000-0000FE000000}"/>
    <cellStyle name="40% - Énfasis1 4 3 3 2" xfId="1687" xr:uid="{00000000-0005-0000-0000-0000FF000000}"/>
    <cellStyle name="40% - Énfasis1 4 3 4" xfId="1477" xr:uid="{00000000-0005-0000-0000-000000010000}"/>
    <cellStyle name="40% - Énfasis1 4 4" xfId="1062" xr:uid="{00000000-0005-0000-0000-000001010000}"/>
    <cellStyle name="40% - Énfasis1 4 4 2" xfId="1521" xr:uid="{00000000-0005-0000-0000-000002010000}"/>
    <cellStyle name="40% - Énfasis1 4 5" xfId="1222" xr:uid="{00000000-0005-0000-0000-000003010000}"/>
    <cellStyle name="40% - Énfasis1 4 5 2" xfId="1686" xr:uid="{00000000-0005-0000-0000-000004010000}"/>
    <cellStyle name="40% - Énfasis1 4 6" xfId="1375" xr:uid="{00000000-0005-0000-0000-000005010000}"/>
    <cellStyle name="40% - Énfasis1 5" xfId="470" xr:uid="{00000000-0005-0000-0000-000006010000}"/>
    <cellStyle name="40% - Énfasis1 6" xfId="471" xr:uid="{00000000-0005-0000-0000-000007010000}"/>
    <cellStyle name="40% - Énfasis1 7" xfId="472" xr:uid="{00000000-0005-0000-0000-000008010000}"/>
    <cellStyle name="40% - Énfasis1 8" xfId="473" xr:uid="{00000000-0005-0000-0000-000009010000}"/>
    <cellStyle name="40% - Énfasis1 9" xfId="474" xr:uid="{00000000-0005-0000-0000-00000A010000}"/>
    <cellStyle name="40% - Énfasis2 10" xfId="475" xr:uid="{00000000-0005-0000-0000-00000C010000}"/>
    <cellStyle name="40% - Énfasis2 11" xfId="889" xr:uid="{00000000-0005-0000-0000-00000D010000}"/>
    <cellStyle name="40% - Énfasis2 11 2" xfId="1064" xr:uid="{00000000-0005-0000-0000-00000E010000}"/>
    <cellStyle name="40% - Énfasis2 11 2 2" xfId="1523" xr:uid="{00000000-0005-0000-0000-00000F010000}"/>
    <cellStyle name="40% - Énfasis2 11 3" xfId="1224" xr:uid="{00000000-0005-0000-0000-000010010000}"/>
    <cellStyle name="40% - Énfasis2 11 3 2" xfId="1688" xr:uid="{00000000-0005-0000-0000-000011010000}"/>
    <cellStyle name="40% - Énfasis2 11 4" xfId="1421" xr:uid="{00000000-0005-0000-0000-000012010000}"/>
    <cellStyle name="40% - Énfasis2 12" xfId="1834" xr:uid="{00000000-0005-0000-0000-000013010000}"/>
    <cellStyle name="40% - Énfasis2 2" xfId="347" xr:uid="{00000000-0005-0000-0000-000014010000}"/>
    <cellStyle name="40% - Énfasis2 2 2" xfId="476" xr:uid="{00000000-0005-0000-0000-000015010000}"/>
    <cellStyle name="40% - Énfasis2 2 3" xfId="980" xr:uid="{00000000-0005-0000-0000-000016010000}"/>
    <cellStyle name="40% - Énfasis2 2 3 2" xfId="1066" xr:uid="{00000000-0005-0000-0000-000017010000}"/>
    <cellStyle name="40% - Énfasis2 2 3 2 2" xfId="1525" xr:uid="{00000000-0005-0000-0000-000018010000}"/>
    <cellStyle name="40% - Énfasis2 2 3 3" xfId="1226" xr:uid="{00000000-0005-0000-0000-000019010000}"/>
    <cellStyle name="40% - Énfasis2 2 3 3 2" xfId="1690" xr:uid="{00000000-0005-0000-0000-00001A010000}"/>
    <cellStyle name="40% - Énfasis2 2 3 4" xfId="1457" xr:uid="{00000000-0005-0000-0000-00001B010000}"/>
    <cellStyle name="40% - Énfasis2 2 4" xfId="1065" xr:uid="{00000000-0005-0000-0000-00001C010000}"/>
    <cellStyle name="40% - Énfasis2 2 4 2" xfId="1524" xr:uid="{00000000-0005-0000-0000-00001D010000}"/>
    <cellStyle name="40% - Énfasis2 2 5" xfId="1225" xr:uid="{00000000-0005-0000-0000-00001E010000}"/>
    <cellStyle name="40% - Énfasis2 2 5 2" xfId="1689" xr:uid="{00000000-0005-0000-0000-00001F010000}"/>
    <cellStyle name="40% - Énfasis2 2 6" xfId="1354" xr:uid="{00000000-0005-0000-0000-000020010000}"/>
    <cellStyle name="40% - Énfasis2 3" xfId="477" xr:uid="{00000000-0005-0000-0000-000021010000}"/>
    <cellStyle name="40% - Énfasis2 4" xfId="478" xr:uid="{00000000-0005-0000-0000-000022010000}"/>
    <cellStyle name="40% - Énfasis2 5" xfId="479" xr:uid="{00000000-0005-0000-0000-000023010000}"/>
    <cellStyle name="40% - Énfasis2 6" xfId="480" xr:uid="{00000000-0005-0000-0000-000024010000}"/>
    <cellStyle name="40% - Énfasis2 7" xfId="481" xr:uid="{00000000-0005-0000-0000-000025010000}"/>
    <cellStyle name="40% - Énfasis2 8" xfId="482" xr:uid="{00000000-0005-0000-0000-000026010000}"/>
    <cellStyle name="40% - Énfasis2 9" xfId="483" xr:uid="{00000000-0005-0000-0000-000027010000}"/>
    <cellStyle name="40% - Énfasis3 10" xfId="484" xr:uid="{00000000-0005-0000-0000-000029010000}"/>
    <cellStyle name="40% - Énfasis3 11" xfId="891" xr:uid="{00000000-0005-0000-0000-00002A010000}"/>
    <cellStyle name="40% - Énfasis3 11 2" xfId="1067" xr:uid="{00000000-0005-0000-0000-00002B010000}"/>
    <cellStyle name="40% - Énfasis3 11 2 2" xfId="1526" xr:uid="{00000000-0005-0000-0000-00002C010000}"/>
    <cellStyle name="40% - Énfasis3 11 3" xfId="1227" xr:uid="{00000000-0005-0000-0000-00002D010000}"/>
    <cellStyle name="40% - Énfasis3 11 3 2" xfId="1691" xr:uid="{00000000-0005-0000-0000-00002E010000}"/>
    <cellStyle name="40% - Énfasis3 11 4" xfId="1423" xr:uid="{00000000-0005-0000-0000-00002F010000}"/>
    <cellStyle name="40% - Énfasis3 12" xfId="1836" xr:uid="{00000000-0005-0000-0000-000030010000}"/>
    <cellStyle name="40% - Énfasis3 2" xfId="351" xr:uid="{00000000-0005-0000-0000-000031010000}"/>
    <cellStyle name="40% - Énfasis3 2 2" xfId="485" xr:uid="{00000000-0005-0000-0000-000032010000}"/>
    <cellStyle name="40% - Énfasis3 2 3" xfId="984" xr:uid="{00000000-0005-0000-0000-000033010000}"/>
    <cellStyle name="40% - Énfasis3 2 3 2" xfId="1069" xr:uid="{00000000-0005-0000-0000-000034010000}"/>
    <cellStyle name="40% - Énfasis3 2 3 2 2" xfId="1528" xr:uid="{00000000-0005-0000-0000-000035010000}"/>
    <cellStyle name="40% - Énfasis3 2 3 3" xfId="1229" xr:uid="{00000000-0005-0000-0000-000036010000}"/>
    <cellStyle name="40% - Énfasis3 2 3 3 2" xfId="1693" xr:uid="{00000000-0005-0000-0000-000037010000}"/>
    <cellStyle name="40% - Énfasis3 2 3 4" xfId="1459" xr:uid="{00000000-0005-0000-0000-000038010000}"/>
    <cellStyle name="40% - Énfasis3 2 4" xfId="1068" xr:uid="{00000000-0005-0000-0000-000039010000}"/>
    <cellStyle name="40% - Énfasis3 2 4 2" xfId="1527" xr:uid="{00000000-0005-0000-0000-00003A010000}"/>
    <cellStyle name="40% - Énfasis3 2 5" xfId="1228" xr:uid="{00000000-0005-0000-0000-00003B010000}"/>
    <cellStyle name="40% - Énfasis3 2 5 2" xfId="1692" xr:uid="{00000000-0005-0000-0000-00003C010000}"/>
    <cellStyle name="40% - Énfasis3 2 6" xfId="1356" xr:uid="{00000000-0005-0000-0000-00003D010000}"/>
    <cellStyle name="40% - Énfasis3 3" xfId="486" xr:uid="{00000000-0005-0000-0000-00003E010000}"/>
    <cellStyle name="40% - Énfasis3 4" xfId="487" xr:uid="{00000000-0005-0000-0000-00003F010000}"/>
    <cellStyle name="40% - Énfasis3 5" xfId="488" xr:uid="{00000000-0005-0000-0000-000040010000}"/>
    <cellStyle name="40% - Énfasis3 6" xfId="489" xr:uid="{00000000-0005-0000-0000-000041010000}"/>
    <cellStyle name="40% - Énfasis3 7" xfId="490" xr:uid="{00000000-0005-0000-0000-000042010000}"/>
    <cellStyle name="40% - Énfasis3 8" xfId="491" xr:uid="{00000000-0005-0000-0000-000043010000}"/>
    <cellStyle name="40% - Énfasis3 9" xfId="492" xr:uid="{00000000-0005-0000-0000-000044010000}"/>
    <cellStyle name="40% - Énfasis4 10" xfId="493" xr:uid="{00000000-0005-0000-0000-000046010000}"/>
    <cellStyle name="40% - Énfasis4 11" xfId="893" xr:uid="{00000000-0005-0000-0000-000047010000}"/>
    <cellStyle name="40% - Énfasis4 11 2" xfId="1070" xr:uid="{00000000-0005-0000-0000-000048010000}"/>
    <cellStyle name="40% - Énfasis4 11 2 2" xfId="1529" xr:uid="{00000000-0005-0000-0000-000049010000}"/>
    <cellStyle name="40% - Énfasis4 11 3" xfId="1230" xr:uid="{00000000-0005-0000-0000-00004A010000}"/>
    <cellStyle name="40% - Énfasis4 11 3 2" xfId="1694" xr:uid="{00000000-0005-0000-0000-00004B010000}"/>
    <cellStyle name="40% - Énfasis4 11 4" xfId="1425" xr:uid="{00000000-0005-0000-0000-00004C010000}"/>
    <cellStyle name="40% - Énfasis4 12" xfId="1838" xr:uid="{00000000-0005-0000-0000-00004D010000}"/>
    <cellStyle name="40% - Énfasis4 2" xfId="355" xr:uid="{00000000-0005-0000-0000-00004E010000}"/>
    <cellStyle name="40% - Énfasis4 2 2" xfId="494" xr:uid="{00000000-0005-0000-0000-00004F010000}"/>
    <cellStyle name="40% - Énfasis4 2 3" xfId="988" xr:uid="{00000000-0005-0000-0000-000050010000}"/>
    <cellStyle name="40% - Énfasis4 2 3 2" xfId="1072" xr:uid="{00000000-0005-0000-0000-000051010000}"/>
    <cellStyle name="40% - Énfasis4 2 3 2 2" xfId="1531" xr:uid="{00000000-0005-0000-0000-000052010000}"/>
    <cellStyle name="40% - Énfasis4 2 3 3" xfId="1232" xr:uid="{00000000-0005-0000-0000-000053010000}"/>
    <cellStyle name="40% - Énfasis4 2 3 3 2" xfId="1696" xr:uid="{00000000-0005-0000-0000-000054010000}"/>
    <cellStyle name="40% - Énfasis4 2 3 4" xfId="1461" xr:uid="{00000000-0005-0000-0000-000055010000}"/>
    <cellStyle name="40% - Énfasis4 2 4" xfId="1071" xr:uid="{00000000-0005-0000-0000-000056010000}"/>
    <cellStyle name="40% - Énfasis4 2 4 2" xfId="1530" xr:uid="{00000000-0005-0000-0000-000057010000}"/>
    <cellStyle name="40% - Énfasis4 2 5" xfId="1231" xr:uid="{00000000-0005-0000-0000-000058010000}"/>
    <cellStyle name="40% - Énfasis4 2 5 2" xfId="1695" xr:uid="{00000000-0005-0000-0000-000059010000}"/>
    <cellStyle name="40% - Énfasis4 2 6" xfId="1358" xr:uid="{00000000-0005-0000-0000-00005A010000}"/>
    <cellStyle name="40% - Énfasis4 3" xfId="495" xr:uid="{00000000-0005-0000-0000-00005B010000}"/>
    <cellStyle name="40% - Énfasis4 4" xfId="496" xr:uid="{00000000-0005-0000-0000-00005C010000}"/>
    <cellStyle name="40% - Énfasis4 5" xfId="497" xr:uid="{00000000-0005-0000-0000-00005D010000}"/>
    <cellStyle name="40% - Énfasis4 6" xfId="498" xr:uid="{00000000-0005-0000-0000-00005E010000}"/>
    <cellStyle name="40% - Énfasis4 7" xfId="499" xr:uid="{00000000-0005-0000-0000-00005F010000}"/>
    <cellStyle name="40% - Énfasis4 8" xfId="500" xr:uid="{00000000-0005-0000-0000-000060010000}"/>
    <cellStyle name="40% - Énfasis4 9" xfId="501" xr:uid="{00000000-0005-0000-0000-000061010000}"/>
    <cellStyle name="40% - Énfasis5 10" xfId="502" xr:uid="{00000000-0005-0000-0000-000063010000}"/>
    <cellStyle name="40% - Énfasis5 11" xfId="895" xr:uid="{00000000-0005-0000-0000-000064010000}"/>
    <cellStyle name="40% - Énfasis5 11 2" xfId="1073" xr:uid="{00000000-0005-0000-0000-000065010000}"/>
    <cellStyle name="40% - Énfasis5 11 2 2" xfId="1532" xr:uid="{00000000-0005-0000-0000-000066010000}"/>
    <cellStyle name="40% - Énfasis5 11 3" xfId="1233" xr:uid="{00000000-0005-0000-0000-000067010000}"/>
    <cellStyle name="40% - Énfasis5 11 3 2" xfId="1697" xr:uid="{00000000-0005-0000-0000-000068010000}"/>
    <cellStyle name="40% - Énfasis5 11 4" xfId="1427" xr:uid="{00000000-0005-0000-0000-000069010000}"/>
    <cellStyle name="40% - Énfasis5 12" xfId="1840" xr:uid="{00000000-0005-0000-0000-00006A010000}"/>
    <cellStyle name="40% - Énfasis5 2" xfId="359" xr:uid="{00000000-0005-0000-0000-00006B010000}"/>
    <cellStyle name="40% - Énfasis5 2 2" xfId="503" xr:uid="{00000000-0005-0000-0000-00006C010000}"/>
    <cellStyle name="40% - Énfasis5 2 3" xfId="992" xr:uid="{00000000-0005-0000-0000-00006D010000}"/>
    <cellStyle name="40% - Énfasis5 2 3 2" xfId="1075" xr:uid="{00000000-0005-0000-0000-00006E010000}"/>
    <cellStyle name="40% - Énfasis5 2 3 2 2" xfId="1534" xr:uid="{00000000-0005-0000-0000-00006F010000}"/>
    <cellStyle name="40% - Énfasis5 2 3 3" xfId="1235" xr:uid="{00000000-0005-0000-0000-000070010000}"/>
    <cellStyle name="40% - Énfasis5 2 3 3 2" xfId="1699" xr:uid="{00000000-0005-0000-0000-000071010000}"/>
    <cellStyle name="40% - Énfasis5 2 3 4" xfId="1463" xr:uid="{00000000-0005-0000-0000-000072010000}"/>
    <cellStyle name="40% - Énfasis5 2 4" xfId="1074" xr:uid="{00000000-0005-0000-0000-000073010000}"/>
    <cellStyle name="40% - Énfasis5 2 4 2" xfId="1533" xr:uid="{00000000-0005-0000-0000-000074010000}"/>
    <cellStyle name="40% - Énfasis5 2 5" xfId="1234" xr:uid="{00000000-0005-0000-0000-000075010000}"/>
    <cellStyle name="40% - Énfasis5 2 5 2" xfId="1698" xr:uid="{00000000-0005-0000-0000-000076010000}"/>
    <cellStyle name="40% - Énfasis5 2 6" xfId="1360" xr:uid="{00000000-0005-0000-0000-000077010000}"/>
    <cellStyle name="40% - Énfasis5 3" xfId="504" xr:uid="{00000000-0005-0000-0000-000078010000}"/>
    <cellStyle name="40% - Énfasis5 4" xfId="505" xr:uid="{00000000-0005-0000-0000-000079010000}"/>
    <cellStyle name="40% - Énfasis5 5" xfId="506" xr:uid="{00000000-0005-0000-0000-00007A010000}"/>
    <cellStyle name="40% - Énfasis5 6" xfId="507" xr:uid="{00000000-0005-0000-0000-00007B010000}"/>
    <cellStyle name="40% - Énfasis5 7" xfId="508" xr:uid="{00000000-0005-0000-0000-00007C010000}"/>
    <cellStyle name="40% - Énfasis5 8" xfId="509" xr:uid="{00000000-0005-0000-0000-00007D010000}"/>
    <cellStyle name="40% - Énfasis5 9" xfId="510" xr:uid="{00000000-0005-0000-0000-00007E010000}"/>
    <cellStyle name="40% - Énfasis6 10" xfId="511" xr:uid="{00000000-0005-0000-0000-000080010000}"/>
    <cellStyle name="40% - Énfasis6 11" xfId="897" xr:uid="{00000000-0005-0000-0000-000081010000}"/>
    <cellStyle name="40% - Énfasis6 11 2" xfId="1076" xr:uid="{00000000-0005-0000-0000-000082010000}"/>
    <cellStyle name="40% - Énfasis6 11 2 2" xfId="1535" xr:uid="{00000000-0005-0000-0000-000083010000}"/>
    <cellStyle name="40% - Énfasis6 11 3" xfId="1236" xr:uid="{00000000-0005-0000-0000-000084010000}"/>
    <cellStyle name="40% - Énfasis6 11 3 2" xfId="1700" xr:uid="{00000000-0005-0000-0000-000085010000}"/>
    <cellStyle name="40% - Énfasis6 11 4" xfId="1429" xr:uid="{00000000-0005-0000-0000-000086010000}"/>
    <cellStyle name="40% - Énfasis6 12" xfId="1842" xr:uid="{00000000-0005-0000-0000-000087010000}"/>
    <cellStyle name="40% - Énfasis6 2" xfId="363" xr:uid="{00000000-0005-0000-0000-000088010000}"/>
    <cellStyle name="40% - Énfasis6 2 2" xfId="512" xr:uid="{00000000-0005-0000-0000-000089010000}"/>
    <cellStyle name="40% - Énfasis6 2 3" xfId="996" xr:uid="{00000000-0005-0000-0000-00008A010000}"/>
    <cellStyle name="40% - Énfasis6 2 3 2" xfId="1078" xr:uid="{00000000-0005-0000-0000-00008B010000}"/>
    <cellStyle name="40% - Énfasis6 2 3 2 2" xfId="1537" xr:uid="{00000000-0005-0000-0000-00008C010000}"/>
    <cellStyle name="40% - Énfasis6 2 3 3" xfId="1238" xr:uid="{00000000-0005-0000-0000-00008D010000}"/>
    <cellStyle name="40% - Énfasis6 2 3 3 2" xfId="1702" xr:uid="{00000000-0005-0000-0000-00008E010000}"/>
    <cellStyle name="40% - Énfasis6 2 3 4" xfId="1465" xr:uid="{00000000-0005-0000-0000-00008F010000}"/>
    <cellStyle name="40% - Énfasis6 2 4" xfId="1077" xr:uid="{00000000-0005-0000-0000-000090010000}"/>
    <cellStyle name="40% - Énfasis6 2 4 2" xfId="1536" xr:uid="{00000000-0005-0000-0000-000091010000}"/>
    <cellStyle name="40% - Énfasis6 2 5" xfId="1237" xr:uid="{00000000-0005-0000-0000-000092010000}"/>
    <cellStyle name="40% - Énfasis6 2 5 2" xfId="1701" xr:uid="{00000000-0005-0000-0000-000093010000}"/>
    <cellStyle name="40% - Énfasis6 2 6" xfId="1362" xr:uid="{00000000-0005-0000-0000-000094010000}"/>
    <cellStyle name="40% - Énfasis6 3" xfId="513" xr:uid="{00000000-0005-0000-0000-000095010000}"/>
    <cellStyle name="40% - Énfasis6 4" xfId="514" xr:uid="{00000000-0005-0000-0000-000096010000}"/>
    <cellStyle name="40% - Énfasis6 5" xfId="515" xr:uid="{00000000-0005-0000-0000-000097010000}"/>
    <cellStyle name="40% - Énfasis6 6" xfId="516" xr:uid="{00000000-0005-0000-0000-000098010000}"/>
    <cellStyle name="40% - Énfasis6 7" xfId="517" xr:uid="{00000000-0005-0000-0000-000099010000}"/>
    <cellStyle name="40% - Énfasis6 8" xfId="518" xr:uid="{00000000-0005-0000-0000-00009A010000}"/>
    <cellStyle name="40% - Énfasis6 9" xfId="519" xr:uid="{00000000-0005-0000-0000-00009B010000}"/>
    <cellStyle name="60% - Accent1" xfId="22" xr:uid="{00000000-0005-0000-0000-00009C010000}"/>
    <cellStyle name="60% - Accent2" xfId="26" xr:uid="{00000000-0005-0000-0000-00009D010000}"/>
    <cellStyle name="60% - Accent3" xfId="30" xr:uid="{00000000-0005-0000-0000-00009E010000}"/>
    <cellStyle name="60% - Accent4" xfId="34" xr:uid="{00000000-0005-0000-0000-00009F010000}"/>
    <cellStyle name="60% - Accent5" xfId="38" xr:uid="{00000000-0005-0000-0000-0000A0010000}"/>
    <cellStyle name="60% - Accent6" xfId="42" xr:uid="{00000000-0005-0000-0000-0000A1010000}"/>
    <cellStyle name="60% - Énfasis1 10" xfId="520" xr:uid="{00000000-0005-0000-0000-0000A3010000}"/>
    <cellStyle name="60% - Énfasis1 2" xfId="344" xr:uid="{00000000-0005-0000-0000-0000A4010000}"/>
    <cellStyle name="60% - Énfasis1 2 2" xfId="522" xr:uid="{00000000-0005-0000-0000-0000A5010000}"/>
    <cellStyle name="60% - Énfasis1 2 3" xfId="523" xr:uid="{00000000-0005-0000-0000-0000A6010000}"/>
    <cellStyle name="60% - Énfasis1 2 4" xfId="521" xr:uid="{00000000-0005-0000-0000-0000A7010000}"/>
    <cellStyle name="60% - Énfasis1 2 5" xfId="977" xr:uid="{00000000-0005-0000-0000-0000A8010000}"/>
    <cellStyle name="60% - Énfasis1 3" xfId="524" xr:uid="{00000000-0005-0000-0000-0000A9010000}"/>
    <cellStyle name="60% - Énfasis1 4" xfId="525" xr:uid="{00000000-0005-0000-0000-0000AA010000}"/>
    <cellStyle name="60% - Énfasis1 5" xfId="526" xr:uid="{00000000-0005-0000-0000-0000AB010000}"/>
    <cellStyle name="60% - Énfasis1 6" xfId="527" xr:uid="{00000000-0005-0000-0000-0000AC010000}"/>
    <cellStyle name="60% - Énfasis1 7" xfId="528" xr:uid="{00000000-0005-0000-0000-0000AD010000}"/>
    <cellStyle name="60% - Énfasis1 8" xfId="529" xr:uid="{00000000-0005-0000-0000-0000AE010000}"/>
    <cellStyle name="60% - Énfasis1 9" xfId="530" xr:uid="{00000000-0005-0000-0000-0000AF010000}"/>
    <cellStyle name="60% - Énfasis2 10" xfId="531" xr:uid="{00000000-0005-0000-0000-0000B1010000}"/>
    <cellStyle name="60% - Énfasis2 2" xfId="348" xr:uid="{00000000-0005-0000-0000-0000B2010000}"/>
    <cellStyle name="60% - Énfasis2 2 2" xfId="532" xr:uid="{00000000-0005-0000-0000-0000B3010000}"/>
    <cellStyle name="60% - Énfasis2 2 3" xfId="981" xr:uid="{00000000-0005-0000-0000-0000B4010000}"/>
    <cellStyle name="60% - Énfasis2 3" xfId="533" xr:uid="{00000000-0005-0000-0000-0000B5010000}"/>
    <cellStyle name="60% - Énfasis2 4" xfId="534" xr:uid="{00000000-0005-0000-0000-0000B6010000}"/>
    <cellStyle name="60% - Énfasis2 5" xfId="535" xr:uid="{00000000-0005-0000-0000-0000B7010000}"/>
    <cellStyle name="60% - Énfasis2 6" xfId="536" xr:uid="{00000000-0005-0000-0000-0000B8010000}"/>
    <cellStyle name="60% - Énfasis2 7" xfId="537" xr:uid="{00000000-0005-0000-0000-0000B9010000}"/>
    <cellStyle name="60% - Énfasis2 8" xfId="538" xr:uid="{00000000-0005-0000-0000-0000BA010000}"/>
    <cellStyle name="60% - Énfasis2 9" xfId="539" xr:uid="{00000000-0005-0000-0000-0000BB010000}"/>
    <cellStyle name="60% - Énfasis3 10" xfId="540" xr:uid="{00000000-0005-0000-0000-0000BD010000}"/>
    <cellStyle name="60% - Énfasis3 2" xfId="352" xr:uid="{00000000-0005-0000-0000-0000BE010000}"/>
    <cellStyle name="60% - Énfasis3 2 2" xfId="541" xr:uid="{00000000-0005-0000-0000-0000BF010000}"/>
    <cellStyle name="60% - Énfasis3 2 3" xfId="985" xr:uid="{00000000-0005-0000-0000-0000C0010000}"/>
    <cellStyle name="60% - Énfasis3 3" xfId="542" xr:uid="{00000000-0005-0000-0000-0000C1010000}"/>
    <cellStyle name="60% - Énfasis3 4" xfId="543" xr:uid="{00000000-0005-0000-0000-0000C2010000}"/>
    <cellStyle name="60% - Énfasis3 5" xfId="544" xr:uid="{00000000-0005-0000-0000-0000C3010000}"/>
    <cellStyle name="60% - Énfasis3 6" xfId="545" xr:uid="{00000000-0005-0000-0000-0000C4010000}"/>
    <cellStyle name="60% - Énfasis3 7" xfId="546" xr:uid="{00000000-0005-0000-0000-0000C5010000}"/>
    <cellStyle name="60% - Énfasis3 8" xfId="547" xr:uid="{00000000-0005-0000-0000-0000C6010000}"/>
    <cellStyle name="60% - Énfasis3 9" xfId="548" xr:uid="{00000000-0005-0000-0000-0000C7010000}"/>
    <cellStyle name="60% - Énfasis4 10" xfId="549" xr:uid="{00000000-0005-0000-0000-0000C9010000}"/>
    <cellStyle name="60% - Énfasis4 2" xfId="356" xr:uid="{00000000-0005-0000-0000-0000CA010000}"/>
    <cellStyle name="60% - Énfasis4 2 2" xfId="550" xr:uid="{00000000-0005-0000-0000-0000CB010000}"/>
    <cellStyle name="60% - Énfasis4 2 3" xfId="989" xr:uid="{00000000-0005-0000-0000-0000CC010000}"/>
    <cellStyle name="60% - Énfasis4 3" xfId="551" xr:uid="{00000000-0005-0000-0000-0000CD010000}"/>
    <cellStyle name="60% - Énfasis4 4" xfId="552" xr:uid="{00000000-0005-0000-0000-0000CE010000}"/>
    <cellStyle name="60% - Énfasis4 5" xfId="553" xr:uid="{00000000-0005-0000-0000-0000CF010000}"/>
    <cellStyle name="60% - Énfasis4 6" xfId="554" xr:uid="{00000000-0005-0000-0000-0000D0010000}"/>
    <cellStyle name="60% - Énfasis4 7" xfId="555" xr:uid="{00000000-0005-0000-0000-0000D1010000}"/>
    <cellStyle name="60% - Énfasis4 8" xfId="556" xr:uid="{00000000-0005-0000-0000-0000D2010000}"/>
    <cellStyle name="60% - Énfasis4 9" xfId="557" xr:uid="{00000000-0005-0000-0000-0000D3010000}"/>
    <cellStyle name="60% - Énfasis5 10" xfId="558" xr:uid="{00000000-0005-0000-0000-0000D5010000}"/>
    <cellStyle name="60% - Énfasis5 2" xfId="360" xr:uid="{00000000-0005-0000-0000-0000D6010000}"/>
    <cellStyle name="60% - Énfasis5 2 2" xfId="559" xr:uid="{00000000-0005-0000-0000-0000D7010000}"/>
    <cellStyle name="60% - Énfasis5 2 3" xfId="993" xr:uid="{00000000-0005-0000-0000-0000D8010000}"/>
    <cellStyle name="60% - Énfasis5 3" xfId="560" xr:uid="{00000000-0005-0000-0000-0000D9010000}"/>
    <cellStyle name="60% - Énfasis5 4" xfId="561" xr:uid="{00000000-0005-0000-0000-0000DA010000}"/>
    <cellStyle name="60% - Énfasis5 5" xfId="562" xr:uid="{00000000-0005-0000-0000-0000DB010000}"/>
    <cellStyle name="60% - Énfasis5 6" xfId="563" xr:uid="{00000000-0005-0000-0000-0000DC010000}"/>
    <cellStyle name="60% - Énfasis5 7" xfId="564" xr:uid="{00000000-0005-0000-0000-0000DD010000}"/>
    <cellStyle name="60% - Énfasis5 8" xfId="565" xr:uid="{00000000-0005-0000-0000-0000DE010000}"/>
    <cellStyle name="60% - Énfasis5 9" xfId="566" xr:uid="{00000000-0005-0000-0000-0000DF010000}"/>
    <cellStyle name="60% - Énfasis6 10" xfId="567" xr:uid="{00000000-0005-0000-0000-0000E1010000}"/>
    <cellStyle name="60% - Énfasis6 2" xfId="364" xr:uid="{00000000-0005-0000-0000-0000E2010000}"/>
    <cellStyle name="60% - Énfasis6 2 2" xfId="568" xr:uid="{00000000-0005-0000-0000-0000E3010000}"/>
    <cellStyle name="60% - Énfasis6 2 3" xfId="997" xr:uid="{00000000-0005-0000-0000-0000E4010000}"/>
    <cellStyle name="60% - Énfasis6 3" xfId="569" xr:uid="{00000000-0005-0000-0000-0000E5010000}"/>
    <cellStyle name="60% - Énfasis6 4" xfId="570" xr:uid="{00000000-0005-0000-0000-0000E6010000}"/>
    <cellStyle name="60% - Énfasis6 5" xfId="571" xr:uid="{00000000-0005-0000-0000-0000E7010000}"/>
    <cellStyle name="60% - Énfasis6 6" xfId="572" xr:uid="{00000000-0005-0000-0000-0000E8010000}"/>
    <cellStyle name="60% - Énfasis6 7" xfId="573" xr:uid="{00000000-0005-0000-0000-0000E9010000}"/>
    <cellStyle name="60% - Énfasis6 8" xfId="574" xr:uid="{00000000-0005-0000-0000-0000EA010000}"/>
    <cellStyle name="60% - Énfasis6 9" xfId="575" xr:uid="{00000000-0005-0000-0000-0000EB010000}"/>
    <cellStyle name="Accent1" xfId="19" xr:uid="{00000000-0005-0000-0000-0000EC010000}"/>
    <cellStyle name="Accent2" xfId="23" xr:uid="{00000000-0005-0000-0000-0000ED010000}"/>
    <cellStyle name="Accent3" xfId="27" xr:uid="{00000000-0005-0000-0000-0000EE010000}"/>
    <cellStyle name="Accent4" xfId="31" xr:uid="{00000000-0005-0000-0000-0000EF010000}"/>
    <cellStyle name="Accent5" xfId="35" xr:uid="{00000000-0005-0000-0000-0000F0010000}"/>
    <cellStyle name="Accent6" xfId="39" xr:uid="{00000000-0005-0000-0000-0000F1010000}"/>
    <cellStyle name="Bad" xfId="13" xr:uid="{00000000-0005-0000-0000-0000F2010000}"/>
    <cellStyle name="Base 0 dec" xfId="58" xr:uid="{00000000-0005-0000-0000-0000F3010000}"/>
    <cellStyle name="Base 0 dec 2" xfId="59" xr:uid="{00000000-0005-0000-0000-0000F4010000}"/>
    <cellStyle name="Base 0 dec 3" xfId="60" xr:uid="{00000000-0005-0000-0000-0000F5010000}"/>
    <cellStyle name="Base 1 dec" xfId="61" xr:uid="{00000000-0005-0000-0000-0000F6010000}"/>
    <cellStyle name="Base 1 dec 2" xfId="62" xr:uid="{00000000-0005-0000-0000-0000F7010000}"/>
    <cellStyle name="Base 1 dec 3" xfId="63" xr:uid="{00000000-0005-0000-0000-0000F8010000}"/>
    <cellStyle name="Base 2 dec" xfId="64" xr:uid="{00000000-0005-0000-0000-0000F9010000}"/>
    <cellStyle name="Base 2 dec 2" xfId="65" xr:uid="{00000000-0005-0000-0000-0000FA010000}"/>
    <cellStyle name="Base 2 dec 3" xfId="66" xr:uid="{00000000-0005-0000-0000-0000FB010000}"/>
    <cellStyle name="Buena 10" xfId="576" xr:uid="{00000000-0005-0000-0000-0000FC010000}"/>
    <cellStyle name="Buena 2" xfId="336" xr:uid="{00000000-0005-0000-0000-0000FD010000}"/>
    <cellStyle name="Buena 2 2" xfId="577" xr:uid="{00000000-0005-0000-0000-0000FE010000}"/>
    <cellStyle name="Buena 2 3" xfId="969" xr:uid="{00000000-0005-0000-0000-0000FF010000}"/>
    <cellStyle name="Buena 3" xfId="578" xr:uid="{00000000-0005-0000-0000-000000020000}"/>
    <cellStyle name="Buena 4" xfId="579" xr:uid="{00000000-0005-0000-0000-000001020000}"/>
    <cellStyle name="Buena 5" xfId="580" xr:uid="{00000000-0005-0000-0000-000002020000}"/>
    <cellStyle name="Buena 6" xfId="581" xr:uid="{00000000-0005-0000-0000-000003020000}"/>
    <cellStyle name="Buena 7" xfId="582" xr:uid="{00000000-0005-0000-0000-000004020000}"/>
    <cellStyle name="Buena 8" xfId="583" xr:uid="{00000000-0005-0000-0000-000005020000}"/>
    <cellStyle name="Buena 9" xfId="584" xr:uid="{00000000-0005-0000-0000-000006020000}"/>
    <cellStyle name="Calculation" xfId="16" xr:uid="{00000000-0005-0000-0000-000008020000}"/>
    <cellStyle name="Calculation 2" xfId="872" xr:uid="{00000000-0005-0000-0000-000009020000}"/>
    <cellStyle name="Calculation 2 2" xfId="849" xr:uid="{00000000-0005-0000-0000-00000A020000}"/>
    <cellStyle name="Calculation 3" xfId="904" xr:uid="{00000000-0005-0000-0000-00000B020000}"/>
    <cellStyle name="Cálculo 10" xfId="585" xr:uid="{00000000-0005-0000-0000-00000D020000}"/>
    <cellStyle name="Cálculo 10 2" xfId="907" xr:uid="{00000000-0005-0000-0000-00000E020000}"/>
    <cellStyle name="Cálculo 2" xfId="586" xr:uid="{00000000-0005-0000-0000-00000F020000}"/>
    <cellStyle name="Cálculo 2 2" xfId="908" xr:uid="{00000000-0005-0000-0000-000010020000}"/>
    <cellStyle name="Cálculo 3" xfId="587" xr:uid="{00000000-0005-0000-0000-000011020000}"/>
    <cellStyle name="Cálculo 3 2" xfId="909" xr:uid="{00000000-0005-0000-0000-000012020000}"/>
    <cellStyle name="Cálculo 4" xfId="588" xr:uid="{00000000-0005-0000-0000-000013020000}"/>
    <cellStyle name="Cálculo 4 2" xfId="910" xr:uid="{00000000-0005-0000-0000-000014020000}"/>
    <cellStyle name="Cálculo 5" xfId="589" xr:uid="{00000000-0005-0000-0000-000015020000}"/>
    <cellStyle name="Cálculo 5 2" xfId="911" xr:uid="{00000000-0005-0000-0000-000016020000}"/>
    <cellStyle name="Cálculo 6" xfId="590" xr:uid="{00000000-0005-0000-0000-000017020000}"/>
    <cellStyle name="Cálculo 6 2" xfId="912" xr:uid="{00000000-0005-0000-0000-000018020000}"/>
    <cellStyle name="Cálculo 7" xfId="591" xr:uid="{00000000-0005-0000-0000-000019020000}"/>
    <cellStyle name="Cálculo 7 2" xfId="913" xr:uid="{00000000-0005-0000-0000-00001A020000}"/>
    <cellStyle name="Cálculo 8" xfId="592" xr:uid="{00000000-0005-0000-0000-00001B020000}"/>
    <cellStyle name="Cálculo 8 2" xfId="914" xr:uid="{00000000-0005-0000-0000-00001C020000}"/>
    <cellStyle name="Cálculo 9" xfId="593" xr:uid="{00000000-0005-0000-0000-00001D020000}"/>
    <cellStyle name="Cálculo 9 2" xfId="915" xr:uid="{00000000-0005-0000-0000-00001E020000}"/>
    <cellStyle name="Capitulo" xfId="67" xr:uid="{00000000-0005-0000-0000-00001F020000}"/>
    <cellStyle name="Capitulo 2" xfId="68" xr:uid="{00000000-0005-0000-0000-000020020000}"/>
    <cellStyle name="Celda de comprobación 10" xfId="594" xr:uid="{00000000-0005-0000-0000-000022020000}"/>
    <cellStyle name="Celda de comprobación 2" xfId="595" xr:uid="{00000000-0005-0000-0000-000023020000}"/>
    <cellStyle name="Celda de comprobación 3" xfId="596" xr:uid="{00000000-0005-0000-0000-000024020000}"/>
    <cellStyle name="Celda de comprobación 4" xfId="597" xr:uid="{00000000-0005-0000-0000-000025020000}"/>
    <cellStyle name="Celda de comprobación 5" xfId="598" xr:uid="{00000000-0005-0000-0000-000026020000}"/>
    <cellStyle name="Celda de comprobación 6" xfId="599" xr:uid="{00000000-0005-0000-0000-000027020000}"/>
    <cellStyle name="Celda de comprobación 7" xfId="600" xr:uid="{00000000-0005-0000-0000-000028020000}"/>
    <cellStyle name="Celda de comprobación 8" xfId="601" xr:uid="{00000000-0005-0000-0000-000029020000}"/>
    <cellStyle name="Celda de comprobación 9" xfId="602" xr:uid="{00000000-0005-0000-0000-00002A020000}"/>
    <cellStyle name="Celda vinculada 10" xfId="603" xr:uid="{00000000-0005-0000-0000-00002C020000}"/>
    <cellStyle name="Celda vinculada 2" xfId="604" xr:uid="{00000000-0005-0000-0000-00002D020000}"/>
    <cellStyle name="Celda vinculada 3" xfId="605" xr:uid="{00000000-0005-0000-0000-00002E020000}"/>
    <cellStyle name="Celda vinculada 4" xfId="606" xr:uid="{00000000-0005-0000-0000-00002F020000}"/>
    <cellStyle name="Celda vinculada 5" xfId="607" xr:uid="{00000000-0005-0000-0000-000030020000}"/>
    <cellStyle name="Celda vinculada 6" xfId="608" xr:uid="{00000000-0005-0000-0000-000031020000}"/>
    <cellStyle name="Celda vinculada 7" xfId="609" xr:uid="{00000000-0005-0000-0000-000032020000}"/>
    <cellStyle name="Celda vinculada 8" xfId="610" xr:uid="{00000000-0005-0000-0000-000033020000}"/>
    <cellStyle name="Celda vinculada 9" xfId="611" xr:uid="{00000000-0005-0000-0000-000034020000}"/>
    <cellStyle name="Check Cell" xfId="612" builtinId="23" customBuiltin="1"/>
    <cellStyle name="Comma" xfId="613" xr:uid="{00000000-0005-0000-0000-000036020000}"/>
    <cellStyle name="Comma 2" xfId="5" xr:uid="{00000000-0005-0000-0000-000037020000}"/>
    <cellStyle name="Currency" xfId="614" xr:uid="{00000000-0005-0000-0000-000038020000}"/>
    <cellStyle name="Date" xfId="615" xr:uid="{00000000-0005-0000-0000-000039020000}"/>
    <cellStyle name="Descripciones" xfId="69" xr:uid="{00000000-0005-0000-0000-00003A020000}"/>
    <cellStyle name="Enc. der" xfId="70" xr:uid="{00000000-0005-0000-0000-00003B020000}"/>
    <cellStyle name="Enc. izq" xfId="71" xr:uid="{00000000-0005-0000-0000-00003C020000}"/>
    <cellStyle name="Encabezado 4 10" xfId="616" xr:uid="{00000000-0005-0000-0000-00003E020000}"/>
    <cellStyle name="Encabezado 4 2" xfId="327" xr:uid="{00000000-0005-0000-0000-00003F020000}"/>
    <cellStyle name="Encabezado 4 2 2" xfId="617" xr:uid="{00000000-0005-0000-0000-000040020000}"/>
    <cellStyle name="Encabezado 4 2 3" xfId="968" xr:uid="{00000000-0005-0000-0000-000041020000}"/>
    <cellStyle name="Encabezado 4 2 4" xfId="335" xr:uid="{00000000-0005-0000-0000-000042020000}"/>
    <cellStyle name="Encabezado 4 3" xfId="618" xr:uid="{00000000-0005-0000-0000-000043020000}"/>
    <cellStyle name="Encabezado 4 4" xfId="619" xr:uid="{00000000-0005-0000-0000-000044020000}"/>
    <cellStyle name="Encabezado 4 5" xfId="620" xr:uid="{00000000-0005-0000-0000-000045020000}"/>
    <cellStyle name="Encabezado 4 6" xfId="621" xr:uid="{00000000-0005-0000-0000-000046020000}"/>
    <cellStyle name="Encabezado 4 7" xfId="622" xr:uid="{00000000-0005-0000-0000-000047020000}"/>
    <cellStyle name="Encabezado 4 8" xfId="623" xr:uid="{00000000-0005-0000-0000-000048020000}"/>
    <cellStyle name="Encabezado 4 9" xfId="624" xr:uid="{00000000-0005-0000-0000-000049020000}"/>
    <cellStyle name="Énfasis1 10" xfId="625" xr:uid="{00000000-0005-0000-0000-00004B020000}"/>
    <cellStyle name="Énfasis1 2" xfId="341" xr:uid="{00000000-0005-0000-0000-00004C020000}"/>
    <cellStyle name="Énfasis1 2 2" xfId="626" xr:uid="{00000000-0005-0000-0000-00004D020000}"/>
    <cellStyle name="Énfasis1 2 3" xfId="627" xr:uid="{00000000-0005-0000-0000-00004E020000}"/>
    <cellStyle name="Énfasis1 3" xfId="628" xr:uid="{00000000-0005-0000-0000-00004F020000}"/>
    <cellStyle name="Énfasis1 3 2" xfId="629" xr:uid="{00000000-0005-0000-0000-000050020000}"/>
    <cellStyle name="Énfasis1 3 3" xfId="630" xr:uid="{00000000-0005-0000-0000-000051020000}"/>
    <cellStyle name="Énfasis1 4" xfId="631" xr:uid="{00000000-0005-0000-0000-000052020000}"/>
    <cellStyle name="Énfasis1 5" xfId="632" xr:uid="{00000000-0005-0000-0000-000053020000}"/>
    <cellStyle name="Énfasis1 6" xfId="633" xr:uid="{00000000-0005-0000-0000-000054020000}"/>
    <cellStyle name="Énfasis1 7" xfId="634" xr:uid="{00000000-0005-0000-0000-000055020000}"/>
    <cellStyle name="Énfasis1 8" xfId="635" xr:uid="{00000000-0005-0000-0000-000056020000}"/>
    <cellStyle name="Énfasis1 9" xfId="636" xr:uid="{00000000-0005-0000-0000-000057020000}"/>
    <cellStyle name="Énfasis2 10" xfId="637" xr:uid="{00000000-0005-0000-0000-000059020000}"/>
    <cellStyle name="Énfasis2 2" xfId="345" xr:uid="{00000000-0005-0000-0000-00005A020000}"/>
    <cellStyle name="Énfasis2 2 2" xfId="638" xr:uid="{00000000-0005-0000-0000-00005B020000}"/>
    <cellStyle name="Énfasis2 2 3" xfId="978" xr:uid="{00000000-0005-0000-0000-00005C020000}"/>
    <cellStyle name="Énfasis2 3" xfId="639" xr:uid="{00000000-0005-0000-0000-00005D020000}"/>
    <cellStyle name="Énfasis2 4" xfId="640" xr:uid="{00000000-0005-0000-0000-00005E020000}"/>
    <cellStyle name="Énfasis2 5" xfId="641" xr:uid="{00000000-0005-0000-0000-00005F020000}"/>
    <cellStyle name="Énfasis2 6" xfId="642" xr:uid="{00000000-0005-0000-0000-000060020000}"/>
    <cellStyle name="Énfasis2 7" xfId="643" xr:uid="{00000000-0005-0000-0000-000061020000}"/>
    <cellStyle name="Énfasis2 8" xfId="644" xr:uid="{00000000-0005-0000-0000-000062020000}"/>
    <cellStyle name="Énfasis2 9" xfId="645" xr:uid="{00000000-0005-0000-0000-000063020000}"/>
    <cellStyle name="Énfasis3 10" xfId="646" xr:uid="{00000000-0005-0000-0000-000065020000}"/>
    <cellStyle name="Énfasis3 2" xfId="349" xr:uid="{00000000-0005-0000-0000-000066020000}"/>
    <cellStyle name="Énfasis3 2 2" xfId="647" xr:uid="{00000000-0005-0000-0000-000067020000}"/>
    <cellStyle name="Énfasis3 2 3" xfId="982" xr:uid="{00000000-0005-0000-0000-000068020000}"/>
    <cellStyle name="Énfasis3 3" xfId="648" xr:uid="{00000000-0005-0000-0000-000069020000}"/>
    <cellStyle name="Énfasis3 4" xfId="649" xr:uid="{00000000-0005-0000-0000-00006A020000}"/>
    <cellStyle name="Énfasis3 5" xfId="650" xr:uid="{00000000-0005-0000-0000-00006B020000}"/>
    <cellStyle name="Énfasis3 6" xfId="651" xr:uid="{00000000-0005-0000-0000-00006C020000}"/>
    <cellStyle name="Énfasis3 7" xfId="652" xr:uid="{00000000-0005-0000-0000-00006D020000}"/>
    <cellStyle name="Énfasis3 8" xfId="653" xr:uid="{00000000-0005-0000-0000-00006E020000}"/>
    <cellStyle name="Énfasis3 9" xfId="654" xr:uid="{00000000-0005-0000-0000-00006F020000}"/>
    <cellStyle name="Énfasis4 10" xfId="655" xr:uid="{00000000-0005-0000-0000-000071020000}"/>
    <cellStyle name="Énfasis4 2" xfId="353" xr:uid="{00000000-0005-0000-0000-000072020000}"/>
    <cellStyle name="Énfasis4 2 2" xfId="656" xr:uid="{00000000-0005-0000-0000-000073020000}"/>
    <cellStyle name="Énfasis4 2 3" xfId="986" xr:uid="{00000000-0005-0000-0000-000074020000}"/>
    <cellStyle name="Énfasis4 3" xfId="657" xr:uid="{00000000-0005-0000-0000-000075020000}"/>
    <cellStyle name="Énfasis4 4" xfId="658" xr:uid="{00000000-0005-0000-0000-000076020000}"/>
    <cellStyle name="Énfasis4 5" xfId="659" xr:uid="{00000000-0005-0000-0000-000077020000}"/>
    <cellStyle name="Énfasis4 6" xfId="660" xr:uid="{00000000-0005-0000-0000-000078020000}"/>
    <cellStyle name="Énfasis4 7" xfId="661" xr:uid="{00000000-0005-0000-0000-000079020000}"/>
    <cellStyle name="Énfasis4 8" xfId="662" xr:uid="{00000000-0005-0000-0000-00007A020000}"/>
    <cellStyle name="Énfasis4 9" xfId="663" xr:uid="{00000000-0005-0000-0000-00007B020000}"/>
    <cellStyle name="Énfasis5 10" xfId="664" xr:uid="{00000000-0005-0000-0000-00007D020000}"/>
    <cellStyle name="Énfasis5 2" xfId="357" xr:uid="{00000000-0005-0000-0000-00007E020000}"/>
    <cellStyle name="Énfasis5 2 2" xfId="665" xr:uid="{00000000-0005-0000-0000-00007F020000}"/>
    <cellStyle name="Énfasis5 2 3" xfId="990" xr:uid="{00000000-0005-0000-0000-000080020000}"/>
    <cellStyle name="Énfasis5 3" xfId="666" xr:uid="{00000000-0005-0000-0000-000081020000}"/>
    <cellStyle name="Énfasis5 4" xfId="667" xr:uid="{00000000-0005-0000-0000-000082020000}"/>
    <cellStyle name="Énfasis5 5" xfId="668" xr:uid="{00000000-0005-0000-0000-000083020000}"/>
    <cellStyle name="Énfasis5 6" xfId="669" xr:uid="{00000000-0005-0000-0000-000084020000}"/>
    <cellStyle name="Énfasis5 7" xfId="670" xr:uid="{00000000-0005-0000-0000-000085020000}"/>
    <cellStyle name="Énfasis5 8" xfId="671" xr:uid="{00000000-0005-0000-0000-000086020000}"/>
    <cellStyle name="Énfasis5 9" xfId="672" xr:uid="{00000000-0005-0000-0000-000087020000}"/>
    <cellStyle name="Énfasis6 10" xfId="673" xr:uid="{00000000-0005-0000-0000-000089020000}"/>
    <cellStyle name="Énfasis6 2" xfId="361" xr:uid="{00000000-0005-0000-0000-00008A020000}"/>
    <cellStyle name="Énfasis6 2 2" xfId="674" xr:uid="{00000000-0005-0000-0000-00008B020000}"/>
    <cellStyle name="Énfasis6 2 3" xfId="994" xr:uid="{00000000-0005-0000-0000-00008C020000}"/>
    <cellStyle name="Énfasis6 3" xfId="675" xr:uid="{00000000-0005-0000-0000-00008D020000}"/>
    <cellStyle name="Énfasis6 4" xfId="676" xr:uid="{00000000-0005-0000-0000-00008E020000}"/>
    <cellStyle name="Énfasis6 5" xfId="677" xr:uid="{00000000-0005-0000-0000-00008F020000}"/>
    <cellStyle name="Énfasis6 6" xfId="678" xr:uid="{00000000-0005-0000-0000-000090020000}"/>
    <cellStyle name="Énfasis6 7" xfId="679" xr:uid="{00000000-0005-0000-0000-000091020000}"/>
    <cellStyle name="Énfasis6 8" xfId="680" xr:uid="{00000000-0005-0000-0000-000092020000}"/>
    <cellStyle name="Énfasis6 9" xfId="681" xr:uid="{00000000-0005-0000-0000-000093020000}"/>
    <cellStyle name="Entrada 10" xfId="682" xr:uid="{00000000-0005-0000-0000-000095020000}"/>
    <cellStyle name="Entrada 10 2" xfId="916" xr:uid="{00000000-0005-0000-0000-000096020000}"/>
    <cellStyle name="Entrada 2" xfId="683" xr:uid="{00000000-0005-0000-0000-000097020000}"/>
    <cellStyle name="Entrada 2 2" xfId="917" xr:uid="{00000000-0005-0000-0000-000098020000}"/>
    <cellStyle name="Entrada 3" xfId="684" xr:uid="{00000000-0005-0000-0000-000099020000}"/>
    <cellStyle name="Entrada 3 2" xfId="918" xr:uid="{00000000-0005-0000-0000-00009A020000}"/>
    <cellStyle name="Entrada 4" xfId="685" xr:uid="{00000000-0005-0000-0000-00009B020000}"/>
    <cellStyle name="Entrada 4 2" xfId="919" xr:uid="{00000000-0005-0000-0000-00009C020000}"/>
    <cellStyle name="Entrada 5" xfId="686" xr:uid="{00000000-0005-0000-0000-00009D020000}"/>
    <cellStyle name="Entrada 5 2" xfId="920" xr:uid="{00000000-0005-0000-0000-00009E020000}"/>
    <cellStyle name="Entrada 6" xfId="687" xr:uid="{00000000-0005-0000-0000-00009F020000}"/>
    <cellStyle name="Entrada 6 2" xfId="921" xr:uid="{00000000-0005-0000-0000-0000A0020000}"/>
    <cellStyle name="Entrada 7" xfId="688" xr:uid="{00000000-0005-0000-0000-0000A1020000}"/>
    <cellStyle name="Entrada 7 2" xfId="922" xr:uid="{00000000-0005-0000-0000-0000A2020000}"/>
    <cellStyle name="Entrada 8" xfId="689" xr:uid="{00000000-0005-0000-0000-0000A3020000}"/>
    <cellStyle name="Entrada 8 2" xfId="923" xr:uid="{00000000-0005-0000-0000-0000A4020000}"/>
    <cellStyle name="Entrada 9" xfId="690" xr:uid="{00000000-0005-0000-0000-0000A5020000}"/>
    <cellStyle name="Entrada 9 2" xfId="924" xr:uid="{00000000-0005-0000-0000-0000A6020000}"/>
    <cellStyle name="Estilo 1" xfId="691" xr:uid="{00000000-0005-0000-0000-0000A7020000}"/>
    <cellStyle name="Estilo 1 2" xfId="855" xr:uid="{00000000-0005-0000-0000-0000A8020000}"/>
    <cellStyle name="Etiqueta" xfId="72" xr:uid="{00000000-0005-0000-0000-0000A9020000}"/>
    <cellStyle name="Euro" xfId="73" xr:uid="{00000000-0005-0000-0000-0000AA020000}"/>
    <cellStyle name="Euro 2" xfId="850" xr:uid="{00000000-0005-0000-0000-0000AB020000}"/>
    <cellStyle name="Explanatory Text" xfId="17" xr:uid="{00000000-0005-0000-0000-0000AC020000}"/>
    <cellStyle name="F2" xfId="692" xr:uid="{00000000-0005-0000-0000-0000AD020000}"/>
    <cellStyle name="F3" xfId="693" xr:uid="{00000000-0005-0000-0000-0000AE020000}"/>
    <cellStyle name="F4" xfId="694" xr:uid="{00000000-0005-0000-0000-0000AF020000}"/>
    <cellStyle name="F5" xfId="695" xr:uid="{00000000-0005-0000-0000-0000B0020000}"/>
    <cellStyle name="F6" xfId="696" xr:uid="{00000000-0005-0000-0000-0000B1020000}"/>
    <cellStyle name="F7" xfId="697" xr:uid="{00000000-0005-0000-0000-0000B2020000}"/>
    <cellStyle name="F8" xfId="698" xr:uid="{00000000-0005-0000-0000-0000B3020000}"/>
    <cellStyle name="Fixed" xfId="699" xr:uid="{00000000-0005-0000-0000-0000B4020000}"/>
    <cellStyle name="Good" xfId="700" builtinId="26" customBuiltin="1"/>
    <cellStyle name="Heading 1" xfId="701" builtinId="16" customBuiltin="1"/>
    <cellStyle name="Heading 2" xfId="11" xr:uid="{00000000-0005-0000-0000-0000B7020000}"/>
    <cellStyle name="Heading 3" xfId="12" xr:uid="{00000000-0005-0000-0000-0000B8020000}"/>
    <cellStyle name="Heading 4" xfId="702" xr:uid="{00000000-0005-0000-0000-0000B9020000}"/>
    <cellStyle name="Heading1" xfId="703" xr:uid="{00000000-0005-0000-0000-0000BA020000}"/>
    <cellStyle name="Heading2" xfId="704" xr:uid="{00000000-0005-0000-0000-0000BB020000}"/>
    <cellStyle name="Hipervínculo 2" xfId="45" xr:uid="{00000000-0005-0000-0000-0000BC020000}"/>
    <cellStyle name="Hipervínculo 2 2" xfId="74" xr:uid="{00000000-0005-0000-0000-0000BD020000}"/>
    <cellStyle name="Hipervínculo 2 2 2" xfId="75" xr:uid="{00000000-0005-0000-0000-0000BE020000}"/>
    <cellStyle name="Hipervínculo 2 2 3" xfId="366" xr:uid="{00000000-0005-0000-0000-0000BF020000}"/>
    <cellStyle name="Hipervínculo 3" xfId="49" xr:uid="{00000000-0005-0000-0000-0000C0020000}"/>
    <cellStyle name="Hipervínculo 3 2" xfId="76" xr:uid="{00000000-0005-0000-0000-0000C1020000}"/>
    <cellStyle name="Hipervínculo 3 3" xfId="330" xr:uid="{00000000-0005-0000-0000-0000C2020000}"/>
    <cellStyle name="Hipervínculo 4" xfId="77" xr:uid="{00000000-0005-0000-0000-0000C3020000}"/>
    <cellStyle name="Hipervínculo 4 2" xfId="1034" xr:uid="{00000000-0005-0000-0000-0000C4020000}"/>
    <cellStyle name="Hipervínculo 5" xfId="365" xr:uid="{00000000-0005-0000-0000-0000C5020000}"/>
    <cellStyle name="Hipervínculo 6" xfId="43" xr:uid="{00000000-0005-0000-0000-0000C6020000}"/>
    <cellStyle name="Incorrecto 10" xfId="705" xr:uid="{00000000-0005-0000-0000-0000C8020000}"/>
    <cellStyle name="Incorrecto 2" xfId="337" xr:uid="{00000000-0005-0000-0000-0000C9020000}"/>
    <cellStyle name="Incorrecto 2 2" xfId="706" xr:uid="{00000000-0005-0000-0000-0000CA020000}"/>
    <cellStyle name="Incorrecto 2 3" xfId="970" xr:uid="{00000000-0005-0000-0000-0000CB020000}"/>
    <cellStyle name="Incorrecto 3" xfId="707" xr:uid="{00000000-0005-0000-0000-0000CC020000}"/>
    <cellStyle name="Incorrecto 4" xfId="708" xr:uid="{00000000-0005-0000-0000-0000CD020000}"/>
    <cellStyle name="Incorrecto 5" xfId="709" xr:uid="{00000000-0005-0000-0000-0000CE020000}"/>
    <cellStyle name="Incorrecto 6" xfId="710" xr:uid="{00000000-0005-0000-0000-0000CF020000}"/>
    <cellStyle name="Incorrecto 7" xfId="711" xr:uid="{00000000-0005-0000-0000-0000D0020000}"/>
    <cellStyle name="Incorrecto 8" xfId="712" xr:uid="{00000000-0005-0000-0000-0000D1020000}"/>
    <cellStyle name="Incorrecto 9" xfId="713" xr:uid="{00000000-0005-0000-0000-0000D2020000}"/>
    <cellStyle name="Input" xfId="714" builtinId="20" customBuiltin="1"/>
    <cellStyle name="Input 2" xfId="871" xr:uid="{00000000-0005-0000-0000-0000D4020000}"/>
    <cellStyle name="Input 2 2" xfId="848" xr:uid="{00000000-0005-0000-0000-0000D5020000}"/>
    <cellStyle name="Input 3" xfId="842" xr:uid="{00000000-0005-0000-0000-0000D6020000}"/>
    <cellStyle name="Linea Inferior" xfId="78" xr:uid="{00000000-0005-0000-0000-0000D7020000}"/>
    <cellStyle name="Linea Superior" xfId="79" xr:uid="{00000000-0005-0000-0000-0000D8020000}"/>
    <cellStyle name="Linea Superior 2" xfId="1849" xr:uid="{00000000-0005-0000-0000-0000D9020000}"/>
    <cellStyle name="Linea Tipo" xfId="80" xr:uid="{00000000-0005-0000-0000-0000DA020000}"/>
    <cellStyle name="Linked Cell" xfId="715" builtinId="24" customBuiltin="1"/>
    <cellStyle name="M?neda [0]_enss005" xfId="81" xr:uid="{00000000-0005-0000-0000-0000DC020000}"/>
    <cellStyle name="M⏯neda [0]_enss005" xfId="82" xr:uid="{00000000-0005-0000-0000-0000DD020000}"/>
    <cellStyle name="Millares 10" xfId="882" xr:uid="{00000000-0005-0000-0000-0000DF020000}"/>
    <cellStyle name="Millares 10 2" xfId="1079" xr:uid="{00000000-0005-0000-0000-0000E0020000}"/>
    <cellStyle name="Millares 10 2 2" xfId="1538" xr:uid="{00000000-0005-0000-0000-0000E1020000}"/>
    <cellStyle name="Millares 10 3" xfId="1239" xr:uid="{00000000-0005-0000-0000-0000E2020000}"/>
    <cellStyle name="Millares 10 3 2" xfId="1703" xr:uid="{00000000-0005-0000-0000-0000E3020000}"/>
    <cellStyle name="Millares 10 4" xfId="1415" xr:uid="{00000000-0005-0000-0000-0000E4020000}"/>
    <cellStyle name="Millares 10 5" xfId="1828" xr:uid="{00000000-0005-0000-0000-0000E5020000}"/>
    <cellStyle name="Millares 11" xfId="381" xr:uid="{00000000-0005-0000-0000-0000E6020000}"/>
    <cellStyle name="Millares 12" xfId="380" xr:uid="{00000000-0005-0000-0000-0000E7020000}"/>
    <cellStyle name="Millares 13" xfId="900" xr:uid="{00000000-0005-0000-0000-0000E8020000}"/>
    <cellStyle name="Millares 13 2" xfId="1080" xr:uid="{00000000-0005-0000-0000-0000E9020000}"/>
    <cellStyle name="Millares 13 2 2" xfId="1539" xr:uid="{00000000-0005-0000-0000-0000EA020000}"/>
    <cellStyle name="Millares 13 3" xfId="1240" xr:uid="{00000000-0005-0000-0000-0000EB020000}"/>
    <cellStyle name="Millares 13 3 2" xfId="1704" xr:uid="{00000000-0005-0000-0000-0000EC020000}"/>
    <cellStyle name="Millares 13 4" xfId="1433" xr:uid="{00000000-0005-0000-0000-0000ED020000}"/>
    <cellStyle name="Millares 13 5" xfId="1846" xr:uid="{00000000-0005-0000-0000-0000EE020000}"/>
    <cellStyle name="Millares 14" xfId="1000" xr:uid="{00000000-0005-0000-0000-0000EF020000}"/>
    <cellStyle name="Millares 15" xfId="369" xr:uid="{00000000-0005-0000-0000-0000F0020000}"/>
    <cellStyle name="Millares 2" xfId="6" xr:uid="{00000000-0005-0000-0000-0000F1020000}"/>
    <cellStyle name="Millares 2 2" xfId="7" xr:uid="{00000000-0005-0000-0000-0000F2020000}"/>
    <cellStyle name="Millares 2 2 2" xfId="55" xr:uid="{00000000-0005-0000-0000-0000F3020000}"/>
    <cellStyle name="Millares 2 2 3" xfId="856" xr:uid="{00000000-0005-0000-0000-0000F4020000}"/>
    <cellStyle name="Millares 2 2 4" xfId="48" xr:uid="{00000000-0005-0000-0000-0000F5020000}"/>
    <cellStyle name="Millares 2 3" xfId="9" xr:uid="{00000000-0005-0000-0000-0000F6020000}"/>
    <cellStyle name="Millares 2 3 2" xfId="878" xr:uid="{00000000-0005-0000-0000-0000F7020000}"/>
    <cellStyle name="Millares 2 3 2 2" xfId="1081" xr:uid="{00000000-0005-0000-0000-0000F8020000}"/>
    <cellStyle name="Millares 2 3 2 2 2" xfId="1540" xr:uid="{00000000-0005-0000-0000-0000F9020000}"/>
    <cellStyle name="Millares 2 3 2 3" xfId="1241" xr:uid="{00000000-0005-0000-0000-0000FA020000}"/>
    <cellStyle name="Millares 2 3 2 3 2" xfId="1705" xr:uid="{00000000-0005-0000-0000-0000FB020000}"/>
    <cellStyle name="Millares 2 3 2 4" xfId="1410" xr:uid="{00000000-0005-0000-0000-0000FC020000}"/>
    <cellStyle name="Millares 2 3 3" xfId="1823" xr:uid="{00000000-0005-0000-0000-0000FD020000}"/>
    <cellStyle name="Millares 2 3 4" xfId="54" xr:uid="{00000000-0005-0000-0000-0000FE020000}"/>
    <cellStyle name="Millares 2 4" xfId="378" xr:uid="{00000000-0005-0000-0000-0000FF020000}"/>
    <cellStyle name="Millares 2 4 2" xfId="838" xr:uid="{00000000-0005-0000-0000-000000030000}"/>
    <cellStyle name="Millares 2 4 2 2" xfId="1029" xr:uid="{00000000-0005-0000-0000-000001030000}"/>
    <cellStyle name="Millares 2 4 2 2 2" xfId="1084" xr:uid="{00000000-0005-0000-0000-000002030000}"/>
    <cellStyle name="Millares 2 4 2 2 2 2" xfId="1543" xr:uid="{00000000-0005-0000-0000-000003030000}"/>
    <cellStyle name="Millares 2 4 2 2 3" xfId="1244" xr:uid="{00000000-0005-0000-0000-000004030000}"/>
    <cellStyle name="Millares 2 4 2 2 3 2" xfId="1708" xr:uid="{00000000-0005-0000-0000-000005030000}"/>
    <cellStyle name="Millares 2 4 2 2 4" xfId="1490" xr:uid="{00000000-0005-0000-0000-000006030000}"/>
    <cellStyle name="Millares 2 4 2 3" xfId="1083" xr:uid="{00000000-0005-0000-0000-000007030000}"/>
    <cellStyle name="Millares 2 4 2 3 2" xfId="1542" xr:uid="{00000000-0005-0000-0000-000008030000}"/>
    <cellStyle name="Millares 2 4 2 4" xfId="1243" xr:uid="{00000000-0005-0000-0000-000009030000}"/>
    <cellStyle name="Millares 2 4 2 4 2" xfId="1707" xr:uid="{00000000-0005-0000-0000-00000A030000}"/>
    <cellStyle name="Millares 2 4 2 5" xfId="1391" xr:uid="{00000000-0005-0000-0000-00000B030000}"/>
    <cellStyle name="Millares 2 4 3" xfId="883" xr:uid="{00000000-0005-0000-0000-00000C030000}"/>
    <cellStyle name="Millares 2 4 3 2" xfId="1085" xr:uid="{00000000-0005-0000-0000-00000D030000}"/>
    <cellStyle name="Millares 2 4 3 2 2" xfId="1544" xr:uid="{00000000-0005-0000-0000-00000E030000}"/>
    <cellStyle name="Millares 2 4 3 3" xfId="1245" xr:uid="{00000000-0005-0000-0000-00000F030000}"/>
    <cellStyle name="Millares 2 4 3 3 2" xfId="1709" xr:uid="{00000000-0005-0000-0000-000010030000}"/>
    <cellStyle name="Millares 2 4 3 4" xfId="1416" xr:uid="{00000000-0005-0000-0000-000011030000}"/>
    <cellStyle name="Millares 2 4 4" xfId="1008" xr:uid="{00000000-0005-0000-0000-000012030000}"/>
    <cellStyle name="Millares 2 4 4 2" xfId="1086" xr:uid="{00000000-0005-0000-0000-000013030000}"/>
    <cellStyle name="Millares 2 4 4 2 2" xfId="1545" xr:uid="{00000000-0005-0000-0000-000014030000}"/>
    <cellStyle name="Millares 2 4 4 3" xfId="1246" xr:uid="{00000000-0005-0000-0000-000015030000}"/>
    <cellStyle name="Millares 2 4 4 3 2" xfId="1710" xr:uid="{00000000-0005-0000-0000-000016030000}"/>
    <cellStyle name="Millares 2 4 4 4" xfId="1471" xr:uid="{00000000-0005-0000-0000-000017030000}"/>
    <cellStyle name="Millares 2 4 5" xfId="1082" xr:uid="{00000000-0005-0000-0000-000018030000}"/>
    <cellStyle name="Millares 2 4 5 2" xfId="1541" xr:uid="{00000000-0005-0000-0000-000019030000}"/>
    <cellStyle name="Millares 2 4 6" xfId="1190" xr:uid="{00000000-0005-0000-0000-00001A030000}"/>
    <cellStyle name="Millares 2 4 6 2" xfId="1655" xr:uid="{00000000-0005-0000-0000-00001B030000}"/>
    <cellStyle name="Millares 2 4 7" xfId="1242" xr:uid="{00000000-0005-0000-0000-00001C030000}"/>
    <cellStyle name="Millares 2 4 7 2" xfId="1706" xr:uid="{00000000-0005-0000-0000-00001D030000}"/>
    <cellStyle name="Millares 2 4 8" xfId="1369" xr:uid="{00000000-0005-0000-0000-00001E030000}"/>
    <cellStyle name="Millares 2 4 9" xfId="1829" xr:uid="{00000000-0005-0000-0000-00001F030000}"/>
    <cellStyle name="Millares 2 5" xfId="387" xr:uid="{00000000-0005-0000-0000-000020030000}"/>
    <cellStyle name="Millares 2 5 2" xfId="901" xr:uid="{00000000-0005-0000-0000-000021030000}"/>
    <cellStyle name="Millares 2 5 2 2" xfId="1088" xr:uid="{00000000-0005-0000-0000-000022030000}"/>
    <cellStyle name="Millares 2 5 2 2 2" xfId="1547" xr:uid="{00000000-0005-0000-0000-000023030000}"/>
    <cellStyle name="Millares 2 5 2 3" xfId="1248" xr:uid="{00000000-0005-0000-0000-000024030000}"/>
    <cellStyle name="Millares 2 5 2 3 2" xfId="1712" xr:uid="{00000000-0005-0000-0000-000025030000}"/>
    <cellStyle name="Millares 2 5 2 4" xfId="1434" xr:uid="{00000000-0005-0000-0000-000026030000}"/>
    <cellStyle name="Millares 2 5 3" xfId="1087" xr:uid="{00000000-0005-0000-0000-000027030000}"/>
    <cellStyle name="Millares 2 5 3 2" xfId="1546" xr:uid="{00000000-0005-0000-0000-000028030000}"/>
    <cellStyle name="Millares 2 5 4" xfId="1247" xr:uid="{00000000-0005-0000-0000-000029030000}"/>
    <cellStyle name="Millares 2 5 4 2" xfId="1711" xr:uid="{00000000-0005-0000-0000-00002A030000}"/>
    <cellStyle name="Millares 2 5 5" xfId="1376" xr:uid="{00000000-0005-0000-0000-00002B030000}"/>
    <cellStyle name="Millares 2 5 6" xfId="1847" xr:uid="{00000000-0005-0000-0000-00002C030000}"/>
    <cellStyle name="Millares 3" xfId="3" xr:uid="{00000000-0005-0000-0000-00002D030000}"/>
    <cellStyle name="Millares 3 10" xfId="1347" xr:uid="{00000000-0005-0000-0000-00002E030000}"/>
    <cellStyle name="Millares 3 11" xfId="1812" xr:uid="{00000000-0005-0000-0000-00002F030000}"/>
    <cellStyle name="Millares 3 12" xfId="56" xr:uid="{00000000-0005-0000-0000-000030030000}"/>
    <cellStyle name="Millares 3 2" xfId="84" xr:uid="{00000000-0005-0000-0000-000031030000}"/>
    <cellStyle name="Millares 3 2 2" xfId="841" xr:uid="{00000000-0005-0000-0000-000032030000}"/>
    <cellStyle name="Millares 3 2 3" xfId="880" xr:uid="{00000000-0005-0000-0000-000033030000}"/>
    <cellStyle name="Millares 3 2 3 2" xfId="1091" xr:uid="{00000000-0005-0000-0000-000034030000}"/>
    <cellStyle name="Millares 3 2 3 2 2" xfId="1550" xr:uid="{00000000-0005-0000-0000-000035030000}"/>
    <cellStyle name="Millares 3 2 3 3" xfId="1251" xr:uid="{00000000-0005-0000-0000-000036030000}"/>
    <cellStyle name="Millares 3 2 3 3 2" xfId="1715" xr:uid="{00000000-0005-0000-0000-000037030000}"/>
    <cellStyle name="Millares 3 2 3 4" xfId="1412" xr:uid="{00000000-0005-0000-0000-000038030000}"/>
    <cellStyle name="Millares 3 2 4" xfId="965" xr:uid="{00000000-0005-0000-0000-000039030000}"/>
    <cellStyle name="Millares 3 2 4 2" xfId="1092" xr:uid="{00000000-0005-0000-0000-00003A030000}"/>
    <cellStyle name="Millares 3 2 4 2 2" xfId="1551" xr:uid="{00000000-0005-0000-0000-00003B030000}"/>
    <cellStyle name="Millares 3 2 4 3" xfId="1252" xr:uid="{00000000-0005-0000-0000-00003C030000}"/>
    <cellStyle name="Millares 3 2 4 3 2" xfId="1716" xr:uid="{00000000-0005-0000-0000-00003D030000}"/>
    <cellStyle name="Millares 3 2 4 4" xfId="1451" xr:uid="{00000000-0005-0000-0000-00003E030000}"/>
    <cellStyle name="Millares 3 2 5" xfId="1090" xr:uid="{00000000-0005-0000-0000-00003F030000}"/>
    <cellStyle name="Millares 3 2 5 2" xfId="1549" xr:uid="{00000000-0005-0000-0000-000040030000}"/>
    <cellStyle name="Millares 3 2 6" xfId="1250" xr:uid="{00000000-0005-0000-0000-000041030000}"/>
    <cellStyle name="Millares 3 2 6 2" xfId="1714" xr:uid="{00000000-0005-0000-0000-000042030000}"/>
    <cellStyle name="Millares 3 2 7" xfId="1349" xr:uid="{00000000-0005-0000-0000-000043030000}"/>
    <cellStyle name="Millares 3 2 8" xfId="1825" xr:uid="{00000000-0005-0000-0000-000044030000}"/>
    <cellStyle name="Millares 3 2 9" xfId="332" xr:uid="{00000000-0005-0000-0000-000045030000}"/>
    <cellStyle name="Millares 3 3" xfId="85" xr:uid="{00000000-0005-0000-0000-000046030000}"/>
    <cellStyle name="Millares 3 3 10" xfId="382" xr:uid="{00000000-0005-0000-0000-000047030000}"/>
    <cellStyle name="Millares 3 3 2" xfId="837" xr:uid="{00000000-0005-0000-0000-000048030000}"/>
    <cellStyle name="Millares 3 3 2 2" xfId="1028" xr:uid="{00000000-0005-0000-0000-000049030000}"/>
    <cellStyle name="Millares 3 3 2 2 2" xfId="1095" xr:uid="{00000000-0005-0000-0000-00004A030000}"/>
    <cellStyle name="Millares 3 3 2 2 2 2" xfId="1554" xr:uid="{00000000-0005-0000-0000-00004B030000}"/>
    <cellStyle name="Millares 3 3 2 2 3" xfId="1255" xr:uid="{00000000-0005-0000-0000-00004C030000}"/>
    <cellStyle name="Millares 3 3 2 2 3 2" xfId="1719" xr:uid="{00000000-0005-0000-0000-00004D030000}"/>
    <cellStyle name="Millares 3 3 2 2 4" xfId="1489" xr:uid="{00000000-0005-0000-0000-00004E030000}"/>
    <cellStyle name="Millares 3 3 2 3" xfId="1094" xr:uid="{00000000-0005-0000-0000-00004F030000}"/>
    <cellStyle name="Millares 3 3 2 3 2" xfId="1553" xr:uid="{00000000-0005-0000-0000-000050030000}"/>
    <cellStyle name="Millares 3 3 2 4" xfId="1254" xr:uid="{00000000-0005-0000-0000-000051030000}"/>
    <cellStyle name="Millares 3 3 2 4 2" xfId="1718" xr:uid="{00000000-0005-0000-0000-000052030000}"/>
    <cellStyle name="Millares 3 3 2 5" xfId="1390" xr:uid="{00000000-0005-0000-0000-000053030000}"/>
    <cellStyle name="Millares 3 3 3" xfId="884" xr:uid="{00000000-0005-0000-0000-000054030000}"/>
    <cellStyle name="Millares 3 3 3 2" xfId="1096" xr:uid="{00000000-0005-0000-0000-000055030000}"/>
    <cellStyle name="Millares 3 3 3 2 2" xfId="1555" xr:uid="{00000000-0005-0000-0000-000056030000}"/>
    <cellStyle name="Millares 3 3 3 3" xfId="1256" xr:uid="{00000000-0005-0000-0000-000057030000}"/>
    <cellStyle name="Millares 3 3 3 3 2" xfId="1720" xr:uid="{00000000-0005-0000-0000-000058030000}"/>
    <cellStyle name="Millares 3 3 3 4" xfId="1417" xr:uid="{00000000-0005-0000-0000-000059030000}"/>
    <cellStyle name="Millares 3 3 4" xfId="1010" xr:uid="{00000000-0005-0000-0000-00005A030000}"/>
    <cellStyle name="Millares 3 3 4 2" xfId="1097" xr:uid="{00000000-0005-0000-0000-00005B030000}"/>
    <cellStyle name="Millares 3 3 4 2 2" xfId="1556" xr:uid="{00000000-0005-0000-0000-00005C030000}"/>
    <cellStyle name="Millares 3 3 4 3" xfId="1257" xr:uid="{00000000-0005-0000-0000-00005D030000}"/>
    <cellStyle name="Millares 3 3 4 3 2" xfId="1721" xr:uid="{00000000-0005-0000-0000-00005E030000}"/>
    <cellStyle name="Millares 3 3 4 4" xfId="1472" xr:uid="{00000000-0005-0000-0000-00005F030000}"/>
    <cellStyle name="Millares 3 3 5" xfId="1093" xr:uid="{00000000-0005-0000-0000-000060030000}"/>
    <cellStyle name="Millares 3 3 5 2" xfId="1552" xr:uid="{00000000-0005-0000-0000-000061030000}"/>
    <cellStyle name="Millares 3 3 6" xfId="1189" xr:uid="{00000000-0005-0000-0000-000062030000}"/>
    <cellStyle name="Millares 3 3 6 2" xfId="1654" xr:uid="{00000000-0005-0000-0000-000063030000}"/>
    <cellStyle name="Millares 3 3 7" xfId="1253" xr:uid="{00000000-0005-0000-0000-000064030000}"/>
    <cellStyle name="Millares 3 3 7 2" xfId="1717" xr:uid="{00000000-0005-0000-0000-000065030000}"/>
    <cellStyle name="Millares 3 3 8" xfId="1370" xr:uid="{00000000-0005-0000-0000-000066030000}"/>
    <cellStyle name="Millares 3 3 9" xfId="1830" xr:uid="{00000000-0005-0000-0000-000067030000}"/>
    <cellStyle name="Millares 3 4" xfId="86" xr:uid="{00000000-0005-0000-0000-000068030000}"/>
    <cellStyle name="Millares 3 4 2" xfId="902" xr:uid="{00000000-0005-0000-0000-000069030000}"/>
    <cellStyle name="Millares 3 4 2 2" xfId="1099" xr:uid="{00000000-0005-0000-0000-00006A030000}"/>
    <cellStyle name="Millares 3 4 2 2 2" xfId="1558" xr:uid="{00000000-0005-0000-0000-00006B030000}"/>
    <cellStyle name="Millares 3 4 2 3" xfId="1259" xr:uid="{00000000-0005-0000-0000-00006C030000}"/>
    <cellStyle name="Millares 3 4 2 3 2" xfId="1723" xr:uid="{00000000-0005-0000-0000-00006D030000}"/>
    <cellStyle name="Millares 3 4 2 4" xfId="1435" xr:uid="{00000000-0005-0000-0000-00006E030000}"/>
    <cellStyle name="Millares 3 4 3" xfId="1098" xr:uid="{00000000-0005-0000-0000-00006F030000}"/>
    <cellStyle name="Millares 3 4 3 2" xfId="1557" xr:uid="{00000000-0005-0000-0000-000070030000}"/>
    <cellStyle name="Millares 3 4 4" xfId="1258" xr:uid="{00000000-0005-0000-0000-000071030000}"/>
    <cellStyle name="Millares 3 4 4 2" xfId="1722" xr:uid="{00000000-0005-0000-0000-000072030000}"/>
    <cellStyle name="Millares 3 4 5" xfId="1377" xr:uid="{00000000-0005-0000-0000-000073030000}"/>
    <cellStyle name="Millares 3 4 6" xfId="1848" xr:uid="{00000000-0005-0000-0000-000074030000}"/>
    <cellStyle name="Millares 3 4 7" xfId="388" xr:uid="{00000000-0005-0000-0000-000075030000}"/>
    <cellStyle name="Millares 3 5" xfId="87" xr:uid="{00000000-0005-0000-0000-000076030000}"/>
    <cellStyle name="Millares 3 5 2" xfId="407" xr:uid="{00000000-0005-0000-0000-000077030000}"/>
    <cellStyle name="Millares 3 6" xfId="88" xr:uid="{00000000-0005-0000-0000-000078030000}"/>
    <cellStyle name="Millares 3 6 2" xfId="1100" xr:uid="{00000000-0005-0000-0000-000079030000}"/>
    <cellStyle name="Millares 3 6 2 2" xfId="1559" xr:uid="{00000000-0005-0000-0000-00007A030000}"/>
    <cellStyle name="Millares 3 6 3" xfId="1260" xr:uid="{00000000-0005-0000-0000-00007B030000}"/>
    <cellStyle name="Millares 3 6 3 2" xfId="1724" xr:uid="{00000000-0005-0000-0000-00007C030000}"/>
    <cellStyle name="Millares 3 6 4" xfId="1397" xr:uid="{00000000-0005-0000-0000-00007D030000}"/>
    <cellStyle name="Millares 3 6 5" xfId="853" xr:uid="{00000000-0005-0000-0000-00007E030000}"/>
    <cellStyle name="Millares 3 7" xfId="89" xr:uid="{00000000-0005-0000-0000-00007F030000}"/>
    <cellStyle name="Millares 3 7 2" xfId="1101" xr:uid="{00000000-0005-0000-0000-000080030000}"/>
    <cellStyle name="Millares 3 7 2 2" xfId="1560" xr:uid="{00000000-0005-0000-0000-000081030000}"/>
    <cellStyle name="Millares 3 7 3" xfId="1261" xr:uid="{00000000-0005-0000-0000-000082030000}"/>
    <cellStyle name="Millares 3 7 3 2" xfId="1725" xr:uid="{00000000-0005-0000-0000-000083030000}"/>
    <cellStyle name="Millares 3 7 4" xfId="1449" xr:uid="{00000000-0005-0000-0000-000084030000}"/>
    <cellStyle name="Millares 3 7 5" xfId="963" xr:uid="{00000000-0005-0000-0000-000085030000}"/>
    <cellStyle name="Millares 3 8" xfId="83" xr:uid="{00000000-0005-0000-0000-000086030000}"/>
    <cellStyle name="Millares 3 8 2" xfId="1548" xr:uid="{00000000-0005-0000-0000-000087030000}"/>
    <cellStyle name="Millares 3 8 3" xfId="1089" xr:uid="{00000000-0005-0000-0000-000088030000}"/>
    <cellStyle name="Millares 3 9" xfId="1249" xr:uid="{00000000-0005-0000-0000-000089030000}"/>
    <cellStyle name="Millares 3 9 2" xfId="1713" xr:uid="{00000000-0005-0000-0000-00008A030000}"/>
    <cellStyle name="Millares 4" xfId="90" xr:uid="{00000000-0005-0000-0000-00008B030000}"/>
    <cellStyle name="Millares 4 10" xfId="1814" xr:uid="{00000000-0005-0000-0000-00008C030000}"/>
    <cellStyle name="Millares 4 2" xfId="839" xr:uid="{00000000-0005-0000-0000-00008D030000}"/>
    <cellStyle name="Millares 4 2 2" xfId="1030" xr:uid="{00000000-0005-0000-0000-00008E030000}"/>
    <cellStyle name="Millares 4 2 2 2" xfId="1104" xr:uid="{00000000-0005-0000-0000-00008F030000}"/>
    <cellStyle name="Millares 4 2 2 2 2" xfId="1563" xr:uid="{00000000-0005-0000-0000-000090030000}"/>
    <cellStyle name="Millares 4 2 2 3" xfId="1264" xr:uid="{00000000-0005-0000-0000-000091030000}"/>
    <cellStyle name="Millares 4 2 2 3 2" xfId="1728" xr:uid="{00000000-0005-0000-0000-000092030000}"/>
    <cellStyle name="Millares 4 2 2 4" xfId="1491" xr:uid="{00000000-0005-0000-0000-000093030000}"/>
    <cellStyle name="Millares 4 2 3" xfId="1103" xr:uid="{00000000-0005-0000-0000-000094030000}"/>
    <cellStyle name="Millares 4 2 3 2" xfId="1562" xr:uid="{00000000-0005-0000-0000-000095030000}"/>
    <cellStyle name="Millares 4 2 4" xfId="1263" xr:uid="{00000000-0005-0000-0000-000096030000}"/>
    <cellStyle name="Millares 4 2 4 2" xfId="1727" xr:uid="{00000000-0005-0000-0000-000097030000}"/>
    <cellStyle name="Millares 4 2 5" xfId="1392" xr:uid="{00000000-0005-0000-0000-000098030000}"/>
    <cellStyle name="Millares 4 3" xfId="857" xr:uid="{00000000-0005-0000-0000-000099030000}"/>
    <cellStyle name="Millares 4 3 2" xfId="1105" xr:uid="{00000000-0005-0000-0000-00009A030000}"/>
    <cellStyle name="Millares 4 3 2 2" xfId="1564" xr:uid="{00000000-0005-0000-0000-00009B030000}"/>
    <cellStyle name="Millares 4 3 3" xfId="1265" xr:uid="{00000000-0005-0000-0000-00009C030000}"/>
    <cellStyle name="Millares 4 3 3 2" xfId="1729" xr:uid="{00000000-0005-0000-0000-00009D030000}"/>
    <cellStyle name="Millares 4 3 4" xfId="1399" xr:uid="{00000000-0005-0000-0000-00009E030000}"/>
    <cellStyle name="Millares 4 4" xfId="958" xr:uid="{00000000-0005-0000-0000-00009F030000}"/>
    <cellStyle name="Millares 4 4 2" xfId="1106" xr:uid="{00000000-0005-0000-0000-0000A0030000}"/>
    <cellStyle name="Millares 4 4 2 2" xfId="1565" xr:uid="{00000000-0005-0000-0000-0000A1030000}"/>
    <cellStyle name="Millares 4 4 3" xfId="1266" xr:uid="{00000000-0005-0000-0000-0000A2030000}"/>
    <cellStyle name="Millares 4 4 3 2" xfId="1730" xr:uid="{00000000-0005-0000-0000-0000A3030000}"/>
    <cellStyle name="Millares 4 4 4" xfId="1445" xr:uid="{00000000-0005-0000-0000-0000A4030000}"/>
    <cellStyle name="Millares 4 5" xfId="964" xr:uid="{00000000-0005-0000-0000-0000A5030000}"/>
    <cellStyle name="Millares 4 5 2" xfId="1107" xr:uid="{00000000-0005-0000-0000-0000A6030000}"/>
    <cellStyle name="Millares 4 5 2 2" xfId="1566" xr:uid="{00000000-0005-0000-0000-0000A7030000}"/>
    <cellStyle name="Millares 4 5 3" xfId="1267" xr:uid="{00000000-0005-0000-0000-0000A8030000}"/>
    <cellStyle name="Millares 4 5 3 2" xfId="1731" xr:uid="{00000000-0005-0000-0000-0000A9030000}"/>
    <cellStyle name="Millares 4 5 4" xfId="1450" xr:uid="{00000000-0005-0000-0000-0000AA030000}"/>
    <cellStyle name="Millares 4 6" xfId="1102" xr:uid="{00000000-0005-0000-0000-0000AB030000}"/>
    <cellStyle name="Millares 4 6 2" xfId="1561" xr:uid="{00000000-0005-0000-0000-0000AC030000}"/>
    <cellStyle name="Millares 4 7" xfId="1191" xr:uid="{00000000-0005-0000-0000-0000AD030000}"/>
    <cellStyle name="Millares 4 7 2" xfId="1656" xr:uid="{00000000-0005-0000-0000-0000AE030000}"/>
    <cellStyle name="Millares 4 8" xfId="1262" xr:uid="{00000000-0005-0000-0000-0000AF030000}"/>
    <cellStyle name="Millares 4 8 2" xfId="1726" xr:uid="{00000000-0005-0000-0000-0000B0030000}"/>
    <cellStyle name="Millares 4 9" xfId="1348" xr:uid="{00000000-0005-0000-0000-0000B1030000}"/>
    <cellStyle name="Millares 5" xfId="91" xr:uid="{00000000-0005-0000-0000-0000B2030000}"/>
    <cellStyle name="Millares 5 2" xfId="858" xr:uid="{00000000-0005-0000-0000-0000B3030000}"/>
    <cellStyle name="Millares 5 2 2" xfId="1109" xr:uid="{00000000-0005-0000-0000-0000B4030000}"/>
    <cellStyle name="Millares 5 2 2 2" xfId="1568" xr:uid="{00000000-0005-0000-0000-0000B5030000}"/>
    <cellStyle name="Millares 5 2 3" xfId="1269" xr:uid="{00000000-0005-0000-0000-0000B6030000}"/>
    <cellStyle name="Millares 5 2 3 2" xfId="1733" xr:uid="{00000000-0005-0000-0000-0000B7030000}"/>
    <cellStyle name="Millares 5 2 4" xfId="1400" xr:uid="{00000000-0005-0000-0000-0000B8030000}"/>
    <cellStyle name="Millares 5 3" xfId="1108" xr:uid="{00000000-0005-0000-0000-0000B9030000}"/>
    <cellStyle name="Millares 5 3 2" xfId="1567" xr:uid="{00000000-0005-0000-0000-0000BA030000}"/>
    <cellStyle name="Millares 5 4" xfId="1268" xr:uid="{00000000-0005-0000-0000-0000BB030000}"/>
    <cellStyle name="Millares 5 4 2" xfId="1732" xr:uid="{00000000-0005-0000-0000-0000BC030000}"/>
    <cellStyle name="Millares 5 5" xfId="1344" xr:uid="{00000000-0005-0000-0000-0000BD030000}"/>
    <cellStyle name="Millares 5 6" xfId="1815" xr:uid="{00000000-0005-0000-0000-0000BE030000}"/>
    <cellStyle name="Millares 6" xfId="92" xr:uid="{00000000-0005-0000-0000-0000BF030000}"/>
    <cellStyle name="Millares 6 2" xfId="859" xr:uid="{00000000-0005-0000-0000-0000C0030000}"/>
    <cellStyle name="Millares 6 3" xfId="1005" xr:uid="{00000000-0005-0000-0000-0000C1030000}"/>
    <cellStyle name="Millares 6 3 2" xfId="1111" xr:uid="{00000000-0005-0000-0000-0000C2030000}"/>
    <cellStyle name="Millares 6 3 2 2" xfId="1570" xr:uid="{00000000-0005-0000-0000-0000C3030000}"/>
    <cellStyle name="Millares 6 3 3" xfId="1271" xr:uid="{00000000-0005-0000-0000-0000C4030000}"/>
    <cellStyle name="Millares 6 3 3 2" xfId="1735" xr:uid="{00000000-0005-0000-0000-0000C5030000}"/>
    <cellStyle name="Millares 6 3 4" xfId="1468" xr:uid="{00000000-0005-0000-0000-0000C6030000}"/>
    <cellStyle name="Millares 6 4" xfId="1110" xr:uid="{00000000-0005-0000-0000-0000C7030000}"/>
    <cellStyle name="Millares 6 4 2" xfId="1569" xr:uid="{00000000-0005-0000-0000-0000C8030000}"/>
    <cellStyle name="Millares 6 5" xfId="1270" xr:uid="{00000000-0005-0000-0000-0000C9030000}"/>
    <cellStyle name="Millares 6 5 2" xfId="1734" xr:uid="{00000000-0005-0000-0000-0000CA030000}"/>
    <cellStyle name="Millares 6 6" xfId="1366" xr:uid="{00000000-0005-0000-0000-0000CB030000}"/>
    <cellStyle name="Millares 6 7" xfId="375" xr:uid="{00000000-0005-0000-0000-0000CC030000}"/>
    <cellStyle name="Millares 7" xfId="93" xr:uid="{00000000-0005-0000-0000-0000CD030000}"/>
    <cellStyle name="Millares 7 2" xfId="866" xr:uid="{00000000-0005-0000-0000-0000CE030000}"/>
    <cellStyle name="Millares 7 3" xfId="1013" xr:uid="{00000000-0005-0000-0000-0000CF030000}"/>
    <cellStyle name="Millares 7 3 2" xfId="1113" xr:uid="{00000000-0005-0000-0000-0000D0030000}"/>
    <cellStyle name="Millares 7 3 2 2" xfId="1572" xr:uid="{00000000-0005-0000-0000-0000D1030000}"/>
    <cellStyle name="Millares 7 3 3" xfId="1273" xr:uid="{00000000-0005-0000-0000-0000D2030000}"/>
    <cellStyle name="Millares 7 3 3 2" xfId="1737" xr:uid="{00000000-0005-0000-0000-0000D3030000}"/>
    <cellStyle name="Millares 7 3 4" xfId="1475" xr:uid="{00000000-0005-0000-0000-0000D4030000}"/>
    <cellStyle name="Millares 7 4" xfId="1112" xr:uid="{00000000-0005-0000-0000-0000D5030000}"/>
    <cellStyle name="Millares 7 4 2" xfId="1571" xr:uid="{00000000-0005-0000-0000-0000D6030000}"/>
    <cellStyle name="Millares 7 5" xfId="1272" xr:uid="{00000000-0005-0000-0000-0000D7030000}"/>
    <cellStyle name="Millares 7 5 2" xfId="1736" xr:uid="{00000000-0005-0000-0000-0000D8030000}"/>
    <cellStyle name="Millares 7 6" xfId="1373" xr:uid="{00000000-0005-0000-0000-0000D9030000}"/>
    <cellStyle name="Millares 7 7" xfId="384" xr:uid="{00000000-0005-0000-0000-0000DA030000}"/>
    <cellStyle name="Millares 8" xfId="94" xr:uid="{00000000-0005-0000-0000-0000DB030000}"/>
    <cellStyle name="Millares 8 2" xfId="851" xr:uid="{00000000-0005-0000-0000-0000DC030000}"/>
    <cellStyle name="Millares 9" xfId="868" xr:uid="{00000000-0005-0000-0000-0000DD030000}"/>
    <cellStyle name="Millares 9 2" xfId="1114" xr:uid="{00000000-0005-0000-0000-0000DE030000}"/>
    <cellStyle name="Millares 9 2 2" xfId="1573" xr:uid="{00000000-0005-0000-0000-0000DF030000}"/>
    <cellStyle name="Millares 9 3" xfId="1274" xr:uid="{00000000-0005-0000-0000-0000E0030000}"/>
    <cellStyle name="Millares 9 3 2" xfId="1738" xr:uid="{00000000-0005-0000-0000-0000E1030000}"/>
    <cellStyle name="Millares 9 4" xfId="1405" xr:uid="{00000000-0005-0000-0000-0000E2030000}"/>
    <cellStyle name="Millares 9 5" xfId="1818" xr:uid="{00000000-0005-0000-0000-0000E3030000}"/>
    <cellStyle name="Neutral" xfId="14" builtinId="28" customBuiltin="1"/>
    <cellStyle name="Neutral 10" xfId="716" xr:uid="{00000000-0005-0000-0000-0000E5030000}"/>
    <cellStyle name="Neutral 2" xfId="338" xr:uid="{00000000-0005-0000-0000-0000E6030000}"/>
    <cellStyle name="Neutral 2 2" xfId="717" xr:uid="{00000000-0005-0000-0000-0000E7030000}"/>
    <cellStyle name="Neutral 2 3" xfId="971" xr:uid="{00000000-0005-0000-0000-0000E8030000}"/>
    <cellStyle name="Neutral 3" xfId="718" xr:uid="{00000000-0005-0000-0000-0000E9030000}"/>
    <cellStyle name="Neutral 4" xfId="719" xr:uid="{00000000-0005-0000-0000-0000EA030000}"/>
    <cellStyle name="Neutral 5" xfId="720" xr:uid="{00000000-0005-0000-0000-0000EB030000}"/>
    <cellStyle name="Neutral 6" xfId="721" xr:uid="{00000000-0005-0000-0000-0000EC030000}"/>
    <cellStyle name="Neutral 7" xfId="722" xr:uid="{00000000-0005-0000-0000-0000ED030000}"/>
    <cellStyle name="Neutral 8" xfId="723" xr:uid="{00000000-0005-0000-0000-0000EE030000}"/>
    <cellStyle name="Neutral 9" xfId="724" xr:uid="{00000000-0005-0000-0000-0000EF030000}"/>
    <cellStyle name="Normal" xfId="0" builtinId="0"/>
    <cellStyle name="Normal 10" xfId="95" xr:uid="{00000000-0005-0000-0000-0000F1030000}"/>
    <cellStyle name="Normal 10 2" xfId="96" xr:uid="{00000000-0005-0000-0000-0000F2030000}"/>
    <cellStyle name="Normal 10 2 2" xfId="97" xr:uid="{00000000-0005-0000-0000-0000F3030000}"/>
    <cellStyle name="Normal 10 2 3" xfId="98" xr:uid="{00000000-0005-0000-0000-0000F4030000}"/>
    <cellStyle name="Normal 10 2 4" xfId="99" xr:uid="{00000000-0005-0000-0000-0000F5030000}"/>
    <cellStyle name="Normal 10 2 5" xfId="100" xr:uid="{00000000-0005-0000-0000-0000F6030000}"/>
    <cellStyle name="Normal 10 2 5 2" xfId="101" xr:uid="{00000000-0005-0000-0000-0000F7030000}"/>
    <cellStyle name="Normal 10 2 5 2 2" xfId="102" xr:uid="{00000000-0005-0000-0000-0000F8030000}"/>
    <cellStyle name="Normal 10 2 5 2 2 2" xfId="103" xr:uid="{00000000-0005-0000-0000-0000F9030000}"/>
    <cellStyle name="Normal 10 2 6" xfId="104" xr:uid="{00000000-0005-0000-0000-0000FA030000}"/>
    <cellStyle name="Normal 10 2 7" xfId="393" xr:uid="{00000000-0005-0000-0000-0000FB030000}"/>
    <cellStyle name="Normal 10 3" xfId="105" xr:uid="{00000000-0005-0000-0000-0000FC030000}"/>
    <cellStyle name="Normal 10 3 2" xfId="1116" xr:uid="{00000000-0005-0000-0000-0000FD030000}"/>
    <cellStyle name="Normal 10 3 2 2" xfId="1575" xr:uid="{00000000-0005-0000-0000-0000FE030000}"/>
    <cellStyle name="Normal 10 3 3" xfId="1276" xr:uid="{00000000-0005-0000-0000-0000FF030000}"/>
    <cellStyle name="Normal 10 3 3 2" xfId="1740" xr:uid="{00000000-0005-0000-0000-000000040000}"/>
    <cellStyle name="Normal 10 3 4" xfId="1430" xr:uid="{00000000-0005-0000-0000-000001040000}"/>
    <cellStyle name="Normal 10 4" xfId="1004" xr:uid="{00000000-0005-0000-0000-000002040000}"/>
    <cellStyle name="Normal 10 4 2" xfId="1117" xr:uid="{00000000-0005-0000-0000-000003040000}"/>
    <cellStyle name="Normal 10 4 2 2" xfId="1576" xr:uid="{00000000-0005-0000-0000-000004040000}"/>
    <cellStyle name="Normal 10 4 3" xfId="1277" xr:uid="{00000000-0005-0000-0000-000005040000}"/>
    <cellStyle name="Normal 10 4 3 2" xfId="1741" xr:uid="{00000000-0005-0000-0000-000006040000}"/>
    <cellStyle name="Normal 10 4 4" xfId="1467" xr:uid="{00000000-0005-0000-0000-000007040000}"/>
    <cellStyle name="Normal 10 5" xfId="1115" xr:uid="{00000000-0005-0000-0000-000008040000}"/>
    <cellStyle name="Normal 10 5 2" xfId="1574" xr:uid="{00000000-0005-0000-0000-000009040000}"/>
    <cellStyle name="Normal 10 6" xfId="1275" xr:uid="{00000000-0005-0000-0000-00000A040000}"/>
    <cellStyle name="Normal 10 6 2" xfId="1739" xr:uid="{00000000-0005-0000-0000-00000B040000}"/>
    <cellStyle name="Normal 10 7" xfId="1364" xr:uid="{00000000-0005-0000-0000-00000C040000}"/>
    <cellStyle name="Normal 10 8" xfId="1843" xr:uid="{00000000-0005-0000-0000-00000D040000}"/>
    <cellStyle name="Normal 11" xfId="106" xr:uid="{00000000-0005-0000-0000-00000E040000}"/>
    <cellStyle name="Normal 11 2" xfId="394" xr:uid="{00000000-0005-0000-0000-00000F040000}"/>
    <cellStyle name="Normal 11 3" xfId="1011" xr:uid="{00000000-0005-0000-0000-000010040000}"/>
    <cellStyle name="Normal 11 3 2" xfId="1119" xr:uid="{00000000-0005-0000-0000-000011040000}"/>
    <cellStyle name="Normal 11 3 2 2" xfId="1578" xr:uid="{00000000-0005-0000-0000-000012040000}"/>
    <cellStyle name="Normal 11 3 3" xfId="1279" xr:uid="{00000000-0005-0000-0000-000013040000}"/>
    <cellStyle name="Normal 11 3 3 2" xfId="1743" xr:uid="{00000000-0005-0000-0000-000014040000}"/>
    <cellStyle name="Normal 11 3 4" xfId="1473" xr:uid="{00000000-0005-0000-0000-000015040000}"/>
    <cellStyle name="Normal 11 4" xfId="1118" xr:uid="{00000000-0005-0000-0000-000016040000}"/>
    <cellStyle name="Normal 11 4 2" xfId="1577" xr:uid="{00000000-0005-0000-0000-000017040000}"/>
    <cellStyle name="Normal 11 5" xfId="1278" xr:uid="{00000000-0005-0000-0000-000018040000}"/>
    <cellStyle name="Normal 11 5 2" xfId="1742" xr:uid="{00000000-0005-0000-0000-000019040000}"/>
    <cellStyle name="Normal 11 6" xfId="1371" xr:uid="{00000000-0005-0000-0000-00001A040000}"/>
    <cellStyle name="Normal 12" xfId="107" xr:uid="{00000000-0005-0000-0000-00001B040000}"/>
    <cellStyle name="Normal 12 2" xfId="395" xr:uid="{00000000-0005-0000-0000-00001C040000}"/>
    <cellStyle name="Normal 12 3" xfId="1016" xr:uid="{00000000-0005-0000-0000-00001D040000}"/>
    <cellStyle name="Normal 12 3 2" xfId="1120" xr:uid="{00000000-0005-0000-0000-00001E040000}"/>
    <cellStyle name="Normal 12 3 2 2" xfId="1579" xr:uid="{00000000-0005-0000-0000-00001F040000}"/>
    <cellStyle name="Normal 12 3 3" xfId="1280" xr:uid="{00000000-0005-0000-0000-000020040000}"/>
    <cellStyle name="Normal 12 3 3 2" xfId="1744" xr:uid="{00000000-0005-0000-0000-000021040000}"/>
    <cellStyle name="Normal 12 3 4" xfId="1478" xr:uid="{00000000-0005-0000-0000-000022040000}"/>
    <cellStyle name="Normal 12 4" xfId="1033" xr:uid="{00000000-0005-0000-0000-000023040000}"/>
    <cellStyle name="Normal 12 4 2" xfId="1493" xr:uid="{00000000-0005-0000-0000-000024040000}"/>
    <cellStyle name="Normal 12 5" xfId="1194" xr:uid="{00000000-0005-0000-0000-000025040000}"/>
    <cellStyle name="Normal 12 5 2" xfId="1658" xr:uid="{00000000-0005-0000-0000-000026040000}"/>
    <cellStyle name="Normal 12 6" xfId="1378" xr:uid="{00000000-0005-0000-0000-000027040000}"/>
    <cellStyle name="Normal 12 7" xfId="390" xr:uid="{00000000-0005-0000-0000-000028040000}"/>
    <cellStyle name="Normal 13" xfId="108" xr:uid="{00000000-0005-0000-0000-000029040000}"/>
    <cellStyle name="Normal 13 2" xfId="109" xr:uid="{00000000-0005-0000-0000-00002A040000}"/>
    <cellStyle name="Normal 13 2 2" xfId="110" xr:uid="{00000000-0005-0000-0000-00002B040000}"/>
    <cellStyle name="Normal 13 2 3" xfId="111" xr:uid="{00000000-0005-0000-0000-00002C040000}"/>
    <cellStyle name="Normal 13 2 4" xfId="112" xr:uid="{00000000-0005-0000-0000-00002D040000}"/>
    <cellStyle name="Normal 13 2 5" xfId="113" xr:uid="{00000000-0005-0000-0000-00002E040000}"/>
    <cellStyle name="Normal 13 3" xfId="114" xr:uid="{00000000-0005-0000-0000-00002F040000}"/>
    <cellStyle name="Normal 13 3 2" xfId="115" xr:uid="{00000000-0005-0000-0000-000030040000}"/>
    <cellStyle name="Normal 13 4" xfId="396" xr:uid="{00000000-0005-0000-0000-000031040000}"/>
    <cellStyle name="Normal 14" xfId="116" xr:uid="{00000000-0005-0000-0000-000032040000}"/>
    <cellStyle name="Normal 14 2" xfId="117" xr:uid="{00000000-0005-0000-0000-000033040000}"/>
    <cellStyle name="Normal 14 3" xfId="118" xr:uid="{00000000-0005-0000-0000-000034040000}"/>
    <cellStyle name="Normal 14 4" xfId="119" xr:uid="{00000000-0005-0000-0000-000035040000}"/>
    <cellStyle name="Normal 14 5" xfId="120" xr:uid="{00000000-0005-0000-0000-000036040000}"/>
    <cellStyle name="Normal 14 6" xfId="397" xr:uid="{00000000-0005-0000-0000-000037040000}"/>
    <cellStyle name="Normal 15" xfId="44" xr:uid="{00000000-0005-0000-0000-000038040000}"/>
    <cellStyle name="Normal 15 2" xfId="121" xr:uid="{00000000-0005-0000-0000-000039040000}"/>
    <cellStyle name="Normal 15 2 2" xfId="398" xr:uid="{00000000-0005-0000-0000-00003A040000}"/>
    <cellStyle name="Normal 15 3" xfId="122" xr:uid="{00000000-0005-0000-0000-00003B040000}"/>
    <cellStyle name="Normal 15 3 2" xfId="1121" xr:uid="{00000000-0005-0000-0000-00003C040000}"/>
    <cellStyle name="Normal 15 3 2 2" xfId="1581" xr:uid="{00000000-0005-0000-0000-00003D040000}"/>
    <cellStyle name="Normal 15 3 3" xfId="1281" xr:uid="{00000000-0005-0000-0000-00003E040000}"/>
    <cellStyle name="Normal 15 3 3 2" xfId="1746" xr:uid="{00000000-0005-0000-0000-00003F040000}"/>
    <cellStyle name="Normal 15 3 4" xfId="1452" xr:uid="{00000000-0005-0000-0000-000040040000}"/>
    <cellStyle name="Normal 15 4" xfId="123" xr:uid="{00000000-0005-0000-0000-000041040000}"/>
    <cellStyle name="Normal 15 4 2" xfId="1580" xr:uid="{00000000-0005-0000-0000-000042040000}"/>
    <cellStyle name="Normal 15 5" xfId="124" xr:uid="{00000000-0005-0000-0000-000043040000}"/>
    <cellStyle name="Normal 15 5 2" xfId="1745" xr:uid="{00000000-0005-0000-0000-000044040000}"/>
    <cellStyle name="Normal 15 6" xfId="125" xr:uid="{00000000-0005-0000-0000-000045040000}"/>
    <cellStyle name="Normal 15 6 2" xfId="126" xr:uid="{00000000-0005-0000-0000-000046040000}"/>
    <cellStyle name="Normal 15 6 2 2" xfId="127" xr:uid="{00000000-0005-0000-0000-000047040000}"/>
    <cellStyle name="Normal 15 6 2 2 2" xfId="128" xr:uid="{00000000-0005-0000-0000-000048040000}"/>
    <cellStyle name="Normal 16" xfId="129" xr:uid="{00000000-0005-0000-0000-000049040000}"/>
    <cellStyle name="Normal 16 2" xfId="399" xr:uid="{00000000-0005-0000-0000-00004A040000}"/>
    <cellStyle name="Normal 17" xfId="130" xr:uid="{00000000-0005-0000-0000-00004B040000}"/>
    <cellStyle name="Normal 17 2" xfId="400" xr:uid="{00000000-0005-0000-0000-00004C040000}"/>
    <cellStyle name="Normal 18" xfId="50" xr:uid="{00000000-0005-0000-0000-00004D040000}"/>
    <cellStyle name="Normal 18 2" xfId="131" xr:uid="{00000000-0005-0000-0000-00004E040000}"/>
    <cellStyle name="Normal 19" xfId="132" xr:uid="{00000000-0005-0000-0000-00004F040000}"/>
    <cellStyle name="Normal 19 2" xfId="133" xr:uid="{00000000-0005-0000-0000-000050040000}"/>
    <cellStyle name="Normal 19 2 2" xfId="134" xr:uid="{00000000-0005-0000-0000-000051040000}"/>
    <cellStyle name="Normal 19 3" xfId="401" xr:uid="{00000000-0005-0000-0000-000052040000}"/>
    <cellStyle name="Normal 2" xfId="4" xr:uid="{00000000-0005-0000-0000-000053040000}"/>
    <cellStyle name="Normal 2 10" xfId="136" xr:uid="{00000000-0005-0000-0000-000054040000}"/>
    <cellStyle name="Normal 2 10 2" xfId="725" xr:uid="{00000000-0005-0000-0000-000055040000}"/>
    <cellStyle name="Normal 2 11" xfId="137" xr:uid="{00000000-0005-0000-0000-000056040000}"/>
    <cellStyle name="Normal 2 11 2" xfId="845" xr:uid="{00000000-0005-0000-0000-000057040000}"/>
    <cellStyle name="Normal 2 12" xfId="138" xr:uid="{00000000-0005-0000-0000-000058040000}"/>
    <cellStyle name="Normal 2 13" xfId="139" xr:uid="{00000000-0005-0000-0000-000059040000}"/>
    <cellStyle name="Normal 2 14" xfId="140" xr:uid="{00000000-0005-0000-0000-00005A040000}"/>
    <cellStyle name="Normal 2 15" xfId="141" xr:uid="{00000000-0005-0000-0000-00005B040000}"/>
    <cellStyle name="Normal 2 16" xfId="142" xr:uid="{00000000-0005-0000-0000-00005C040000}"/>
    <cellStyle name="Normal 2 17" xfId="143" xr:uid="{00000000-0005-0000-0000-00005D040000}"/>
    <cellStyle name="Normal 2 18" xfId="144" xr:uid="{00000000-0005-0000-0000-00005E040000}"/>
    <cellStyle name="Normal 2 19" xfId="145" xr:uid="{00000000-0005-0000-0000-00005F040000}"/>
    <cellStyle name="Normal 2 2" xfId="2" xr:uid="{00000000-0005-0000-0000-000060040000}"/>
    <cellStyle name="Normal 2 2 10" xfId="1282" xr:uid="{00000000-0005-0000-0000-000061040000}"/>
    <cellStyle name="Normal 2 2 10 2" xfId="1747" xr:uid="{00000000-0005-0000-0000-000062040000}"/>
    <cellStyle name="Normal 2 2 11" xfId="1345" xr:uid="{00000000-0005-0000-0000-000063040000}"/>
    <cellStyle name="Normal 2 2 2" xfId="147" xr:uid="{00000000-0005-0000-0000-000064040000}"/>
    <cellStyle name="Normal 2 2 2 2" xfId="727" xr:uid="{00000000-0005-0000-0000-000065040000}"/>
    <cellStyle name="Normal 2 2 2 2 2" xfId="925" xr:uid="{00000000-0005-0000-0000-000066040000}"/>
    <cellStyle name="Normal 2 2 2 2 2 2" xfId="1124" xr:uid="{00000000-0005-0000-0000-000067040000}"/>
    <cellStyle name="Normal 2 2 2 2 2 2 2" xfId="1584" xr:uid="{00000000-0005-0000-0000-000068040000}"/>
    <cellStyle name="Normal 2 2 2 2 2 3" xfId="1284" xr:uid="{00000000-0005-0000-0000-000069040000}"/>
    <cellStyle name="Normal 2 2 2 2 2 3 2" xfId="1749" xr:uid="{00000000-0005-0000-0000-00006A040000}"/>
    <cellStyle name="Normal 2 2 2 2 2 4" xfId="1437" xr:uid="{00000000-0005-0000-0000-00006B040000}"/>
    <cellStyle name="Normal 2 2 2 2 3" xfId="1018" xr:uid="{00000000-0005-0000-0000-00006C040000}"/>
    <cellStyle name="Normal 2 2 2 2 3 2" xfId="1125" xr:uid="{00000000-0005-0000-0000-00006D040000}"/>
    <cellStyle name="Normal 2 2 2 2 3 2 2" xfId="1585" xr:uid="{00000000-0005-0000-0000-00006E040000}"/>
    <cellStyle name="Normal 2 2 2 2 3 3" xfId="1285" xr:uid="{00000000-0005-0000-0000-00006F040000}"/>
    <cellStyle name="Normal 2 2 2 2 3 3 2" xfId="1750" xr:uid="{00000000-0005-0000-0000-000070040000}"/>
    <cellStyle name="Normal 2 2 2 2 3 4" xfId="1480" xr:uid="{00000000-0005-0000-0000-000071040000}"/>
    <cellStyle name="Normal 2 2 2 2 4" xfId="1123" xr:uid="{00000000-0005-0000-0000-000072040000}"/>
    <cellStyle name="Normal 2 2 2 2 4 2" xfId="1583" xr:uid="{00000000-0005-0000-0000-000073040000}"/>
    <cellStyle name="Normal 2 2 2 2 5" xfId="1179" xr:uid="{00000000-0005-0000-0000-000074040000}"/>
    <cellStyle name="Normal 2 2 2 2 5 2" xfId="1644" xr:uid="{00000000-0005-0000-0000-000075040000}"/>
    <cellStyle name="Normal 2 2 2 2 6" xfId="1283" xr:uid="{00000000-0005-0000-0000-000076040000}"/>
    <cellStyle name="Normal 2 2 2 2 6 2" xfId="1748" xr:uid="{00000000-0005-0000-0000-000077040000}"/>
    <cellStyle name="Normal 2 2 2 2 7" xfId="1380" xr:uid="{00000000-0005-0000-0000-000078040000}"/>
    <cellStyle name="Normal 2 2 2 3" xfId="374" xr:uid="{00000000-0005-0000-0000-000079040000}"/>
    <cellStyle name="Normal 2 2 3" xfId="148" xr:uid="{00000000-0005-0000-0000-00007A040000}"/>
    <cellStyle name="Normal 2 2 3 2" xfId="926" xr:uid="{00000000-0005-0000-0000-00007B040000}"/>
    <cellStyle name="Normal 2 2 3 2 2" xfId="1127" xr:uid="{00000000-0005-0000-0000-00007C040000}"/>
    <cellStyle name="Normal 2 2 3 2 2 2" xfId="1587" xr:uid="{00000000-0005-0000-0000-00007D040000}"/>
    <cellStyle name="Normal 2 2 3 2 3" xfId="1287" xr:uid="{00000000-0005-0000-0000-00007E040000}"/>
    <cellStyle name="Normal 2 2 3 2 3 2" xfId="1752" xr:uid="{00000000-0005-0000-0000-00007F040000}"/>
    <cellStyle name="Normal 2 2 3 2 4" xfId="1438" xr:uid="{00000000-0005-0000-0000-000080040000}"/>
    <cellStyle name="Normal 2 2 3 3" xfId="1019" xr:uid="{00000000-0005-0000-0000-000081040000}"/>
    <cellStyle name="Normal 2 2 3 3 2" xfId="1128" xr:uid="{00000000-0005-0000-0000-000082040000}"/>
    <cellStyle name="Normal 2 2 3 3 2 2" xfId="1588" xr:uid="{00000000-0005-0000-0000-000083040000}"/>
    <cellStyle name="Normal 2 2 3 3 3" xfId="1288" xr:uid="{00000000-0005-0000-0000-000084040000}"/>
    <cellStyle name="Normal 2 2 3 3 3 2" xfId="1753" xr:uid="{00000000-0005-0000-0000-000085040000}"/>
    <cellStyle name="Normal 2 2 3 3 4" xfId="1481" xr:uid="{00000000-0005-0000-0000-000086040000}"/>
    <cellStyle name="Normal 2 2 3 4" xfId="1126" xr:uid="{00000000-0005-0000-0000-000087040000}"/>
    <cellStyle name="Normal 2 2 3 4 2" xfId="1586" xr:uid="{00000000-0005-0000-0000-000088040000}"/>
    <cellStyle name="Normal 2 2 3 5" xfId="1180" xr:uid="{00000000-0005-0000-0000-000089040000}"/>
    <cellStyle name="Normal 2 2 3 5 2" xfId="1645" xr:uid="{00000000-0005-0000-0000-00008A040000}"/>
    <cellStyle name="Normal 2 2 3 6" xfId="1286" xr:uid="{00000000-0005-0000-0000-00008B040000}"/>
    <cellStyle name="Normal 2 2 3 6 2" xfId="1751" xr:uid="{00000000-0005-0000-0000-00008C040000}"/>
    <cellStyle name="Normal 2 2 3 7" xfId="1381" xr:uid="{00000000-0005-0000-0000-00008D040000}"/>
    <cellStyle name="Normal 2 2 3 8" xfId="728" xr:uid="{00000000-0005-0000-0000-00008E040000}"/>
    <cellStyle name="Normal 2 2 4" xfId="146" xr:uid="{00000000-0005-0000-0000-00008F040000}"/>
    <cellStyle name="Normal 2 2 4 2" xfId="927" xr:uid="{00000000-0005-0000-0000-000090040000}"/>
    <cellStyle name="Normal 2 2 4 2 2" xfId="1130" xr:uid="{00000000-0005-0000-0000-000091040000}"/>
    <cellStyle name="Normal 2 2 4 2 2 2" xfId="1590" xr:uid="{00000000-0005-0000-0000-000092040000}"/>
    <cellStyle name="Normal 2 2 4 2 3" xfId="1290" xr:uid="{00000000-0005-0000-0000-000093040000}"/>
    <cellStyle name="Normal 2 2 4 2 3 2" xfId="1755" xr:uid="{00000000-0005-0000-0000-000094040000}"/>
    <cellStyle name="Normal 2 2 4 2 4" xfId="1439" xr:uid="{00000000-0005-0000-0000-000095040000}"/>
    <cellStyle name="Normal 2 2 4 3" xfId="1020" xr:uid="{00000000-0005-0000-0000-000096040000}"/>
    <cellStyle name="Normal 2 2 4 3 2" xfId="1131" xr:uid="{00000000-0005-0000-0000-000097040000}"/>
    <cellStyle name="Normal 2 2 4 3 2 2" xfId="1591" xr:uid="{00000000-0005-0000-0000-000098040000}"/>
    <cellStyle name="Normal 2 2 4 3 3" xfId="1291" xr:uid="{00000000-0005-0000-0000-000099040000}"/>
    <cellStyle name="Normal 2 2 4 3 3 2" xfId="1756" xr:uid="{00000000-0005-0000-0000-00009A040000}"/>
    <cellStyle name="Normal 2 2 4 3 4" xfId="1482" xr:uid="{00000000-0005-0000-0000-00009B040000}"/>
    <cellStyle name="Normal 2 2 4 4" xfId="1129" xr:uid="{00000000-0005-0000-0000-00009C040000}"/>
    <cellStyle name="Normal 2 2 4 4 2" xfId="1589" xr:uid="{00000000-0005-0000-0000-00009D040000}"/>
    <cellStyle name="Normal 2 2 4 5" xfId="1181" xr:uid="{00000000-0005-0000-0000-00009E040000}"/>
    <cellStyle name="Normal 2 2 4 5 2" xfId="1646" xr:uid="{00000000-0005-0000-0000-00009F040000}"/>
    <cellStyle name="Normal 2 2 4 6" xfId="1289" xr:uid="{00000000-0005-0000-0000-0000A0040000}"/>
    <cellStyle name="Normal 2 2 4 6 2" xfId="1754" xr:uid="{00000000-0005-0000-0000-0000A1040000}"/>
    <cellStyle name="Normal 2 2 4 7" xfId="1382" xr:uid="{00000000-0005-0000-0000-0000A2040000}"/>
    <cellStyle name="Normal 2 2 4 8" xfId="729" xr:uid="{00000000-0005-0000-0000-0000A3040000}"/>
    <cellStyle name="Normal 2 2 5" xfId="730" xr:uid="{00000000-0005-0000-0000-0000A4040000}"/>
    <cellStyle name="Normal 2 2 6" xfId="836" xr:uid="{00000000-0005-0000-0000-0000A5040000}"/>
    <cellStyle name="Normal 2 2 7" xfId="726" xr:uid="{00000000-0005-0000-0000-0000A6040000}"/>
    <cellStyle name="Normal 2 2 8" xfId="961" xr:uid="{00000000-0005-0000-0000-0000A7040000}"/>
    <cellStyle name="Normal 2 2 8 2" xfId="1132" xr:uid="{00000000-0005-0000-0000-0000A8040000}"/>
    <cellStyle name="Normal 2 2 8 2 2" xfId="1592" xr:uid="{00000000-0005-0000-0000-0000A9040000}"/>
    <cellStyle name="Normal 2 2 8 3" xfId="1292" xr:uid="{00000000-0005-0000-0000-0000AA040000}"/>
    <cellStyle name="Normal 2 2 8 3 2" xfId="1757" xr:uid="{00000000-0005-0000-0000-0000AB040000}"/>
    <cellStyle name="Normal 2 2 8 4" xfId="1447" xr:uid="{00000000-0005-0000-0000-0000AC040000}"/>
    <cellStyle name="Normal 2 2 9" xfId="1122" xr:uid="{00000000-0005-0000-0000-0000AD040000}"/>
    <cellStyle name="Normal 2 2 9 2" xfId="1582" xr:uid="{00000000-0005-0000-0000-0000AE040000}"/>
    <cellStyle name="Normal 2 20" xfId="149" xr:uid="{00000000-0005-0000-0000-0000AF040000}"/>
    <cellStyle name="Normal 2 21" xfId="150" xr:uid="{00000000-0005-0000-0000-0000B0040000}"/>
    <cellStyle name="Normal 2 22" xfId="151" xr:uid="{00000000-0005-0000-0000-0000B1040000}"/>
    <cellStyle name="Normal 2 23" xfId="152" xr:uid="{00000000-0005-0000-0000-0000B2040000}"/>
    <cellStyle name="Normal 2 24" xfId="153" xr:uid="{00000000-0005-0000-0000-0000B3040000}"/>
    <cellStyle name="Normal 2 25" xfId="154" xr:uid="{00000000-0005-0000-0000-0000B4040000}"/>
    <cellStyle name="Normal 2 26" xfId="155" xr:uid="{00000000-0005-0000-0000-0000B5040000}"/>
    <cellStyle name="Normal 2 27" xfId="156" xr:uid="{00000000-0005-0000-0000-0000B6040000}"/>
    <cellStyle name="Normal 2 28" xfId="157" xr:uid="{00000000-0005-0000-0000-0000B7040000}"/>
    <cellStyle name="Normal 2 29" xfId="158" xr:uid="{00000000-0005-0000-0000-0000B8040000}"/>
    <cellStyle name="Normal 2 3" xfId="159" xr:uid="{00000000-0005-0000-0000-0000B9040000}"/>
    <cellStyle name="Normal 2 3 10" xfId="731" xr:uid="{00000000-0005-0000-0000-0000BA040000}"/>
    <cellStyle name="Normal 2 3 2" xfId="160" xr:uid="{00000000-0005-0000-0000-0000BB040000}"/>
    <cellStyle name="Normal 2 3 2 2" xfId="161" xr:uid="{00000000-0005-0000-0000-0000BC040000}"/>
    <cellStyle name="Normal 2 3 2 2 2" xfId="162" xr:uid="{00000000-0005-0000-0000-0000BD040000}"/>
    <cellStyle name="Normal 2 3 2 2 2 2" xfId="163" xr:uid="{00000000-0005-0000-0000-0000BE040000}"/>
    <cellStyle name="Normal 2 3 2 2 3" xfId="1294" xr:uid="{00000000-0005-0000-0000-0000BF040000}"/>
    <cellStyle name="Normal 2 3 2 2 3 2" xfId="1759" xr:uid="{00000000-0005-0000-0000-0000C0040000}"/>
    <cellStyle name="Normal 2 3 2 2 4" xfId="1440" xr:uid="{00000000-0005-0000-0000-0000C1040000}"/>
    <cellStyle name="Normal 2 3 2 3" xfId="164" xr:uid="{00000000-0005-0000-0000-0000C2040000}"/>
    <cellStyle name="Normal 2 3 2 3 2" xfId="165" xr:uid="{00000000-0005-0000-0000-0000C3040000}"/>
    <cellStyle name="Normal 2 3 2 3 2 2" xfId="1594" xr:uid="{00000000-0005-0000-0000-0000C4040000}"/>
    <cellStyle name="Normal 2 3 2 3 3" xfId="166" xr:uid="{00000000-0005-0000-0000-0000C5040000}"/>
    <cellStyle name="Normal 2 3 2 3 3 2" xfId="1760" xr:uid="{00000000-0005-0000-0000-0000C6040000}"/>
    <cellStyle name="Normal 2 3 2 3 4" xfId="167" xr:uid="{00000000-0005-0000-0000-0000C7040000}"/>
    <cellStyle name="Normal 2 3 2 3 5" xfId="168" xr:uid="{00000000-0005-0000-0000-0000C8040000}"/>
    <cellStyle name="Normal 2 3 2 3 6" xfId="169" xr:uid="{00000000-0005-0000-0000-0000C9040000}"/>
    <cellStyle name="Normal 2 3 2 3 6 2" xfId="170" xr:uid="{00000000-0005-0000-0000-0000CA040000}"/>
    <cellStyle name="Normal 2 3 2 3 6 2 2" xfId="171" xr:uid="{00000000-0005-0000-0000-0000CB040000}"/>
    <cellStyle name="Normal 2 3 2 3 6 2 2 2" xfId="172" xr:uid="{00000000-0005-0000-0000-0000CC040000}"/>
    <cellStyle name="Normal 2 3 2 4" xfId="173" xr:uid="{00000000-0005-0000-0000-0000CD040000}"/>
    <cellStyle name="Normal 2 3 2 4 2" xfId="1593" xr:uid="{00000000-0005-0000-0000-0000CE040000}"/>
    <cellStyle name="Normal 2 3 2 5" xfId="1182" xr:uid="{00000000-0005-0000-0000-0000CF040000}"/>
    <cellStyle name="Normal 2 3 2 5 2" xfId="1647" xr:uid="{00000000-0005-0000-0000-0000D0040000}"/>
    <cellStyle name="Normal 2 3 2 6" xfId="1293" xr:uid="{00000000-0005-0000-0000-0000D1040000}"/>
    <cellStyle name="Normal 2 3 2 6 2" xfId="1758" xr:uid="{00000000-0005-0000-0000-0000D2040000}"/>
    <cellStyle name="Normal 2 3 2 7" xfId="1383" xr:uid="{00000000-0005-0000-0000-0000D3040000}"/>
    <cellStyle name="Normal 2 3 3" xfId="174" xr:uid="{00000000-0005-0000-0000-0000D4040000}"/>
    <cellStyle name="Normal 2 3 3 2" xfId="175" xr:uid="{00000000-0005-0000-0000-0000D5040000}"/>
    <cellStyle name="Normal 2 3 3 2 2" xfId="1595" xr:uid="{00000000-0005-0000-0000-0000D6040000}"/>
    <cellStyle name="Normal 2 3 3 3" xfId="1295" xr:uid="{00000000-0005-0000-0000-0000D7040000}"/>
    <cellStyle name="Normal 2 3 3 3 2" xfId="1761" xr:uid="{00000000-0005-0000-0000-0000D8040000}"/>
    <cellStyle name="Normal 2 3 3 4" xfId="1403" xr:uid="{00000000-0005-0000-0000-0000D9040000}"/>
    <cellStyle name="Normal 2 3 4" xfId="176" xr:uid="{00000000-0005-0000-0000-0000DA040000}"/>
    <cellStyle name="Normal 2 3 4 2" xfId="177" xr:uid="{00000000-0005-0000-0000-0000DB040000}"/>
    <cellStyle name="Normal 2 3 4 2 2" xfId="178" xr:uid="{00000000-0005-0000-0000-0000DC040000}"/>
    <cellStyle name="Normal 2 3 5" xfId="179" xr:uid="{00000000-0005-0000-0000-0000DD040000}"/>
    <cellStyle name="Normal 2 3 5 2" xfId="180" xr:uid="{00000000-0005-0000-0000-0000DE040000}"/>
    <cellStyle name="Normal 2 3 5 2 2" xfId="181" xr:uid="{00000000-0005-0000-0000-0000DF040000}"/>
    <cellStyle name="Normal 2 3 6" xfId="182" xr:uid="{00000000-0005-0000-0000-0000E0040000}"/>
    <cellStyle name="Normal 2 3 6 2" xfId="183" xr:uid="{00000000-0005-0000-0000-0000E1040000}"/>
    <cellStyle name="Normal 2 3 7" xfId="184" xr:uid="{00000000-0005-0000-0000-0000E2040000}"/>
    <cellStyle name="Normal 2 3 7 2" xfId="185" xr:uid="{00000000-0005-0000-0000-0000E3040000}"/>
    <cellStyle name="Normal 2 3 7 3" xfId="186" xr:uid="{00000000-0005-0000-0000-0000E4040000}"/>
    <cellStyle name="Normal 2 3 7 4" xfId="187" xr:uid="{00000000-0005-0000-0000-0000E5040000}"/>
    <cellStyle name="Normal 2 3 7 5" xfId="188" xr:uid="{00000000-0005-0000-0000-0000E6040000}"/>
    <cellStyle name="Normal 2 3 7 6" xfId="189" xr:uid="{00000000-0005-0000-0000-0000E7040000}"/>
    <cellStyle name="Normal 2 3 7 6 2" xfId="190" xr:uid="{00000000-0005-0000-0000-0000E8040000}"/>
    <cellStyle name="Normal 2 3 7 6 2 2" xfId="191" xr:uid="{00000000-0005-0000-0000-0000E9040000}"/>
    <cellStyle name="Normal 2 3 7 6 2 2 2" xfId="192" xr:uid="{00000000-0005-0000-0000-0000EA040000}"/>
    <cellStyle name="Normal 2 3 8" xfId="193" xr:uid="{00000000-0005-0000-0000-0000EB040000}"/>
    <cellStyle name="Normal 2 3 9" xfId="194" xr:uid="{00000000-0005-0000-0000-0000EC040000}"/>
    <cellStyle name="Normal 2 30" xfId="195" xr:uid="{00000000-0005-0000-0000-0000ED040000}"/>
    <cellStyle name="Normal 2 31" xfId="196" xr:uid="{00000000-0005-0000-0000-0000EE040000}"/>
    <cellStyle name="Normal 2 32" xfId="197" xr:uid="{00000000-0005-0000-0000-0000EF040000}"/>
    <cellStyle name="Normal 2 33" xfId="198" xr:uid="{00000000-0005-0000-0000-0000F0040000}"/>
    <cellStyle name="Normal 2 34" xfId="199" xr:uid="{00000000-0005-0000-0000-0000F1040000}"/>
    <cellStyle name="Normal 2 35" xfId="200" xr:uid="{00000000-0005-0000-0000-0000F2040000}"/>
    <cellStyle name="Normal 2 36" xfId="201" xr:uid="{00000000-0005-0000-0000-0000F3040000}"/>
    <cellStyle name="Normal 2 37" xfId="202" xr:uid="{00000000-0005-0000-0000-0000F4040000}"/>
    <cellStyle name="Normal 2 38" xfId="203" xr:uid="{00000000-0005-0000-0000-0000F5040000}"/>
    <cellStyle name="Normal 2 39" xfId="204" xr:uid="{00000000-0005-0000-0000-0000F6040000}"/>
    <cellStyle name="Normal 2 4" xfId="205" xr:uid="{00000000-0005-0000-0000-0000F7040000}"/>
    <cellStyle name="Normal 2 4 10" xfId="732" xr:uid="{00000000-0005-0000-0000-0000F8040000}"/>
    <cellStyle name="Normal 2 4 2" xfId="206" xr:uid="{00000000-0005-0000-0000-0000F9040000}"/>
    <cellStyle name="Normal 2 4 2 2" xfId="928" xr:uid="{00000000-0005-0000-0000-0000FA040000}"/>
    <cellStyle name="Normal 2 4 2 2 2" xfId="1135" xr:uid="{00000000-0005-0000-0000-0000FB040000}"/>
    <cellStyle name="Normal 2 4 2 2 2 2" xfId="1598" xr:uid="{00000000-0005-0000-0000-0000FC040000}"/>
    <cellStyle name="Normal 2 4 2 2 3" xfId="1298" xr:uid="{00000000-0005-0000-0000-0000FD040000}"/>
    <cellStyle name="Normal 2 4 2 2 3 2" xfId="1764" xr:uid="{00000000-0005-0000-0000-0000FE040000}"/>
    <cellStyle name="Normal 2 4 2 2 4" xfId="1441" xr:uid="{00000000-0005-0000-0000-0000FF040000}"/>
    <cellStyle name="Normal 2 4 2 3" xfId="1022" xr:uid="{00000000-0005-0000-0000-000000050000}"/>
    <cellStyle name="Normal 2 4 2 3 2" xfId="1136" xr:uid="{00000000-0005-0000-0000-000001050000}"/>
    <cellStyle name="Normal 2 4 2 3 2 2" xfId="1599" xr:uid="{00000000-0005-0000-0000-000002050000}"/>
    <cellStyle name="Normal 2 4 2 3 3" xfId="1299" xr:uid="{00000000-0005-0000-0000-000003050000}"/>
    <cellStyle name="Normal 2 4 2 3 3 2" xfId="1765" xr:uid="{00000000-0005-0000-0000-000004050000}"/>
    <cellStyle name="Normal 2 4 2 3 4" xfId="1484" xr:uid="{00000000-0005-0000-0000-000005050000}"/>
    <cellStyle name="Normal 2 4 2 4" xfId="1134" xr:uid="{00000000-0005-0000-0000-000006050000}"/>
    <cellStyle name="Normal 2 4 2 4 2" xfId="1597" xr:uid="{00000000-0005-0000-0000-000007050000}"/>
    <cellStyle name="Normal 2 4 2 5" xfId="1184" xr:uid="{00000000-0005-0000-0000-000008050000}"/>
    <cellStyle name="Normal 2 4 2 5 2" xfId="1649" xr:uid="{00000000-0005-0000-0000-000009050000}"/>
    <cellStyle name="Normal 2 4 2 6" xfId="1297" xr:uid="{00000000-0005-0000-0000-00000A050000}"/>
    <cellStyle name="Normal 2 4 2 6 2" xfId="1763" xr:uid="{00000000-0005-0000-0000-00000B050000}"/>
    <cellStyle name="Normal 2 4 2 7" xfId="1385" xr:uid="{00000000-0005-0000-0000-00000C050000}"/>
    <cellStyle name="Normal 2 4 2 8" xfId="733" xr:uid="{00000000-0005-0000-0000-00000D050000}"/>
    <cellStyle name="Normal 2 4 3" xfId="207" xr:uid="{00000000-0005-0000-0000-00000E050000}"/>
    <cellStyle name="Normal 2 4 3 2" xfId="1137" xr:uid="{00000000-0005-0000-0000-00000F050000}"/>
    <cellStyle name="Normal 2 4 3 2 2" xfId="1600" xr:uid="{00000000-0005-0000-0000-000010050000}"/>
    <cellStyle name="Normal 2 4 3 3" xfId="1300" xr:uid="{00000000-0005-0000-0000-000011050000}"/>
    <cellStyle name="Normal 2 4 3 3 2" xfId="1766" xr:uid="{00000000-0005-0000-0000-000012050000}"/>
    <cellStyle name="Normal 2 4 3 4" xfId="1396" xr:uid="{00000000-0005-0000-0000-000013050000}"/>
    <cellStyle name="Normal 2 4 3 5" xfId="852" xr:uid="{00000000-0005-0000-0000-000014050000}"/>
    <cellStyle name="Normal 2 4 4" xfId="1021" xr:uid="{00000000-0005-0000-0000-000015050000}"/>
    <cellStyle name="Normal 2 4 4 2" xfId="1138" xr:uid="{00000000-0005-0000-0000-000016050000}"/>
    <cellStyle name="Normal 2 4 4 2 2" xfId="1601" xr:uid="{00000000-0005-0000-0000-000017050000}"/>
    <cellStyle name="Normal 2 4 4 3" xfId="1301" xr:uid="{00000000-0005-0000-0000-000018050000}"/>
    <cellStyle name="Normal 2 4 4 3 2" xfId="1767" xr:uid="{00000000-0005-0000-0000-000019050000}"/>
    <cellStyle name="Normal 2 4 4 4" xfId="1483" xr:uid="{00000000-0005-0000-0000-00001A050000}"/>
    <cellStyle name="Normal 2 4 5" xfId="1133" xr:uid="{00000000-0005-0000-0000-00001B050000}"/>
    <cellStyle name="Normal 2 4 5 2" xfId="1596" xr:uid="{00000000-0005-0000-0000-00001C050000}"/>
    <cellStyle name="Normal 2 4 6" xfId="1183" xr:uid="{00000000-0005-0000-0000-00001D050000}"/>
    <cellStyle name="Normal 2 4 6 2" xfId="1648" xr:uid="{00000000-0005-0000-0000-00001E050000}"/>
    <cellStyle name="Normal 2 4 7" xfId="1296" xr:uid="{00000000-0005-0000-0000-00001F050000}"/>
    <cellStyle name="Normal 2 4 7 2" xfId="1762" xr:uid="{00000000-0005-0000-0000-000020050000}"/>
    <cellStyle name="Normal 2 4 8" xfId="1384" xr:uid="{00000000-0005-0000-0000-000021050000}"/>
    <cellStyle name="Normal 2 4 9" xfId="1811" xr:uid="{00000000-0005-0000-0000-000022050000}"/>
    <cellStyle name="Normal 2 40" xfId="208" xr:uid="{00000000-0005-0000-0000-000023050000}"/>
    <cellStyle name="Normal 2 41" xfId="135" xr:uid="{00000000-0005-0000-0000-000024050000}"/>
    <cellStyle name="Normal 2 42" xfId="46" xr:uid="{00000000-0005-0000-0000-000025050000}"/>
    <cellStyle name="Normal 2 5" xfId="209" xr:uid="{00000000-0005-0000-0000-000026050000}"/>
    <cellStyle name="Normal 2 5 2" xfId="734" xr:uid="{00000000-0005-0000-0000-000027050000}"/>
    <cellStyle name="Normal 2 5 3" xfId="735" xr:uid="{00000000-0005-0000-0000-000028050000}"/>
    <cellStyle name="Normal 2 5 4" xfId="873" xr:uid="{00000000-0005-0000-0000-000029050000}"/>
    <cellStyle name="Normal 2 5 5" xfId="392" xr:uid="{00000000-0005-0000-0000-00002A050000}"/>
    <cellStyle name="Normal 2 58 3" xfId="210" xr:uid="{00000000-0005-0000-0000-00002B050000}"/>
    <cellStyle name="Normal 2 6" xfId="211" xr:uid="{00000000-0005-0000-0000-00002C050000}"/>
    <cellStyle name="Normal 2 6 2" xfId="736" xr:uid="{00000000-0005-0000-0000-00002D050000}"/>
    <cellStyle name="Normal 2 7" xfId="212" xr:uid="{00000000-0005-0000-0000-00002E050000}"/>
    <cellStyle name="Normal 2 8" xfId="213" xr:uid="{00000000-0005-0000-0000-00002F050000}"/>
    <cellStyle name="Normal 2 8 2" xfId="737" xr:uid="{00000000-0005-0000-0000-000030050000}"/>
    <cellStyle name="Normal 2 9" xfId="214" xr:uid="{00000000-0005-0000-0000-000031050000}"/>
    <cellStyle name="Normal 2 9 2" xfId="738" xr:uid="{00000000-0005-0000-0000-000032050000}"/>
    <cellStyle name="Normal 2_Cuentas 3 y 5 Final Revisada" xfId="739" xr:uid="{00000000-0005-0000-0000-000033050000}"/>
    <cellStyle name="Normal 20" xfId="215" xr:uid="{00000000-0005-0000-0000-000034050000}"/>
    <cellStyle name="Normal 21" xfId="216" xr:uid="{00000000-0005-0000-0000-000035050000}"/>
    <cellStyle name="Normal 21 2" xfId="402" xr:uid="{00000000-0005-0000-0000-000036050000}"/>
    <cellStyle name="Normal 22" xfId="217" xr:uid="{00000000-0005-0000-0000-000037050000}"/>
    <cellStyle name="Normal 23" xfId="218" xr:uid="{00000000-0005-0000-0000-000038050000}"/>
    <cellStyle name="Normal 24" xfId="219" xr:uid="{00000000-0005-0000-0000-000039050000}"/>
    <cellStyle name="Normal 25" xfId="220" xr:uid="{00000000-0005-0000-0000-00003A050000}"/>
    <cellStyle name="Normal 26" xfId="221" xr:uid="{00000000-0005-0000-0000-00003B050000}"/>
    <cellStyle name="Normal 26 2" xfId="391" xr:uid="{00000000-0005-0000-0000-00003C050000}"/>
    <cellStyle name="Normal 27" xfId="222" xr:uid="{00000000-0005-0000-0000-00003D050000}"/>
    <cellStyle name="Normal 27 2" xfId="906" xr:uid="{00000000-0005-0000-0000-00003E050000}"/>
    <cellStyle name="Normal 27 2 2" xfId="1140" xr:uid="{00000000-0005-0000-0000-00003F050000}"/>
    <cellStyle name="Normal 27 2 2 2" xfId="1603" xr:uid="{00000000-0005-0000-0000-000040050000}"/>
    <cellStyle name="Normal 27 2 3" xfId="1303" xr:uid="{00000000-0005-0000-0000-000041050000}"/>
    <cellStyle name="Normal 27 2 3 2" xfId="1769" xr:uid="{00000000-0005-0000-0000-000042050000}"/>
    <cellStyle name="Normal 27 2 4" xfId="1436" xr:uid="{00000000-0005-0000-0000-000043050000}"/>
    <cellStyle name="Normal 27 3" xfId="1017" xr:uid="{00000000-0005-0000-0000-000044050000}"/>
    <cellStyle name="Normal 27 3 2" xfId="1141" xr:uid="{00000000-0005-0000-0000-000045050000}"/>
    <cellStyle name="Normal 27 3 2 2" xfId="1604" xr:uid="{00000000-0005-0000-0000-000046050000}"/>
    <cellStyle name="Normal 27 3 3" xfId="1304" xr:uid="{00000000-0005-0000-0000-000047050000}"/>
    <cellStyle name="Normal 27 3 3 2" xfId="1770" xr:uid="{00000000-0005-0000-0000-000048050000}"/>
    <cellStyle name="Normal 27 3 4" xfId="1479" xr:uid="{00000000-0005-0000-0000-000049050000}"/>
    <cellStyle name="Normal 27 4" xfId="1139" xr:uid="{00000000-0005-0000-0000-00004A050000}"/>
    <cellStyle name="Normal 27 4 2" xfId="1602" xr:uid="{00000000-0005-0000-0000-00004B050000}"/>
    <cellStyle name="Normal 27 5" xfId="1178" xr:uid="{00000000-0005-0000-0000-00004C050000}"/>
    <cellStyle name="Normal 27 5 2" xfId="1643" xr:uid="{00000000-0005-0000-0000-00004D050000}"/>
    <cellStyle name="Normal 27 6" xfId="1302" xr:uid="{00000000-0005-0000-0000-00004E050000}"/>
    <cellStyle name="Normal 27 6 2" xfId="1768" xr:uid="{00000000-0005-0000-0000-00004F050000}"/>
    <cellStyle name="Normal 27 7" xfId="1379" xr:uid="{00000000-0005-0000-0000-000050050000}"/>
    <cellStyle name="Normal 27 8" xfId="408" xr:uid="{00000000-0005-0000-0000-000051050000}"/>
    <cellStyle name="Normal 28" xfId="223" xr:uid="{00000000-0005-0000-0000-000052050000}"/>
    <cellStyle name="Normal 29" xfId="224" xr:uid="{00000000-0005-0000-0000-000053050000}"/>
    <cellStyle name="Normal 29 2" xfId="959" xr:uid="{00000000-0005-0000-0000-000054050000}"/>
    <cellStyle name="Normal 3" xfId="8" xr:uid="{00000000-0005-0000-0000-000055050000}"/>
    <cellStyle name="Normal 3 10" xfId="226" xr:uid="{00000000-0005-0000-0000-000056050000}"/>
    <cellStyle name="Normal 3 10 2" xfId="1343" xr:uid="{00000000-0005-0000-0000-000057050000}"/>
    <cellStyle name="Normal 3 11" xfId="225" xr:uid="{00000000-0005-0000-0000-000058050000}"/>
    <cellStyle name="Normal 3 12" xfId="51" xr:uid="{00000000-0005-0000-0000-000059050000}"/>
    <cellStyle name="Normal 3 2" xfId="53" xr:uid="{00000000-0005-0000-0000-00005A050000}"/>
    <cellStyle name="Normal 3 2 2" xfId="228" xr:uid="{00000000-0005-0000-0000-00005B050000}"/>
    <cellStyle name="Normal 3 2 2 2" xfId="835" xr:uid="{00000000-0005-0000-0000-00005C050000}"/>
    <cellStyle name="Normal 3 2 3" xfId="227" xr:uid="{00000000-0005-0000-0000-00005D050000}"/>
    <cellStyle name="Normal 3 2 3 2" xfId="741" xr:uid="{00000000-0005-0000-0000-00005E050000}"/>
    <cellStyle name="Normal 3 2 4" xfId="406" xr:uid="{00000000-0005-0000-0000-00005F050000}"/>
    <cellStyle name="Normal 3 2 5" xfId="1009" xr:uid="{00000000-0005-0000-0000-000060050000}"/>
    <cellStyle name="Normal 3 2 6" xfId="379" xr:uid="{00000000-0005-0000-0000-000061050000}"/>
    <cellStyle name="Normal 3 3" xfId="229" xr:uid="{00000000-0005-0000-0000-000062050000}"/>
    <cellStyle name="Normal 3 3 2" xfId="929" xr:uid="{00000000-0005-0000-0000-000063050000}"/>
    <cellStyle name="Normal 3 3 2 2" xfId="1143" xr:uid="{00000000-0005-0000-0000-000064050000}"/>
    <cellStyle name="Normal 3 3 2 2 2" xfId="1607" xr:uid="{00000000-0005-0000-0000-000065050000}"/>
    <cellStyle name="Normal 3 3 2 3" xfId="1306" xr:uid="{00000000-0005-0000-0000-000066050000}"/>
    <cellStyle name="Normal 3 3 2 3 2" xfId="1773" xr:uid="{00000000-0005-0000-0000-000067050000}"/>
    <cellStyle name="Normal 3 3 2 4" xfId="1442" xr:uid="{00000000-0005-0000-0000-000068050000}"/>
    <cellStyle name="Normal 3 3 3" xfId="1023" xr:uid="{00000000-0005-0000-0000-000069050000}"/>
    <cellStyle name="Normal 3 3 3 2" xfId="1144" xr:uid="{00000000-0005-0000-0000-00006A050000}"/>
    <cellStyle name="Normal 3 3 3 2 2" xfId="1608" xr:uid="{00000000-0005-0000-0000-00006B050000}"/>
    <cellStyle name="Normal 3 3 3 3" xfId="1307" xr:uid="{00000000-0005-0000-0000-00006C050000}"/>
    <cellStyle name="Normal 3 3 3 3 2" xfId="1774" xr:uid="{00000000-0005-0000-0000-00006D050000}"/>
    <cellStyle name="Normal 3 3 3 4" xfId="1485" xr:uid="{00000000-0005-0000-0000-00006E050000}"/>
    <cellStyle name="Normal 3 3 4" xfId="1142" xr:uid="{00000000-0005-0000-0000-00006F050000}"/>
    <cellStyle name="Normal 3 3 4 2" xfId="1606" xr:uid="{00000000-0005-0000-0000-000070050000}"/>
    <cellStyle name="Normal 3 3 5" xfId="1185" xr:uid="{00000000-0005-0000-0000-000071050000}"/>
    <cellStyle name="Normal 3 3 5 2" xfId="1650" xr:uid="{00000000-0005-0000-0000-000072050000}"/>
    <cellStyle name="Normal 3 3 6" xfId="1305" xr:uid="{00000000-0005-0000-0000-000073050000}"/>
    <cellStyle name="Normal 3 3 6 2" xfId="1772" xr:uid="{00000000-0005-0000-0000-000074050000}"/>
    <cellStyle name="Normal 3 3 7" xfId="1386" xr:uid="{00000000-0005-0000-0000-000075050000}"/>
    <cellStyle name="Normal 3 3 8" xfId="742" xr:uid="{00000000-0005-0000-0000-000076050000}"/>
    <cellStyle name="Normal 3 4" xfId="230" xr:uid="{00000000-0005-0000-0000-000077050000}"/>
    <cellStyle name="Normal 3 4 2" xfId="743" xr:uid="{00000000-0005-0000-0000-000078050000}"/>
    <cellStyle name="Normal 3 5" xfId="231" xr:uid="{00000000-0005-0000-0000-000079050000}"/>
    <cellStyle name="Normal 3 5 2" xfId="744" xr:uid="{00000000-0005-0000-0000-00007A050000}"/>
    <cellStyle name="Normal 3 6" xfId="232" xr:uid="{00000000-0005-0000-0000-00007B050000}"/>
    <cellStyle name="Normal 3 6 2" xfId="233" xr:uid="{00000000-0005-0000-0000-00007C050000}"/>
    <cellStyle name="Normal 3 6 3" xfId="234" xr:uid="{00000000-0005-0000-0000-00007D050000}"/>
    <cellStyle name="Normal 3 6 4" xfId="235" xr:uid="{00000000-0005-0000-0000-00007E050000}"/>
    <cellStyle name="Normal 3 6 5" xfId="236" xr:uid="{00000000-0005-0000-0000-00007F050000}"/>
    <cellStyle name="Normal 3 6 6" xfId="740" xr:uid="{00000000-0005-0000-0000-000080050000}"/>
    <cellStyle name="Normal 3 7" xfId="237" xr:uid="{00000000-0005-0000-0000-000081050000}"/>
    <cellStyle name="Normal 3 7 2" xfId="1145" xr:uid="{00000000-0005-0000-0000-000082050000}"/>
    <cellStyle name="Normal 3 7 2 2" xfId="1609" xr:uid="{00000000-0005-0000-0000-000083050000}"/>
    <cellStyle name="Normal 3 7 3" xfId="1308" xr:uid="{00000000-0005-0000-0000-000084050000}"/>
    <cellStyle name="Normal 3 7 3 2" xfId="1775" xr:uid="{00000000-0005-0000-0000-000085050000}"/>
    <cellStyle name="Normal 3 7 4" xfId="1446" xr:uid="{00000000-0005-0000-0000-000086050000}"/>
    <cellStyle name="Normal 3 8" xfId="238" xr:uid="{00000000-0005-0000-0000-000087050000}"/>
    <cellStyle name="Normal 3 8 2" xfId="1605" xr:uid="{00000000-0005-0000-0000-000088050000}"/>
    <cellStyle name="Normal 3 9" xfId="239" xr:uid="{00000000-0005-0000-0000-000089050000}"/>
    <cellStyle name="Normal 3 9 2" xfId="1771" xr:uid="{00000000-0005-0000-0000-00008A050000}"/>
    <cellStyle name="Normal 30" xfId="240" xr:uid="{00000000-0005-0000-0000-00008B050000}"/>
    <cellStyle name="Normal 30 2" xfId="1032" xr:uid="{00000000-0005-0000-0000-00008C050000}"/>
    <cellStyle name="Normal 31" xfId="241" xr:uid="{00000000-0005-0000-0000-00008D050000}"/>
    <cellStyle name="Normal 31 2" xfId="1193" xr:uid="{00000000-0005-0000-0000-00008E050000}"/>
    <cellStyle name="Normal 32" xfId="242" xr:uid="{00000000-0005-0000-0000-00008F050000}"/>
    <cellStyle name="Normal 32 2" xfId="1342" xr:uid="{00000000-0005-0000-0000-000090050000}"/>
    <cellStyle name="Normal 33" xfId="243" xr:uid="{00000000-0005-0000-0000-000091050000}"/>
    <cellStyle name="Normal 33 2" xfId="1443" xr:uid="{00000000-0005-0000-0000-000092050000}"/>
    <cellStyle name="Normal 34" xfId="244" xr:uid="{00000000-0005-0000-0000-000093050000}"/>
    <cellStyle name="Normal 35" xfId="245" xr:uid="{00000000-0005-0000-0000-000094050000}"/>
    <cellStyle name="Normal 36" xfId="246" xr:uid="{00000000-0005-0000-0000-000095050000}"/>
    <cellStyle name="Normal 37" xfId="247" xr:uid="{00000000-0005-0000-0000-000096050000}"/>
    <cellStyle name="Normal 37 2" xfId="248" xr:uid="{00000000-0005-0000-0000-000097050000}"/>
    <cellStyle name="Normal 37 3" xfId="249" xr:uid="{00000000-0005-0000-0000-000098050000}"/>
    <cellStyle name="Normal 37 4" xfId="250" xr:uid="{00000000-0005-0000-0000-000099050000}"/>
    <cellStyle name="Normal 38" xfId="251" xr:uid="{00000000-0005-0000-0000-00009A050000}"/>
    <cellStyle name="Normal 38 2" xfId="252" xr:uid="{00000000-0005-0000-0000-00009B050000}"/>
    <cellStyle name="Normal 39" xfId="253" xr:uid="{00000000-0005-0000-0000-00009C050000}"/>
    <cellStyle name="Normal 39 2" xfId="254" xr:uid="{00000000-0005-0000-0000-00009D050000}"/>
    <cellStyle name="Normal 4" xfId="255" xr:uid="{00000000-0005-0000-0000-00009E050000}"/>
    <cellStyle name="Normal 4 2" xfId="57" xr:uid="{00000000-0005-0000-0000-00009F050000}"/>
    <cellStyle name="Normal 4 2 10" xfId="256" xr:uid="{00000000-0005-0000-0000-0000A0050000}"/>
    <cellStyle name="Normal 4 2 11" xfId="257" xr:uid="{00000000-0005-0000-0000-0000A1050000}"/>
    <cellStyle name="Normal 4 2 12" xfId="258" xr:uid="{00000000-0005-0000-0000-0000A2050000}"/>
    <cellStyle name="Normal 4 2 13" xfId="259" xr:uid="{00000000-0005-0000-0000-0000A3050000}"/>
    <cellStyle name="Normal 4 2 14" xfId="260" xr:uid="{00000000-0005-0000-0000-0000A4050000}"/>
    <cellStyle name="Normal 4 2 2" xfId="261" xr:uid="{00000000-0005-0000-0000-0000A5050000}"/>
    <cellStyle name="Normal 4 2 2 2" xfId="1146" xr:uid="{00000000-0005-0000-0000-0000A6050000}"/>
    <cellStyle name="Normal 4 2 2 2 2" xfId="1610" xr:uid="{00000000-0005-0000-0000-0000A7050000}"/>
    <cellStyle name="Normal 4 2 2 3" xfId="1309" xr:uid="{00000000-0005-0000-0000-0000A8050000}"/>
    <cellStyle name="Normal 4 2 2 3 2" xfId="1776" xr:uid="{00000000-0005-0000-0000-0000A9050000}"/>
    <cellStyle name="Normal 4 2 2 4" xfId="1401" xr:uid="{00000000-0005-0000-0000-0000AA050000}"/>
    <cellStyle name="Normal 4 2 2 5" xfId="860" xr:uid="{00000000-0005-0000-0000-0000AB050000}"/>
    <cellStyle name="Normal 4 2 3" xfId="262" xr:uid="{00000000-0005-0000-0000-0000AC050000}"/>
    <cellStyle name="Normal 4 2 4" xfId="263" xr:uid="{00000000-0005-0000-0000-0000AD050000}"/>
    <cellStyle name="Normal 4 2 4 2" xfId="264" xr:uid="{00000000-0005-0000-0000-0000AE050000}"/>
    <cellStyle name="Normal 4 2 4 3" xfId="265" xr:uid="{00000000-0005-0000-0000-0000AF050000}"/>
    <cellStyle name="Normal 4 2 4 4" xfId="266" xr:uid="{00000000-0005-0000-0000-0000B0050000}"/>
    <cellStyle name="Normal 4 2 5" xfId="267" xr:uid="{00000000-0005-0000-0000-0000B1050000}"/>
    <cellStyle name="Normal 4 2 5 2" xfId="268" xr:uid="{00000000-0005-0000-0000-0000B2050000}"/>
    <cellStyle name="Normal 4 2 6" xfId="269" xr:uid="{00000000-0005-0000-0000-0000B3050000}"/>
    <cellStyle name="Normal 4 2 6 2" xfId="270" xr:uid="{00000000-0005-0000-0000-0000B4050000}"/>
    <cellStyle name="Normal 4 2 7" xfId="271" xr:uid="{00000000-0005-0000-0000-0000B5050000}"/>
    <cellStyle name="Normal 4 2 7 2" xfId="272" xr:uid="{00000000-0005-0000-0000-0000B6050000}"/>
    <cellStyle name="Normal 4 2 8" xfId="273" xr:uid="{00000000-0005-0000-0000-0000B7050000}"/>
    <cellStyle name="Normal 4 2 8 2" xfId="274" xr:uid="{00000000-0005-0000-0000-0000B8050000}"/>
    <cellStyle name="Normal 4 2 8 2 2" xfId="275" xr:uid="{00000000-0005-0000-0000-0000B9050000}"/>
    <cellStyle name="Normal 4 2 9" xfId="276" xr:uid="{00000000-0005-0000-0000-0000BA050000}"/>
    <cellStyle name="Normal 4 3" xfId="277" xr:uid="{00000000-0005-0000-0000-0000BB050000}"/>
    <cellStyle name="Normal 4 3 2" xfId="874" xr:uid="{00000000-0005-0000-0000-0000BC050000}"/>
    <cellStyle name="Normal 4 3 2 2" xfId="1147" xr:uid="{00000000-0005-0000-0000-0000BD050000}"/>
    <cellStyle name="Normal 4 3 2 2 2" xfId="1611" xr:uid="{00000000-0005-0000-0000-0000BE050000}"/>
    <cellStyle name="Normal 4 3 2 3" xfId="1310" xr:uid="{00000000-0005-0000-0000-0000BF050000}"/>
    <cellStyle name="Normal 4 3 2 3 2" xfId="1777" xr:uid="{00000000-0005-0000-0000-0000C0050000}"/>
    <cellStyle name="Normal 4 3 2 4" xfId="1406" xr:uid="{00000000-0005-0000-0000-0000C1050000}"/>
    <cellStyle name="Normal 4 3 3" xfId="1819" xr:uid="{00000000-0005-0000-0000-0000C2050000}"/>
    <cellStyle name="Normal 4 3 4" xfId="367" xr:uid="{00000000-0005-0000-0000-0000C3050000}"/>
    <cellStyle name="Normal 4 4" xfId="278" xr:uid="{00000000-0005-0000-0000-0000C4050000}"/>
    <cellStyle name="Normal 4 4 2" xfId="1148" xr:uid="{00000000-0005-0000-0000-0000C5050000}"/>
    <cellStyle name="Normal 4 4 2 2" xfId="1612" xr:uid="{00000000-0005-0000-0000-0000C6050000}"/>
    <cellStyle name="Normal 4 4 3" xfId="1311" xr:uid="{00000000-0005-0000-0000-0000C7050000}"/>
    <cellStyle name="Normal 4 4 3 2" xfId="1778" xr:uid="{00000000-0005-0000-0000-0000C8050000}"/>
    <cellStyle name="Normal 4 4 4" xfId="1394" xr:uid="{00000000-0005-0000-0000-0000C9050000}"/>
    <cellStyle name="Normal 4 4 5" xfId="846" xr:uid="{00000000-0005-0000-0000-0000CA050000}"/>
    <cellStyle name="Normal 4 5" xfId="966" xr:uid="{00000000-0005-0000-0000-0000CB050000}"/>
    <cellStyle name="Normal 4 6" xfId="1809" xr:uid="{00000000-0005-0000-0000-0000CC050000}"/>
    <cellStyle name="Normal 4 7" xfId="333" xr:uid="{00000000-0005-0000-0000-0000CD050000}"/>
    <cellStyle name="Normal 40" xfId="279" xr:uid="{00000000-0005-0000-0000-0000CE050000}"/>
    <cellStyle name="Normal 40 2" xfId="280" xr:uid="{00000000-0005-0000-0000-0000CF050000}"/>
    <cellStyle name="Normal 41" xfId="281" xr:uid="{00000000-0005-0000-0000-0000D0050000}"/>
    <cellStyle name="Normal 41 2" xfId="282" xr:uid="{00000000-0005-0000-0000-0000D1050000}"/>
    <cellStyle name="Normal 41 2 2" xfId="283" xr:uid="{00000000-0005-0000-0000-0000D2050000}"/>
    <cellStyle name="Normal 42" xfId="284" xr:uid="{00000000-0005-0000-0000-0000D3050000}"/>
    <cellStyle name="Normal 43" xfId="285" xr:uid="{00000000-0005-0000-0000-0000D4050000}"/>
    <cellStyle name="Normal 44" xfId="286" xr:uid="{00000000-0005-0000-0000-0000D5050000}"/>
    <cellStyle name="Normal 45" xfId="287" xr:uid="{00000000-0005-0000-0000-0000D6050000}"/>
    <cellStyle name="Normal 46" xfId="288" xr:uid="{00000000-0005-0000-0000-0000D7050000}"/>
    <cellStyle name="Normal 47" xfId="289" xr:uid="{00000000-0005-0000-0000-0000D8050000}"/>
    <cellStyle name="Normal 48" xfId="290" xr:uid="{00000000-0005-0000-0000-0000D9050000}"/>
    <cellStyle name="Normal 49" xfId="291" xr:uid="{00000000-0005-0000-0000-0000DA050000}"/>
    <cellStyle name="Normal 5" xfId="292" xr:uid="{00000000-0005-0000-0000-0000DB050000}"/>
    <cellStyle name="Normal 5 10" xfId="1816" xr:uid="{00000000-0005-0000-0000-0000DC050000}"/>
    <cellStyle name="Normal 5 2" xfId="293" xr:uid="{00000000-0005-0000-0000-0000DD050000}"/>
    <cellStyle name="Normal 5 2 2" xfId="876" xr:uid="{00000000-0005-0000-0000-0000DE050000}"/>
    <cellStyle name="Normal 5 2 2 2" xfId="1150" xr:uid="{00000000-0005-0000-0000-0000DF050000}"/>
    <cellStyle name="Normal 5 2 2 2 2" xfId="1614" xr:uid="{00000000-0005-0000-0000-0000E0050000}"/>
    <cellStyle name="Normal 5 2 2 3" xfId="1313" xr:uid="{00000000-0005-0000-0000-0000E1050000}"/>
    <cellStyle name="Normal 5 2 2 3 2" xfId="1780" xr:uid="{00000000-0005-0000-0000-0000E2050000}"/>
    <cellStyle name="Normal 5 2 2 4" xfId="1408" xr:uid="{00000000-0005-0000-0000-0000E3050000}"/>
    <cellStyle name="Normal 5 2 3" xfId="1821" xr:uid="{00000000-0005-0000-0000-0000E4050000}"/>
    <cellStyle name="Normal 5 3" xfId="834" xr:uid="{00000000-0005-0000-0000-0000E5050000}"/>
    <cellStyle name="Normal 5 3 2" xfId="957" xr:uid="{00000000-0005-0000-0000-0000E6050000}"/>
    <cellStyle name="Normal 5 3 2 2" xfId="1152" xr:uid="{00000000-0005-0000-0000-0000E7050000}"/>
    <cellStyle name="Normal 5 3 2 2 2" xfId="1616" xr:uid="{00000000-0005-0000-0000-0000E8050000}"/>
    <cellStyle name="Normal 5 3 2 3" xfId="1315" xr:uid="{00000000-0005-0000-0000-0000E9050000}"/>
    <cellStyle name="Normal 5 3 2 3 2" xfId="1782" xr:uid="{00000000-0005-0000-0000-0000EA050000}"/>
    <cellStyle name="Normal 5 3 2 4" xfId="1444" xr:uid="{00000000-0005-0000-0000-0000EB050000}"/>
    <cellStyle name="Normal 5 3 3" xfId="1027" xr:uid="{00000000-0005-0000-0000-0000EC050000}"/>
    <cellStyle name="Normal 5 3 3 2" xfId="1153" xr:uid="{00000000-0005-0000-0000-0000ED050000}"/>
    <cellStyle name="Normal 5 3 3 2 2" xfId="1617" xr:uid="{00000000-0005-0000-0000-0000EE050000}"/>
    <cellStyle name="Normal 5 3 3 3" xfId="1316" xr:uid="{00000000-0005-0000-0000-0000EF050000}"/>
    <cellStyle name="Normal 5 3 3 3 2" xfId="1783" xr:uid="{00000000-0005-0000-0000-0000F0050000}"/>
    <cellStyle name="Normal 5 3 3 4" xfId="1488" xr:uid="{00000000-0005-0000-0000-0000F1050000}"/>
    <cellStyle name="Normal 5 3 4" xfId="1151" xr:uid="{00000000-0005-0000-0000-0000F2050000}"/>
    <cellStyle name="Normal 5 3 4 2" xfId="1615" xr:uid="{00000000-0005-0000-0000-0000F3050000}"/>
    <cellStyle name="Normal 5 3 5" xfId="1188" xr:uid="{00000000-0005-0000-0000-0000F4050000}"/>
    <cellStyle name="Normal 5 3 5 2" xfId="1653" xr:uid="{00000000-0005-0000-0000-0000F5050000}"/>
    <cellStyle name="Normal 5 3 6" xfId="1314" xr:uid="{00000000-0005-0000-0000-0000F6050000}"/>
    <cellStyle name="Normal 5 3 6 2" xfId="1781" xr:uid="{00000000-0005-0000-0000-0000F7050000}"/>
    <cellStyle name="Normal 5 3 7" xfId="1389" xr:uid="{00000000-0005-0000-0000-0000F8050000}"/>
    <cellStyle name="Normal 5 4" xfId="403" xr:uid="{00000000-0005-0000-0000-0000F9050000}"/>
    <cellStyle name="Normal 5 5" xfId="861" xr:uid="{00000000-0005-0000-0000-0000FA050000}"/>
    <cellStyle name="Normal 5 5 2" xfId="1154" xr:uid="{00000000-0005-0000-0000-0000FB050000}"/>
    <cellStyle name="Normal 5 5 2 2" xfId="1618" xr:uid="{00000000-0005-0000-0000-0000FC050000}"/>
    <cellStyle name="Normal 5 5 3" xfId="1317" xr:uid="{00000000-0005-0000-0000-0000FD050000}"/>
    <cellStyle name="Normal 5 5 3 2" xfId="1784" xr:uid="{00000000-0005-0000-0000-0000FE050000}"/>
    <cellStyle name="Normal 5 5 4" xfId="1402" xr:uid="{00000000-0005-0000-0000-0000FF050000}"/>
    <cellStyle name="Normal 5 6" xfId="998" xr:uid="{00000000-0005-0000-0000-000000060000}"/>
    <cellStyle name="Normal 5 6 2" xfId="1155" xr:uid="{00000000-0005-0000-0000-000001060000}"/>
    <cellStyle name="Normal 5 6 2 2" xfId="1619" xr:uid="{00000000-0005-0000-0000-000002060000}"/>
    <cellStyle name="Normal 5 6 3" xfId="1318" xr:uid="{00000000-0005-0000-0000-000003060000}"/>
    <cellStyle name="Normal 5 6 3 2" xfId="1785" xr:uid="{00000000-0005-0000-0000-000004060000}"/>
    <cellStyle name="Normal 5 6 4" xfId="1466" xr:uid="{00000000-0005-0000-0000-000005060000}"/>
    <cellStyle name="Normal 5 7" xfId="1149" xr:uid="{00000000-0005-0000-0000-000006060000}"/>
    <cellStyle name="Normal 5 7 2" xfId="1613" xr:uid="{00000000-0005-0000-0000-000007060000}"/>
    <cellStyle name="Normal 5 8" xfId="1312" xr:uid="{00000000-0005-0000-0000-000008060000}"/>
    <cellStyle name="Normal 5 8 2" xfId="1779" xr:uid="{00000000-0005-0000-0000-000009060000}"/>
    <cellStyle name="Normal 5 9" xfId="1363" xr:uid="{00000000-0005-0000-0000-00000A060000}"/>
    <cellStyle name="Normal 5_piramide redonda" xfId="294" xr:uid="{00000000-0005-0000-0000-00000B060000}"/>
    <cellStyle name="Normal 50" xfId="295" xr:uid="{00000000-0005-0000-0000-00000C060000}"/>
    <cellStyle name="Normal 51" xfId="296" xr:uid="{00000000-0005-0000-0000-00000D060000}"/>
    <cellStyle name="Normal 52" xfId="297" xr:uid="{00000000-0005-0000-0000-00000E060000}"/>
    <cellStyle name="Normal 53" xfId="298" xr:uid="{00000000-0005-0000-0000-00000F060000}"/>
    <cellStyle name="Normal 54" xfId="299" xr:uid="{00000000-0005-0000-0000-000010060000}"/>
    <cellStyle name="Normal 55" xfId="328" xr:uid="{00000000-0005-0000-0000-000011060000}"/>
    <cellStyle name="Normal 56" xfId="1850" xr:uid="{949D0D3E-5B88-4AEA-9663-16A0708518D3}"/>
    <cellStyle name="Normal 6" xfId="300" xr:uid="{00000000-0005-0000-0000-000012060000}"/>
    <cellStyle name="Normal 6 2" xfId="389" xr:uid="{00000000-0005-0000-0000-000013060000}"/>
    <cellStyle name="Normal 6 2 2" xfId="877" xr:uid="{00000000-0005-0000-0000-000014060000}"/>
    <cellStyle name="Normal 6 2 2 2" xfId="1156" xr:uid="{00000000-0005-0000-0000-000015060000}"/>
    <cellStyle name="Normal 6 2 2 2 2" xfId="1620" xr:uid="{00000000-0005-0000-0000-000016060000}"/>
    <cellStyle name="Normal 6 2 2 3" xfId="1319" xr:uid="{00000000-0005-0000-0000-000017060000}"/>
    <cellStyle name="Normal 6 2 2 3 2" xfId="1786" xr:uid="{00000000-0005-0000-0000-000018060000}"/>
    <cellStyle name="Normal 6 2 2 4" xfId="1409" xr:uid="{00000000-0005-0000-0000-000019060000}"/>
    <cellStyle name="Normal 6 2 3" xfId="1822" xr:uid="{00000000-0005-0000-0000-00001A060000}"/>
    <cellStyle name="Normal 6 3" xfId="745" xr:uid="{00000000-0005-0000-0000-00001B060000}"/>
    <cellStyle name="Normal 6 4" xfId="999" xr:uid="{00000000-0005-0000-0000-00001C060000}"/>
    <cellStyle name="Normal 6 5" xfId="368" xr:uid="{00000000-0005-0000-0000-00001D060000}"/>
    <cellStyle name="Normal 7" xfId="301" xr:uid="{00000000-0005-0000-0000-00001E060000}"/>
    <cellStyle name="Normal 7 2" xfId="302" xr:uid="{00000000-0005-0000-0000-00001F060000}"/>
    <cellStyle name="Normal 7 2 2" xfId="875" xr:uid="{00000000-0005-0000-0000-000020060000}"/>
    <cellStyle name="Normal 7 2 2 2" xfId="1158" xr:uid="{00000000-0005-0000-0000-000021060000}"/>
    <cellStyle name="Normal 7 2 2 2 2" xfId="1622" xr:uid="{00000000-0005-0000-0000-000022060000}"/>
    <cellStyle name="Normal 7 2 2 3" xfId="1321" xr:uid="{00000000-0005-0000-0000-000023060000}"/>
    <cellStyle name="Normal 7 2 2 3 2" xfId="1788" xr:uid="{00000000-0005-0000-0000-000024060000}"/>
    <cellStyle name="Normal 7 2 2 4" xfId="1407" xr:uid="{00000000-0005-0000-0000-000025060000}"/>
    <cellStyle name="Normal 7 2 3" xfId="1024" xr:uid="{00000000-0005-0000-0000-000026060000}"/>
    <cellStyle name="Normal 7 2 3 2" xfId="1159" xr:uid="{00000000-0005-0000-0000-000027060000}"/>
    <cellStyle name="Normal 7 2 3 2 2" xfId="1623" xr:uid="{00000000-0005-0000-0000-000028060000}"/>
    <cellStyle name="Normal 7 2 3 3" xfId="1322" xr:uid="{00000000-0005-0000-0000-000029060000}"/>
    <cellStyle name="Normal 7 2 3 3 2" xfId="1789" xr:uid="{00000000-0005-0000-0000-00002A060000}"/>
    <cellStyle name="Normal 7 2 3 4" xfId="1486" xr:uid="{00000000-0005-0000-0000-00002B060000}"/>
    <cellStyle name="Normal 7 2 4" xfId="1157" xr:uid="{00000000-0005-0000-0000-00002C060000}"/>
    <cellStyle name="Normal 7 2 4 2" xfId="1621" xr:uid="{00000000-0005-0000-0000-00002D060000}"/>
    <cellStyle name="Normal 7 2 5" xfId="1186" xr:uid="{00000000-0005-0000-0000-00002E060000}"/>
    <cellStyle name="Normal 7 2 5 2" xfId="1651" xr:uid="{00000000-0005-0000-0000-00002F060000}"/>
    <cellStyle name="Normal 7 2 6" xfId="1320" xr:uid="{00000000-0005-0000-0000-000030060000}"/>
    <cellStyle name="Normal 7 2 6 2" xfId="1787" xr:uid="{00000000-0005-0000-0000-000031060000}"/>
    <cellStyle name="Normal 7 2 7" xfId="1387" xr:uid="{00000000-0005-0000-0000-000032060000}"/>
    <cellStyle name="Normal 7 2 8" xfId="1820" xr:uid="{00000000-0005-0000-0000-000033060000}"/>
    <cellStyle name="Normal 7 2 9" xfId="746" xr:uid="{00000000-0005-0000-0000-000034060000}"/>
    <cellStyle name="Normal 7 3" xfId="404" xr:uid="{00000000-0005-0000-0000-000035060000}"/>
    <cellStyle name="Normal 7 4" xfId="847" xr:uid="{00000000-0005-0000-0000-000036060000}"/>
    <cellStyle name="Normal 7 4 2" xfId="1160" xr:uid="{00000000-0005-0000-0000-000037060000}"/>
    <cellStyle name="Normal 7 4 2 2" xfId="1624" xr:uid="{00000000-0005-0000-0000-000038060000}"/>
    <cellStyle name="Normal 7 4 3" xfId="1323" xr:uid="{00000000-0005-0000-0000-000039060000}"/>
    <cellStyle name="Normal 7 4 3 2" xfId="1790" xr:uid="{00000000-0005-0000-0000-00003A060000}"/>
    <cellStyle name="Normal 7 4 4" xfId="1395" xr:uid="{00000000-0005-0000-0000-00003B060000}"/>
    <cellStyle name="Normal 7 5" xfId="1001" xr:uid="{00000000-0005-0000-0000-00003C060000}"/>
    <cellStyle name="Normal 7 6" xfId="1810" xr:uid="{00000000-0005-0000-0000-00003D060000}"/>
    <cellStyle name="Normal 7 7" xfId="370" xr:uid="{00000000-0005-0000-0000-00003E060000}"/>
    <cellStyle name="Normal 8" xfId="303" xr:uid="{00000000-0005-0000-0000-00003F060000}"/>
    <cellStyle name="Normal 8 2" xfId="304" xr:uid="{00000000-0005-0000-0000-000040060000}"/>
    <cellStyle name="Normal 8 2 2" xfId="879" xr:uid="{00000000-0005-0000-0000-000041060000}"/>
    <cellStyle name="Normal 8 2 2 2" xfId="1161" xr:uid="{00000000-0005-0000-0000-000042060000}"/>
    <cellStyle name="Normal 8 2 2 2 2" xfId="1625" xr:uid="{00000000-0005-0000-0000-000043060000}"/>
    <cellStyle name="Normal 8 2 2 3" xfId="1324" xr:uid="{00000000-0005-0000-0000-000044060000}"/>
    <cellStyle name="Normal 8 2 2 3 2" xfId="1791" xr:uid="{00000000-0005-0000-0000-000045060000}"/>
    <cellStyle name="Normal 8 2 2 4" xfId="1411" xr:uid="{00000000-0005-0000-0000-000046060000}"/>
    <cellStyle name="Normal 8 2 3" xfId="1824" xr:uid="{00000000-0005-0000-0000-000047060000}"/>
    <cellStyle name="Normal 8 2 4" xfId="405" xr:uid="{00000000-0005-0000-0000-000048060000}"/>
    <cellStyle name="Normal 8 3" xfId="867" xr:uid="{00000000-0005-0000-0000-000049060000}"/>
    <cellStyle name="Normal 8 3 2" xfId="1162" xr:uid="{00000000-0005-0000-0000-00004A060000}"/>
    <cellStyle name="Normal 8 3 2 2" xfId="1626" xr:uid="{00000000-0005-0000-0000-00004B060000}"/>
    <cellStyle name="Normal 8 3 3" xfId="1325" xr:uid="{00000000-0005-0000-0000-00004C060000}"/>
    <cellStyle name="Normal 8 3 3 2" xfId="1792" xr:uid="{00000000-0005-0000-0000-00004D060000}"/>
    <cellStyle name="Normal 8 3 4" xfId="1404" xr:uid="{00000000-0005-0000-0000-00004E060000}"/>
    <cellStyle name="Normal 8 4" xfId="1002" xr:uid="{00000000-0005-0000-0000-00004F060000}"/>
    <cellStyle name="Normal 8 5" xfId="1817" xr:uid="{00000000-0005-0000-0000-000050060000}"/>
    <cellStyle name="Normal 8 6" xfId="371" xr:uid="{00000000-0005-0000-0000-000051060000}"/>
    <cellStyle name="Normal 9" xfId="305" xr:uid="{00000000-0005-0000-0000-000052060000}"/>
    <cellStyle name="Normal 9 2" xfId="306" xr:uid="{00000000-0005-0000-0000-000053060000}"/>
    <cellStyle name="Normal 9 2 2" xfId="1025" xr:uid="{00000000-0005-0000-0000-000054060000}"/>
    <cellStyle name="Normal 9 2 2 2" xfId="1164" xr:uid="{00000000-0005-0000-0000-000055060000}"/>
    <cellStyle name="Normal 9 2 2 2 2" xfId="1628" xr:uid="{00000000-0005-0000-0000-000056060000}"/>
    <cellStyle name="Normal 9 2 2 3" xfId="1327" xr:uid="{00000000-0005-0000-0000-000057060000}"/>
    <cellStyle name="Normal 9 2 2 3 2" xfId="1794" xr:uid="{00000000-0005-0000-0000-000058060000}"/>
    <cellStyle name="Normal 9 2 2 4" xfId="1487" xr:uid="{00000000-0005-0000-0000-000059060000}"/>
    <cellStyle name="Normal 9 2 3" xfId="1163" xr:uid="{00000000-0005-0000-0000-00005A060000}"/>
    <cellStyle name="Normal 9 2 3 2" xfId="1627" xr:uid="{00000000-0005-0000-0000-00005B060000}"/>
    <cellStyle name="Normal 9 2 4" xfId="1326" xr:uid="{00000000-0005-0000-0000-00005C060000}"/>
    <cellStyle name="Normal 9 2 4 2" xfId="1793" xr:uid="{00000000-0005-0000-0000-00005D060000}"/>
    <cellStyle name="Normal 9 2 5" xfId="1388" xr:uid="{00000000-0005-0000-0000-00005E060000}"/>
    <cellStyle name="Normal 9 3" xfId="307" xr:uid="{00000000-0005-0000-0000-00005F060000}"/>
    <cellStyle name="Normal 9 3 2" xfId="308" xr:uid="{00000000-0005-0000-0000-000060060000}"/>
    <cellStyle name="Normal 9 3 2 2" xfId="1629" xr:uid="{00000000-0005-0000-0000-000061060000}"/>
    <cellStyle name="Normal 9 3 3" xfId="1328" xr:uid="{00000000-0005-0000-0000-000062060000}"/>
    <cellStyle name="Normal 9 3 3 2" xfId="1795" xr:uid="{00000000-0005-0000-0000-000063060000}"/>
    <cellStyle name="Normal 9 3 4" xfId="1413" xr:uid="{00000000-0005-0000-0000-000064060000}"/>
    <cellStyle name="Normal 9 4" xfId="1003" xr:uid="{00000000-0005-0000-0000-000065060000}"/>
    <cellStyle name="Normal 9 5" xfId="1187" xr:uid="{00000000-0005-0000-0000-000066060000}"/>
    <cellStyle name="Normal 9 5 2" xfId="1652" xr:uid="{00000000-0005-0000-0000-000067060000}"/>
    <cellStyle name="Normal 9 6" xfId="1826" xr:uid="{00000000-0005-0000-0000-000068060000}"/>
    <cellStyle name="Normal 9 7" xfId="372" xr:uid="{00000000-0005-0000-0000-000069060000}"/>
    <cellStyle name="Notas 10" xfId="747" xr:uid="{00000000-0005-0000-0000-00006B060000}"/>
    <cellStyle name="Notas 10 2" xfId="930" xr:uid="{00000000-0005-0000-0000-00006C060000}"/>
    <cellStyle name="Notas 2" xfId="309" xr:uid="{00000000-0005-0000-0000-00006D060000}"/>
    <cellStyle name="Notas 2 2" xfId="748" xr:uid="{00000000-0005-0000-0000-00006E060000}"/>
    <cellStyle name="Notas 2 2 2" xfId="1026" xr:uid="{00000000-0005-0000-0000-00006F060000}"/>
    <cellStyle name="Notas 2 3" xfId="898" xr:uid="{00000000-0005-0000-0000-000070060000}"/>
    <cellStyle name="Notas 2 3 2" xfId="1166" xr:uid="{00000000-0005-0000-0000-000071060000}"/>
    <cellStyle name="Notas 2 3 2 2" xfId="1631" xr:uid="{00000000-0005-0000-0000-000072060000}"/>
    <cellStyle name="Notas 2 3 3" xfId="1330" xr:uid="{00000000-0005-0000-0000-000073060000}"/>
    <cellStyle name="Notas 2 3 3 2" xfId="1797" xr:uid="{00000000-0005-0000-0000-000074060000}"/>
    <cellStyle name="Notas 2 3 4" xfId="1431" xr:uid="{00000000-0005-0000-0000-000075060000}"/>
    <cellStyle name="Notas 2 4" xfId="931" xr:uid="{00000000-0005-0000-0000-000076060000}"/>
    <cellStyle name="Notas 2 5" xfId="973" xr:uid="{00000000-0005-0000-0000-000077060000}"/>
    <cellStyle name="Notas 2 5 2" xfId="1167" xr:uid="{00000000-0005-0000-0000-000078060000}"/>
    <cellStyle name="Notas 2 5 2 2" xfId="1632" xr:uid="{00000000-0005-0000-0000-000079060000}"/>
    <cellStyle name="Notas 2 5 3" xfId="1331" xr:uid="{00000000-0005-0000-0000-00007A060000}"/>
    <cellStyle name="Notas 2 5 3 2" xfId="1798" xr:uid="{00000000-0005-0000-0000-00007B060000}"/>
    <cellStyle name="Notas 2 5 4" xfId="1453" xr:uid="{00000000-0005-0000-0000-00007C060000}"/>
    <cellStyle name="Notas 2 6" xfId="1165" xr:uid="{00000000-0005-0000-0000-00007D060000}"/>
    <cellStyle name="Notas 2 6 2" xfId="1630" xr:uid="{00000000-0005-0000-0000-00007E060000}"/>
    <cellStyle name="Notas 2 7" xfId="1329" xr:uid="{00000000-0005-0000-0000-00007F060000}"/>
    <cellStyle name="Notas 2 7 2" xfId="1796" xr:uid="{00000000-0005-0000-0000-000080060000}"/>
    <cellStyle name="Notas 2 8" xfId="1350" xr:uid="{00000000-0005-0000-0000-000081060000}"/>
    <cellStyle name="Notas 2 9" xfId="1844" xr:uid="{00000000-0005-0000-0000-000082060000}"/>
    <cellStyle name="Notas 3" xfId="310" xr:uid="{00000000-0005-0000-0000-000083060000}"/>
    <cellStyle name="Notas 3 2" xfId="932" xr:uid="{00000000-0005-0000-0000-000084060000}"/>
    <cellStyle name="Notas 3 3" xfId="749" xr:uid="{00000000-0005-0000-0000-000085060000}"/>
    <cellStyle name="Notas 4" xfId="750" xr:uid="{00000000-0005-0000-0000-000086060000}"/>
    <cellStyle name="Notas 4 2" xfId="933" xr:uid="{00000000-0005-0000-0000-000087060000}"/>
    <cellStyle name="Notas 5" xfId="751" xr:uid="{00000000-0005-0000-0000-000088060000}"/>
    <cellStyle name="Notas 5 2" xfId="934" xr:uid="{00000000-0005-0000-0000-000089060000}"/>
    <cellStyle name="Notas 6" xfId="752" xr:uid="{00000000-0005-0000-0000-00008A060000}"/>
    <cellStyle name="Notas 6 2" xfId="935" xr:uid="{00000000-0005-0000-0000-00008B060000}"/>
    <cellStyle name="Notas 7" xfId="753" xr:uid="{00000000-0005-0000-0000-00008C060000}"/>
    <cellStyle name="Notas 7 2" xfId="936" xr:uid="{00000000-0005-0000-0000-00008D060000}"/>
    <cellStyle name="Notas 8" xfId="754" xr:uid="{00000000-0005-0000-0000-00008E060000}"/>
    <cellStyle name="Notas 8 2" xfId="937" xr:uid="{00000000-0005-0000-0000-00008F060000}"/>
    <cellStyle name="Notas 9" xfId="755" xr:uid="{00000000-0005-0000-0000-000090060000}"/>
    <cellStyle name="Notas 9 2" xfId="938" xr:uid="{00000000-0005-0000-0000-000091060000}"/>
    <cellStyle name="Note" xfId="756" builtinId="10" customBuiltin="1"/>
    <cellStyle name="Note 2" xfId="870" xr:uid="{00000000-0005-0000-0000-000093060000}"/>
    <cellStyle name="Note 2 2" xfId="844" xr:uid="{00000000-0005-0000-0000-000094060000}"/>
    <cellStyle name="Note 3" xfId="905" xr:uid="{00000000-0005-0000-0000-000095060000}"/>
    <cellStyle name="Num. cuadro" xfId="311" xr:uid="{00000000-0005-0000-0000-000096060000}"/>
    <cellStyle name="Num. cuadro 2" xfId="312" xr:uid="{00000000-0005-0000-0000-000097060000}"/>
    <cellStyle name="Output" xfId="15" xr:uid="{00000000-0005-0000-0000-000098060000}"/>
    <cellStyle name="Output 2" xfId="869" xr:uid="{00000000-0005-0000-0000-000099060000}"/>
    <cellStyle name="Output 2 2" xfId="843" xr:uid="{00000000-0005-0000-0000-00009A060000}"/>
    <cellStyle name="Output 3" xfId="903" xr:uid="{00000000-0005-0000-0000-00009B060000}"/>
    <cellStyle name="Percent" xfId="10" xr:uid="{00000000-0005-0000-0000-00009C060000}"/>
    <cellStyle name="Percent 2" xfId="757" xr:uid="{00000000-0005-0000-0000-00009D060000}"/>
    <cellStyle name="Pie" xfId="313" xr:uid="{00000000-0005-0000-0000-00009E060000}"/>
    <cellStyle name="Porcentaje 2" xfId="47" xr:uid="{00000000-0005-0000-0000-0000A0060000}"/>
    <cellStyle name="Porcentaje 3" xfId="52" xr:uid="{00000000-0005-0000-0000-0000A1060000}"/>
    <cellStyle name="Porcentaje 3 10" xfId="331" xr:uid="{00000000-0005-0000-0000-0000A2060000}"/>
    <cellStyle name="Porcentaje 3 2" xfId="840" xr:uid="{00000000-0005-0000-0000-0000A3060000}"/>
    <cellStyle name="Porcentaje 3 2 2" xfId="1031" xr:uid="{00000000-0005-0000-0000-0000A4060000}"/>
    <cellStyle name="Porcentaje 3 2 2 2" xfId="1170" xr:uid="{00000000-0005-0000-0000-0000A5060000}"/>
    <cellStyle name="Porcentaje 3 2 2 2 2" xfId="1635" xr:uid="{00000000-0005-0000-0000-0000A6060000}"/>
    <cellStyle name="Porcentaje 3 2 2 3" xfId="1334" xr:uid="{00000000-0005-0000-0000-0000A7060000}"/>
    <cellStyle name="Porcentaje 3 2 2 3 2" xfId="1801" xr:uid="{00000000-0005-0000-0000-0000A8060000}"/>
    <cellStyle name="Porcentaje 3 2 2 4" xfId="1492" xr:uid="{00000000-0005-0000-0000-0000A9060000}"/>
    <cellStyle name="Porcentaje 3 2 3" xfId="1169" xr:uid="{00000000-0005-0000-0000-0000AA060000}"/>
    <cellStyle name="Porcentaje 3 2 3 2" xfId="1634" xr:uid="{00000000-0005-0000-0000-0000AB060000}"/>
    <cellStyle name="Porcentaje 3 2 4" xfId="1333" xr:uid="{00000000-0005-0000-0000-0000AC060000}"/>
    <cellStyle name="Porcentaje 3 2 4 2" xfId="1800" xr:uid="{00000000-0005-0000-0000-0000AD060000}"/>
    <cellStyle name="Porcentaje 3 2 5" xfId="1393" xr:uid="{00000000-0005-0000-0000-0000AE060000}"/>
    <cellStyle name="Porcentaje 3 3" xfId="881" xr:uid="{00000000-0005-0000-0000-0000AF060000}"/>
    <cellStyle name="Porcentaje 3 3 2" xfId="1171" xr:uid="{00000000-0005-0000-0000-0000B0060000}"/>
    <cellStyle name="Porcentaje 3 3 2 2" xfId="1636" xr:uid="{00000000-0005-0000-0000-0000B1060000}"/>
    <cellStyle name="Porcentaje 3 3 3" xfId="1335" xr:uid="{00000000-0005-0000-0000-0000B2060000}"/>
    <cellStyle name="Porcentaje 3 3 3 2" xfId="1802" xr:uid="{00000000-0005-0000-0000-0000B3060000}"/>
    <cellStyle name="Porcentaje 3 3 4" xfId="1414" xr:uid="{00000000-0005-0000-0000-0000B4060000}"/>
    <cellStyle name="Porcentaje 3 4" xfId="962" xr:uid="{00000000-0005-0000-0000-0000B5060000}"/>
    <cellStyle name="Porcentaje 3 4 2" xfId="1172" xr:uid="{00000000-0005-0000-0000-0000B6060000}"/>
    <cellStyle name="Porcentaje 3 4 2 2" xfId="1637" xr:uid="{00000000-0005-0000-0000-0000B7060000}"/>
    <cellStyle name="Porcentaje 3 4 3" xfId="1336" xr:uid="{00000000-0005-0000-0000-0000B8060000}"/>
    <cellStyle name="Porcentaje 3 4 3 2" xfId="1803" xr:uid="{00000000-0005-0000-0000-0000B9060000}"/>
    <cellStyle name="Porcentaje 3 4 4" xfId="1448" xr:uid="{00000000-0005-0000-0000-0000BA060000}"/>
    <cellStyle name="Porcentaje 3 5" xfId="1168" xr:uid="{00000000-0005-0000-0000-0000BB060000}"/>
    <cellStyle name="Porcentaje 3 5 2" xfId="1633" xr:uid="{00000000-0005-0000-0000-0000BC060000}"/>
    <cellStyle name="Porcentaje 3 6" xfId="1192" xr:uid="{00000000-0005-0000-0000-0000BD060000}"/>
    <cellStyle name="Porcentaje 3 6 2" xfId="1657" xr:uid="{00000000-0005-0000-0000-0000BE060000}"/>
    <cellStyle name="Porcentaje 3 7" xfId="1332" xr:uid="{00000000-0005-0000-0000-0000BF060000}"/>
    <cellStyle name="Porcentaje 3 7 2" xfId="1799" xr:uid="{00000000-0005-0000-0000-0000C0060000}"/>
    <cellStyle name="Porcentaje 3 8" xfId="1346" xr:uid="{00000000-0005-0000-0000-0000C1060000}"/>
    <cellStyle name="Porcentaje 3 9" xfId="1827" xr:uid="{00000000-0005-0000-0000-0000C2060000}"/>
    <cellStyle name="Porcentaje 4" xfId="373" xr:uid="{00000000-0005-0000-0000-0000C3060000}"/>
    <cellStyle name="Porcentaje 4 2" xfId="899" xr:uid="{00000000-0005-0000-0000-0000C4060000}"/>
    <cellStyle name="Porcentaje 4 2 2" xfId="1174" xr:uid="{00000000-0005-0000-0000-0000C5060000}"/>
    <cellStyle name="Porcentaje 4 2 2 2" xfId="1639" xr:uid="{00000000-0005-0000-0000-0000C6060000}"/>
    <cellStyle name="Porcentaje 4 2 3" xfId="1338" xr:uid="{00000000-0005-0000-0000-0000C7060000}"/>
    <cellStyle name="Porcentaje 4 2 3 2" xfId="1805" xr:uid="{00000000-0005-0000-0000-0000C8060000}"/>
    <cellStyle name="Porcentaje 4 2 4" xfId="1432" xr:uid="{00000000-0005-0000-0000-0000C9060000}"/>
    <cellStyle name="Porcentaje 4 3" xfId="1173" xr:uid="{00000000-0005-0000-0000-0000CA060000}"/>
    <cellStyle name="Porcentaje 4 3 2" xfId="1638" xr:uid="{00000000-0005-0000-0000-0000CB060000}"/>
    <cellStyle name="Porcentaje 4 4" xfId="1337" xr:uid="{00000000-0005-0000-0000-0000CC060000}"/>
    <cellStyle name="Porcentaje 4 4 2" xfId="1804" xr:uid="{00000000-0005-0000-0000-0000CD060000}"/>
    <cellStyle name="Porcentaje 4 5" xfId="1365" xr:uid="{00000000-0005-0000-0000-0000CE060000}"/>
    <cellStyle name="Porcentaje 4 6" xfId="1845" xr:uid="{00000000-0005-0000-0000-0000CF060000}"/>
    <cellStyle name="Porcentaje 5" xfId="383" xr:uid="{00000000-0005-0000-0000-0000D0060000}"/>
    <cellStyle name="Porcentaje 5 2" xfId="1012" xr:uid="{00000000-0005-0000-0000-0000D1060000}"/>
    <cellStyle name="Porcentaje 5 2 2" xfId="1176" xr:uid="{00000000-0005-0000-0000-0000D2060000}"/>
    <cellStyle name="Porcentaje 5 2 2 2" xfId="1641" xr:uid="{00000000-0005-0000-0000-0000D3060000}"/>
    <cellStyle name="Porcentaje 5 2 3" xfId="1340" xr:uid="{00000000-0005-0000-0000-0000D4060000}"/>
    <cellStyle name="Porcentaje 5 2 3 2" xfId="1807" xr:uid="{00000000-0005-0000-0000-0000D5060000}"/>
    <cellStyle name="Porcentaje 5 2 4" xfId="1474" xr:uid="{00000000-0005-0000-0000-0000D6060000}"/>
    <cellStyle name="Porcentaje 5 3" xfId="1175" xr:uid="{00000000-0005-0000-0000-0000D7060000}"/>
    <cellStyle name="Porcentaje 5 3 2" xfId="1640" xr:uid="{00000000-0005-0000-0000-0000D8060000}"/>
    <cellStyle name="Porcentaje 5 4" xfId="1339" xr:uid="{00000000-0005-0000-0000-0000D9060000}"/>
    <cellStyle name="Porcentaje 5 4 2" xfId="1806" xr:uid="{00000000-0005-0000-0000-0000DA060000}"/>
    <cellStyle name="Porcentaje 5 5" xfId="1372" xr:uid="{00000000-0005-0000-0000-0000DB060000}"/>
    <cellStyle name="Porcentaje 6" xfId="960" xr:uid="{00000000-0005-0000-0000-0000DC060000}"/>
    <cellStyle name="Porcentaje 7" xfId="329" xr:uid="{00000000-0005-0000-0000-0000DD060000}"/>
    <cellStyle name="Porcentual 2" xfId="314" xr:uid="{00000000-0005-0000-0000-0000DE060000}"/>
    <cellStyle name="Porcentual 2 2" xfId="315" xr:uid="{00000000-0005-0000-0000-0000DF060000}"/>
    <cellStyle name="Porcentual 2 2 2" xfId="862" xr:uid="{00000000-0005-0000-0000-0000E0060000}"/>
    <cellStyle name="Porcentual 2 3" xfId="864" xr:uid="{00000000-0005-0000-0000-0000E1060000}"/>
    <cellStyle name="Porcentual 2 4" xfId="758" xr:uid="{00000000-0005-0000-0000-0000E2060000}"/>
    <cellStyle name="Porcentual 3" xfId="316" xr:uid="{00000000-0005-0000-0000-0000E3060000}"/>
    <cellStyle name="Porcentual 3 2" xfId="854" xr:uid="{00000000-0005-0000-0000-0000E4060000}"/>
    <cellStyle name="Porcentual 3 2 2" xfId="1177" xr:uid="{00000000-0005-0000-0000-0000E5060000}"/>
    <cellStyle name="Porcentual 3 2 2 2" xfId="1642" xr:uid="{00000000-0005-0000-0000-0000E6060000}"/>
    <cellStyle name="Porcentual 3 2 3" xfId="1341" xr:uid="{00000000-0005-0000-0000-0000E7060000}"/>
    <cellStyle name="Porcentual 3 2 3 2" xfId="1808" xr:uid="{00000000-0005-0000-0000-0000E8060000}"/>
    <cellStyle name="Porcentual 3 2 4" xfId="1398" xr:uid="{00000000-0005-0000-0000-0000E9060000}"/>
    <cellStyle name="Porcentual 3 3" xfId="1813" xr:uid="{00000000-0005-0000-0000-0000EA060000}"/>
    <cellStyle name="Porcentual 3 4" xfId="759" xr:uid="{00000000-0005-0000-0000-0000EB060000}"/>
    <cellStyle name="Porcentual 4" xfId="317" xr:uid="{00000000-0005-0000-0000-0000EC060000}"/>
    <cellStyle name="Porcentual 4 2" xfId="863" xr:uid="{00000000-0005-0000-0000-0000ED060000}"/>
    <cellStyle name="Porcentual 5" xfId="318" xr:uid="{00000000-0005-0000-0000-0000EE060000}"/>
    <cellStyle name="Porcentual 5 2" xfId="865" xr:uid="{00000000-0005-0000-0000-0000EF060000}"/>
    <cellStyle name="Porcentual 6" xfId="319" xr:uid="{00000000-0005-0000-0000-0000F0060000}"/>
    <cellStyle name="Porcentual 7" xfId="320" xr:uid="{00000000-0005-0000-0000-0000F1060000}"/>
    <cellStyle name="Porcentual 8" xfId="321" xr:uid="{00000000-0005-0000-0000-0000F2060000}"/>
    <cellStyle name="Porcentual 9" xfId="322" xr:uid="{00000000-0005-0000-0000-0000F3060000}"/>
    <cellStyle name="Salida 10" xfId="760" xr:uid="{00000000-0005-0000-0000-0000F5060000}"/>
    <cellStyle name="Salida 10 2" xfId="939" xr:uid="{00000000-0005-0000-0000-0000F6060000}"/>
    <cellStyle name="Salida 2" xfId="761" xr:uid="{00000000-0005-0000-0000-0000F7060000}"/>
    <cellStyle name="Salida 2 2" xfId="940" xr:uid="{00000000-0005-0000-0000-0000F8060000}"/>
    <cellStyle name="Salida 3" xfId="762" xr:uid="{00000000-0005-0000-0000-0000F9060000}"/>
    <cellStyle name="Salida 3 2" xfId="941" xr:uid="{00000000-0005-0000-0000-0000FA060000}"/>
    <cellStyle name="Salida 4" xfId="763" xr:uid="{00000000-0005-0000-0000-0000FB060000}"/>
    <cellStyle name="Salida 4 2" xfId="942" xr:uid="{00000000-0005-0000-0000-0000FC060000}"/>
    <cellStyle name="Salida 5" xfId="764" xr:uid="{00000000-0005-0000-0000-0000FD060000}"/>
    <cellStyle name="Salida 5 2" xfId="943" xr:uid="{00000000-0005-0000-0000-0000FE060000}"/>
    <cellStyle name="Salida 6" xfId="765" xr:uid="{00000000-0005-0000-0000-0000FF060000}"/>
    <cellStyle name="Salida 6 2" xfId="944" xr:uid="{00000000-0005-0000-0000-000000070000}"/>
    <cellStyle name="Salida 7" xfId="766" xr:uid="{00000000-0005-0000-0000-000001070000}"/>
    <cellStyle name="Salida 7 2" xfId="945" xr:uid="{00000000-0005-0000-0000-000002070000}"/>
    <cellStyle name="Salida 8" xfId="767" xr:uid="{00000000-0005-0000-0000-000003070000}"/>
    <cellStyle name="Salida 8 2" xfId="946" xr:uid="{00000000-0005-0000-0000-000004070000}"/>
    <cellStyle name="Salida 9" xfId="768" xr:uid="{00000000-0005-0000-0000-000005070000}"/>
    <cellStyle name="Salida 9 2" xfId="947" xr:uid="{00000000-0005-0000-0000-000006070000}"/>
    <cellStyle name="SERIE01" xfId="323" xr:uid="{00000000-0005-0000-0000-000007070000}"/>
    <cellStyle name="serie1" xfId="324" xr:uid="{00000000-0005-0000-0000-000008070000}"/>
    <cellStyle name="Texto de advertencia 10" xfId="769" xr:uid="{00000000-0005-0000-0000-00000A070000}"/>
    <cellStyle name="Texto de advertencia 2" xfId="339" xr:uid="{00000000-0005-0000-0000-00000B070000}"/>
    <cellStyle name="Texto de advertencia 2 2" xfId="770" xr:uid="{00000000-0005-0000-0000-00000C070000}"/>
    <cellStyle name="Texto de advertencia 2 3" xfId="972" xr:uid="{00000000-0005-0000-0000-00000D070000}"/>
    <cellStyle name="Texto de advertencia 3" xfId="771" xr:uid="{00000000-0005-0000-0000-00000E070000}"/>
    <cellStyle name="Texto de advertencia 4" xfId="772" xr:uid="{00000000-0005-0000-0000-00000F070000}"/>
    <cellStyle name="Texto de advertencia 5" xfId="773" xr:uid="{00000000-0005-0000-0000-000010070000}"/>
    <cellStyle name="Texto de advertencia 6" xfId="774" xr:uid="{00000000-0005-0000-0000-000011070000}"/>
    <cellStyle name="Texto de advertencia 7" xfId="775" xr:uid="{00000000-0005-0000-0000-000012070000}"/>
    <cellStyle name="Texto de advertencia 8" xfId="776" xr:uid="{00000000-0005-0000-0000-000013070000}"/>
    <cellStyle name="Texto de advertencia 9" xfId="777" xr:uid="{00000000-0005-0000-0000-000014070000}"/>
    <cellStyle name="Texto explicativo 10" xfId="778" xr:uid="{00000000-0005-0000-0000-000016070000}"/>
    <cellStyle name="Texto explicativo 2" xfId="340" xr:uid="{00000000-0005-0000-0000-000017070000}"/>
    <cellStyle name="Texto explicativo 2 2" xfId="779" xr:uid="{00000000-0005-0000-0000-000018070000}"/>
    <cellStyle name="Texto explicativo 2 3" xfId="974" xr:uid="{00000000-0005-0000-0000-000019070000}"/>
    <cellStyle name="Texto explicativo 3" xfId="780" xr:uid="{00000000-0005-0000-0000-00001A070000}"/>
    <cellStyle name="Texto explicativo 4" xfId="781" xr:uid="{00000000-0005-0000-0000-00001B070000}"/>
    <cellStyle name="Texto explicativo 5" xfId="782" xr:uid="{00000000-0005-0000-0000-00001C070000}"/>
    <cellStyle name="Texto explicativo 6" xfId="783" xr:uid="{00000000-0005-0000-0000-00001D070000}"/>
    <cellStyle name="Texto explicativo 7" xfId="784" xr:uid="{00000000-0005-0000-0000-00001E070000}"/>
    <cellStyle name="Texto explicativo 8" xfId="785" xr:uid="{00000000-0005-0000-0000-00001F070000}"/>
    <cellStyle name="Texto explicativo 9" xfId="786" xr:uid="{00000000-0005-0000-0000-000020070000}"/>
    <cellStyle name="Title" xfId="787" xr:uid="{00000000-0005-0000-0000-000021070000}"/>
    <cellStyle name="Titulo" xfId="325" xr:uid="{00000000-0005-0000-0000-000022070000}"/>
    <cellStyle name="Título 1 10" xfId="788" xr:uid="{00000000-0005-0000-0000-000023070000}"/>
    <cellStyle name="Título 1 2" xfId="789" xr:uid="{00000000-0005-0000-0000-000024070000}"/>
    <cellStyle name="Título 1 3" xfId="790" xr:uid="{00000000-0005-0000-0000-000025070000}"/>
    <cellStyle name="Título 1 4" xfId="791" xr:uid="{00000000-0005-0000-0000-000026070000}"/>
    <cellStyle name="Título 1 5" xfId="792" xr:uid="{00000000-0005-0000-0000-000027070000}"/>
    <cellStyle name="Título 1 6" xfId="793" xr:uid="{00000000-0005-0000-0000-000028070000}"/>
    <cellStyle name="Título 1 7" xfId="794" xr:uid="{00000000-0005-0000-0000-000029070000}"/>
    <cellStyle name="Título 1 8" xfId="795" xr:uid="{00000000-0005-0000-0000-00002A070000}"/>
    <cellStyle name="Título 1 9" xfId="796" xr:uid="{00000000-0005-0000-0000-00002B070000}"/>
    <cellStyle name="Título 10" xfId="797" xr:uid="{00000000-0005-0000-0000-00002C070000}"/>
    <cellStyle name="Título 11" xfId="798" xr:uid="{00000000-0005-0000-0000-00002D070000}"/>
    <cellStyle name="Título 12" xfId="799" xr:uid="{00000000-0005-0000-0000-00002E070000}"/>
    <cellStyle name="Título 13" xfId="885" xr:uid="{00000000-0005-0000-0000-00002F070000}"/>
    <cellStyle name="Titulo 2" xfId="326" xr:uid="{00000000-0005-0000-0000-000030070000}"/>
    <cellStyle name="Título 2 10" xfId="800" xr:uid="{00000000-0005-0000-0000-000032070000}"/>
    <cellStyle name="Título 2 2" xfId="801" xr:uid="{00000000-0005-0000-0000-000033070000}"/>
    <cellStyle name="Título 2 3" xfId="802" xr:uid="{00000000-0005-0000-0000-000034070000}"/>
    <cellStyle name="Título 2 4" xfId="803" xr:uid="{00000000-0005-0000-0000-000035070000}"/>
    <cellStyle name="Título 2 5" xfId="804" xr:uid="{00000000-0005-0000-0000-000036070000}"/>
    <cellStyle name="Título 2 6" xfId="805" xr:uid="{00000000-0005-0000-0000-000037070000}"/>
    <cellStyle name="Título 2 7" xfId="806" xr:uid="{00000000-0005-0000-0000-000038070000}"/>
    <cellStyle name="Título 2 8" xfId="807" xr:uid="{00000000-0005-0000-0000-000039070000}"/>
    <cellStyle name="Título 2 9" xfId="808" xr:uid="{00000000-0005-0000-0000-00003A070000}"/>
    <cellStyle name="Título 3 10" xfId="809" xr:uid="{00000000-0005-0000-0000-00003C070000}"/>
    <cellStyle name="Título 3 2" xfId="810" xr:uid="{00000000-0005-0000-0000-00003D070000}"/>
    <cellStyle name="Título 3 3" xfId="811" xr:uid="{00000000-0005-0000-0000-00003E070000}"/>
    <cellStyle name="Título 3 4" xfId="812" xr:uid="{00000000-0005-0000-0000-00003F070000}"/>
    <cellStyle name="Título 3 5" xfId="813" xr:uid="{00000000-0005-0000-0000-000040070000}"/>
    <cellStyle name="Título 3 6" xfId="814" xr:uid="{00000000-0005-0000-0000-000041070000}"/>
    <cellStyle name="Título 3 7" xfId="815" xr:uid="{00000000-0005-0000-0000-000042070000}"/>
    <cellStyle name="Título 3 8" xfId="816" xr:uid="{00000000-0005-0000-0000-000043070000}"/>
    <cellStyle name="Título 3 9" xfId="817" xr:uid="{00000000-0005-0000-0000-000044070000}"/>
    <cellStyle name="Título 4" xfId="334" xr:uid="{00000000-0005-0000-0000-000045070000}"/>
    <cellStyle name="Título 4 2" xfId="818" xr:uid="{00000000-0005-0000-0000-000046070000}"/>
    <cellStyle name="Título 4 3" xfId="967" xr:uid="{00000000-0005-0000-0000-000047070000}"/>
    <cellStyle name="Título 5" xfId="819" xr:uid="{00000000-0005-0000-0000-000048070000}"/>
    <cellStyle name="Título 6" xfId="820" xr:uid="{00000000-0005-0000-0000-000049070000}"/>
    <cellStyle name="Título 7" xfId="821" xr:uid="{00000000-0005-0000-0000-00004A070000}"/>
    <cellStyle name="Título 8" xfId="822" xr:uid="{00000000-0005-0000-0000-00004B070000}"/>
    <cellStyle name="Título 9" xfId="823" xr:uid="{00000000-0005-0000-0000-00004C070000}"/>
    <cellStyle name="Total" xfId="18" builtinId="25" customBuiltin="1"/>
    <cellStyle name="Total 10" xfId="824" xr:uid="{00000000-0005-0000-0000-00004E070000}"/>
    <cellStyle name="Total 10 2" xfId="948" xr:uid="{00000000-0005-0000-0000-00004F070000}"/>
    <cellStyle name="Total 2" xfId="825" xr:uid="{00000000-0005-0000-0000-000050070000}"/>
    <cellStyle name="Total 2 2" xfId="949" xr:uid="{00000000-0005-0000-0000-000051070000}"/>
    <cellStyle name="Total 3" xfId="826" xr:uid="{00000000-0005-0000-0000-000052070000}"/>
    <cellStyle name="Total 3 2" xfId="950" xr:uid="{00000000-0005-0000-0000-000053070000}"/>
    <cellStyle name="Total 4" xfId="827" xr:uid="{00000000-0005-0000-0000-000054070000}"/>
    <cellStyle name="Total 4 2" xfId="951" xr:uid="{00000000-0005-0000-0000-000055070000}"/>
    <cellStyle name="Total 5" xfId="828" xr:uid="{00000000-0005-0000-0000-000056070000}"/>
    <cellStyle name="Total 5 2" xfId="952" xr:uid="{00000000-0005-0000-0000-000057070000}"/>
    <cellStyle name="Total 6" xfId="829" xr:uid="{00000000-0005-0000-0000-000058070000}"/>
    <cellStyle name="Total 6 2" xfId="953" xr:uid="{00000000-0005-0000-0000-000059070000}"/>
    <cellStyle name="Total 7" xfId="830" xr:uid="{00000000-0005-0000-0000-00005A070000}"/>
    <cellStyle name="Total 7 2" xfId="954" xr:uid="{00000000-0005-0000-0000-00005B070000}"/>
    <cellStyle name="Total 8" xfId="831" xr:uid="{00000000-0005-0000-0000-00005C070000}"/>
    <cellStyle name="Total 8 2" xfId="955" xr:uid="{00000000-0005-0000-0000-00005D070000}"/>
    <cellStyle name="Total 9" xfId="832" xr:uid="{00000000-0005-0000-0000-00005E070000}"/>
    <cellStyle name="Total 9 2" xfId="956" xr:uid="{00000000-0005-0000-0000-00005F070000}"/>
    <cellStyle name="Warning Text" xfId="833" builtinId="11" customBuiltin="1"/>
  </cellStyles>
  <dxfs count="0"/>
  <tableStyles count="0" defaultTableStyle="TableStyleMedium2" defaultPivotStyle="PivotStyleLight16"/>
  <colors>
    <mruColors>
      <color rgb="FFFFFF99"/>
      <color rgb="FFFF99CC"/>
      <color rgb="FF009999"/>
      <color rgb="FFFF6600"/>
      <color rgb="FFCC99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2</xdr:col>
      <xdr:colOff>745215</xdr:colOff>
      <xdr:row>1</xdr:row>
      <xdr:rowOff>173693</xdr:rowOff>
    </xdr:to>
    <xdr:pic>
      <xdr:nvPicPr>
        <xdr:cNvPr id="2" name="Imagen 1">
          <a:extLst>
            <a:ext uri="{FF2B5EF4-FFF2-40B4-BE49-F238E27FC236}">
              <a16:creationId xmlns:a16="http://schemas.microsoft.com/office/drawing/2014/main" id="{FFCDC2AD-8659-418E-92AD-7736D89BD1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169883</xdr:rowOff>
    </xdr:to>
    <xdr:pic>
      <xdr:nvPicPr>
        <xdr:cNvPr id="2" name="Imagen 1">
          <a:extLst>
            <a:ext uri="{FF2B5EF4-FFF2-40B4-BE49-F238E27FC236}">
              <a16:creationId xmlns:a16="http://schemas.microsoft.com/office/drawing/2014/main" id="{2D9326F0-CDB1-4B6D-89BA-AB98174F35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169883</xdr:rowOff>
    </xdr:to>
    <xdr:pic>
      <xdr:nvPicPr>
        <xdr:cNvPr id="2" name="Imagen 1">
          <a:extLst>
            <a:ext uri="{FF2B5EF4-FFF2-40B4-BE49-F238E27FC236}">
              <a16:creationId xmlns:a16="http://schemas.microsoft.com/office/drawing/2014/main" id="{9B4295A5-A2E6-4ACB-B5CD-ACA407073C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169883</xdr:rowOff>
    </xdr:to>
    <xdr:pic>
      <xdr:nvPicPr>
        <xdr:cNvPr id="2" name="Imagen 1">
          <a:extLst>
            <a:ext uri="{FF2B5EF4-FFF2-40B4-BE49-F238E27FC236}">
              <a16:creationId xmlns:a16="http://schemas.microsoft.com/office/drawing/2014/main" id="{FCAC36A1-1558-4B53-9CAC-1BC2D7DB45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173693</xdr:rowOff>
    </xdr:to>
    <xdr:pic>
      <xdr:nvPicPr>
        <xdr:cNvPr id="2" name="Imagen 1">
          <a:extLst>
            <a:ext uri="{FF2B5EF4-FFF2-40B4-BE49-F238E27FC236}">
              <a16:creationId xmlns:a16="http://schemas.microsoft.com/office/drawing/2014/main" id="{605A2EA7-CD11-48F0-8BD9-1221731DDD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1081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169883</xdr:rowOff>
    </xdr:to>
    <xdr:pic>
      <xdr:nvPicPr>
        <xdr:cNvPr id="2" name="Imagen 1">
          <a:extLst>
            <a:ext uri="{FF2B5EF4-FFF2-40B4-BE49-F238E27FC236}">
              <a16:creationId xmlns:a16="http://schemas.microsoft.com/office/drawing/2014/main" id="{7E153489-C08E-4932-8590-DEB06564C3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173693</xdr:rowOff>
    </xdr:to>
    <xdr:pic>
      <xdr:nvPicPr>
        <xdr:cNvPr id="2" name="Imagen 1">
          <a:extLst>
            <a:ext uri="{FF2B5EF4-FFF2-40B4-BE49-F238E27FC236}">
              <a16:creationId xmlns:a16="http://schemas.microsoft.com/office/drawing/2014/main" id="{C6D4167F-4517-4C67-B7C6-21351506CB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1081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169883</xdr:rowOff>
    </xdr:to>
    <xdr:pic>
      <xdr:nvPicPr>
        <xdr:cNvPr id="2" name="Imagen 1">
          <a:extLst>
            <a:ext uri="{FF2B5EF4-FFF2-40B4-BE49-F238E27FC236}">
              <a16:creationId xmlns:a16="http://schemas.microsoft.com/office/drawing/2014/main" id="{13EEDA93-3E67-48D7-A505-E73EE695D1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173693</xdr:rowOff>
    </xdr:to>
    <xdr:pic>
      <xdr:nvPicPr>
        <xdr:cNvPr id="2" name="Imagen 1">
          <a:extLst>
            <a:ext uri="{FF2B5EF4-FFF2-40B4-BE49-F238E27FC236}">
              <a16:creationId xmlns:a16="http://schemas.microsoft.com/office/drawing/2014/main" id="{086431E4-E3C1-400B-8528-74B3789277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1081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169883</xdr:rowOff>
    </xdr:to>
    <xdr:pic>
      <xdr:nvPicPr>
        <xdr:cNvPr id="2" name="Imagen 1">
          <a:extLst>
            <a:ext uri="{FF2B5EF4-FFF2-40B4-BE49-F238E27FC236}">
              <a16:creationId xmlns:a16="http://schemas.microsoft.com/office/drawing/2014/main" id="{2BAFD6C9-B094-4A07-A2E9-C71E17E32A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173693</xdr:rowOff>
    </xdr:to>
    <xdr:pic>
      <xdr:nvPicPr>
        <xdr:cNvPr id="2" name="Imagen 1">
          <a:extLst>
            <a:ext uri="{FF2B5EF4-FFF2-40B4-BE49-F238E27FC236}">
              <a16:creationId xmlns:a16="http://schemas.microsoft.com/office/drawing/2014/main" id="{6D91972B-681A-42AA-82AF-A204C10AA2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108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2</xdr:col>
      <xdr:colOff>1038585</xdr:colOff>
      <xdr:row>1</xdr:row>
      <xdr:rowOff>173693</xdr:rowOff>
    </xdr:to>
    <xdr:pic>
      <xdr:nvPicPr>
        <xdr:cNvPr id="2" name="Imagen 1">
          <a:extLst>
            <a:ext uri="{FF2B5EF4-FFF2-40B4-BE49-F238E27FC236}">
              <a16:creationId xmlns:a16="http://schemas.microsoft.com/office/drawing/2014/main" id="{E3961BC5-AFBC-4033-B4C7-B35F7530CA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1081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169883</xdr:rowOff>
    </xdr:to>
    <xdr:pic>
      <xdr:nvPicPr>
        <xdr:cNvPr id="2" name="Imagen 1">
          <a:extLst>
            <a:ext uri="{FF2B5EF4-FFF2-40B4-BE49-F238E27FC236}">
              <a16:creationId xmlns:a16="http://schemas.microsoft.com/office/drawing/2014/main" id="{83387754-CC31-426E-83C0-24BAF98E2F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169883</xdr:rowOff>
    </xdr:to>
    <xdr:pic>
      <xdr:nvPicPr>
        <xdr:cNvPr id="2" name="Imagen 1">
          <a:extLst>
            <a:ext uri="{FF2B5EF4-FFF2-40B4-BE49-F238E27FC236}">
              <a16:creationId xmlns:a16="http://schemas.microsoft.com/office/drawing/2014/main" id="{FB221C60-8F3B-42FA-8EE4-E23161149D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169883</xdr:rowOff>
    </xdr:to>
    <xdr:pic>
      <xdr:nvPicPr>
        <xdr:cNvPr id="2" name="Imagen 1">
          <a:extLst>
            <a:ext uri="{FF2B5EF4-FFF2-40B4-BE49-F238E27FC236}">
              <a16:creationId xmlns:a16="http://schemas.microsoft.com/office/drawing/2014/main" id="{094E15F1-1253-4ADF-BD5E-BF908B285D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173693</xdr:rowOff>
    </xdr:to>
    <xdr:pic>
      <xdr:nvPicPr>
        <xdr:cNvPr id="2" name="Imagen 1">
          <a:extLst>
            <a:ext uri="{FF2B5EF4-FFF2-40B4-BE49-F238E27FC236}">
              <a16:creationId xmlns:a16="http://schemas.microsoft.com/office/drawing/2014/main" id="{08A28418-1A82-4B06-BEA2-763504AF5D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1081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169883</xdr:rowOff>
    </xdr:to>
    <xdr:pic>
      <xdr:nvPicPr>
        <xdr:cNvPr id="2" name="Imagen 1">
          <a:extLst>
            <a:ext uri="{FF2B5EF4-FFF2-40B4-BE49-F238E27FC236}">
              <a16:creationId xmlns:a16="http://schemas.microsoft.com/office/drawing/2014/main" id="{DFF63591-E6C9-4C7A-AC26-89EA21F0BE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173693</xdr:rowOff>
    </xdr:to>
    <xdr:pic>
      <xdr:nvPicPr>
        <xdr:cNvPr id="2" name="Imagen 1">
          <a:extLst>
            <a:ext uri="{FF2B5EF4-FFF2-40B4-BE49-F238E27FC236}">
              <a16:creationId xmlns:a16="http://schemas.microsoft.com/office/drawing/2014/main" id="{37B670AB-161D-4944-9F74-406B4B446B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1081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169883</xdr:rowOff>
    </xdr:to>
    <xdr:pic>
      <xdr:nvPicPr>
        <xdr:cNvPr id="2" name="Imagen 1">
          <a:extLst>
            <a:ext uri="{FF2B5EF4-FFF2-40B4-BE49-F238E27FC236}">
              <a16:creationId xmlns:a16="http://schemas.microsoft.com/office/drawing/2014/main" id="{D19D60C3-6BE0-4CC5-9E8D-F3724C5F9C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173693</xdr:rowOff>
    </xdr:to>
    <xdr:pic>
      <xdr:nvPicPr>
        <xdr:cNvPr id="2" name="Imagen 1">
          <a:extLst>
            <a:ext uri="{FF2B5EF4-FFF2-40B4-BE49-F238E27FC236}">
              <a16:creationId xmlns:a16="http://schemas.microsoft.com/office/drawing/2014/main" id="{BCD19DC1-07FE-40F3-A77D-F971DC7D4A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1081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169883</xdr:rowOff>
    </xdr:to>
    <xdr:pic>
      <xdr:nvPicPr>
        <xdr:cNvPr id="2" name="Imagen 1">
          <a:extLst>
            <a:ext uri="{FF2B5EF4-FFF2-40B4-BE49-F238E27FC236}">
              <a16:creationId xmlns:a16="http://schemas.microsoft.com/office/drawing/2014/main" id="{910958FB-5525-4B89-9708-CC8D34F58E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173693</xdr:rowOff>
    </xdr:to>
    <xdr:pic>
      <xdr:nvPicPr>
        <xdr:cNvPr id="2" name="Imagen 1">
          <a:extLst>
            <a:ext uri="{FF2B5EF4-FFF2-40B4-BE49-F238E27FC236}">
              <a16:creationId xmlns:a16="http://schemas.microsoft.com/office/drawing/2014/main" id="{33F33F05-BAD0-4C2B-8520-D7F5842803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108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2</xdr:col>
      <xdr:colOff>1015725</xdr:colOff>
      <xdr:row>1</xdr:row>
      <xdr:rowOff>173693</xdr:rowOff>
    </xdr:to>
    <xdr:pic>
      <xdr:nvPicPr>
        <xdr:cNvPr id="2" name="Imagen 1">
          <a:extLst>
            <a:ext uri="{FF2B5EF4-FFF2-40B4-BE49-F238E27FC236}">
              <a16:creationId xmlns:a16="http://schemas.microsoft.com/office/drawing/2014/main" id="{2B448E23-FB15-4C61-B768-B6A8438D61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10811"/>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173693</xdr:rowOff>
    </xdr:to>
    <xdr:pic>
      <xdr:nvPicPr>
        <xdr:cNvPr id="2" name="Imagen 1">
          <a:extLst>
            <a:ext uri="{FF2B5EF4-FFF2-40B4-BE49-F238E27FC236}">
              <a16:creationId xmlns:a16="http://schemas.microsoft.com/office/drawing/2014/main" id="{FED7973F-9953-4B85-9D6D-B9E62004B7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10811"/>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173693</xdr:rowOff>
    </xdr:to>
    <xdr:pic>
      <xdr:nvPicPr>
        <xdr:cNvPr id="2" name="Imagen 1">
          <a:extLst>
            <a:ext uri="{FF2B5EF4-FFF2-40B4-BE49-F238E27FC236}">
              <a16:creationId xmlns:a16="http://schemas.microsoft.com/office/drawing/2014/main" id="{26F109CB-0DD4-4DB5-BD09-4CE4028824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10811"/>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169883</xdr:rowOff>
    </xdr:to>
    <xdr:pic>
      <xdr:nvPicPr>
        <xdr:cNvPr id="2" name="Imagen 1">
          <a:extLst>
            <a:ext uri="{FF2B5EF4-FFF2-40B4-BE49-F238E27FC236}">
              <a16:creationId xmlns:a16="http://schemas.microsoft.com/office/drawing/2014/main" id="{E9D2EFD5-0158-43C3-B19F-1DDBFECCE4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2</xdr:col>
      <xdr:colOff>177525</xdr:colOff>
      <xdr:row>1</xdr:row>
      <xdr:rowOff>173693</xdr:rowOff>
    </xdr:to>
    <xdr:pic>
      <xdr:nvPicPr>
        <xdr:cNvPr id="2" name="Imagen 1">
          <a:extLst>
            <a:ext uri="{FF2B5EF4-FFF2-40B4-BE49-F238E27FC236}">
              <a16:creationId xmlns:a16="http://schemas.microsoft.com/office/drawing/2014/main" id="{72D504CA-E9BF-40F3-8EE4-F68F0E93EE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10811"/>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3</xdr:col>
      <xdr:colOff>36555</xdr:colOff>
      <xdr:row>1</xdr:row>
      <xdr:rowOff>169883</xdr:rowOff>
    </xdr:to>
    <xdr:pic>
      <xdr:nvPicPr>
        <xdr:cNvPr id="2" name="Imagen 1">
          <a:extLst>
            <a:ext uri="{FF2B5EF4-FFF2-40B4-BE49-F238E27FC236}">
              <a16:creationId xmlns:a16="http://schemas.microsoft.com/office/drawing/2014/main" id="{32C979B2-4C83-43A5-BE51-EEFBA8B332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3</xdr:col>
      <xdr:colOff>368025</xdr:colOff>
      <xdr:row>1</xdr:row>
      <xdr:rowOff>169883</xdr:rowOff>
    </xdr:to>
    <xdr:pic>
      <xdr:nvPicPr>
        <xdr:cNvPr id="2" name="Imagen 1">
          <a:extLst>
            <a:ext uri="{FF2B5EF4-FFF2-40B4-BE49-F238E27FC236}">
              <a16:creationId xmlns:a16="http://schemas.microsoft.com/office/drawing/2014/main" id="{F6AC12F2-F6E0-4293-B36C-C2C3EC3748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2</xdr:col>
      <xdr:colOff>783315</xdr:colOff>
      <xdr:row>1</xdr:row>
      <xdr:rowOff>173693</xdr:rowOff>
    </xdr:to>
    <xdr:pic>
      <xdr:nvPicPr>
        <xdr:cNvPr id="2" name="Imagen 1">
          <a:extLst>
            <a:ext uri="{FF2B5EF4-FFF2-40B4-BE49-F238E27FC236}">
              <a16:creationId xmlns:a16="http://schemas.microsoft.com/office/drawing/2014/main" id="{F416D864-22DD-4F4A-B096-B0E052958A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108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1</xdr:col>
      <xdr:colOff>1126215</xdr:colOff>
      <xdr:row>1</xdr:row>
      <xdr:rowOff>173693</xdr:rowOff>
    </xdr:to>
    <xdr:pic>
      <xdr:nvPicPr>
        <xdr:cNvPr id="2" name="Imagen 1">
          <a:extLst>
            <a:ext uri="{FF2B5EF4-FFF2-40B4-BE49-F238E27FC236}">
              <a16:creationId xmlns:a16="http://schemas.microsoft.com/office/drawing/2014/main" id="{DD15691B-2641-4487-8995-83FA82B7AA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1081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169883</xdr:rowOff>
    </xdr:to>
    <xdr:pic>
      <xdr:nvPicPr>
        <xdr:cNvPr id="2" name="Imagen 1">
          <a:extLst>
            <a:ext uri="{FF2B5EF4-FFF2-40B4-BE49-F238E27FC236}">
              <a16:creationId xmlns:a16="http://schemas.microsoft.com/office/drawing/2014/main" id="{AB2E2A46-3691-47DE-B848-867AC13896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169883</xdr:rowOff>
    </xdr:to>
    <xdr:pic>
      <xdr:nvPicPr>
        <xdr:cNvPr id="2" name="Imagen 1">
          <a:extLst>
            <a:ext uri="{FF2B5EF4-FFF2-40B4-BE49-F238E27FC236}">
              <a16:creationId xmlns:a16="http://schemas.microsoft.com/office/drawing/2014/main" id="{7EBCB784-1BDA-412C-A138-28F9783B8D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0700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77232</xdr:rowOff>
    </xdr:from>
    <xdr:to>
      <xdr:col>0</xdr:col>
      <xdr:colOff>5599155</xdr:colOff>
      <xdr:row>1</xdr:row>
      <xdr:rowOff>173693</xdr:rowOff>
    </xdr:to>
    <xdr:pic>
      <xdr:nvPicPr>
        <xdr:cNvPr id="2" name="Imagen 1">
          <a:extLst>
            <a:ext uri="{FF2B5EF4-FFF2-40B4-BE49-F238E27FC236}">
              <a16:creationId xmlns:a16="http://schemas.microsoft.com/office/drawing/2014/main" id="{320E7A26-452A-4823-9015-0AB97986A0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7232"/>
          <a:ext cx="5599155" cy="61081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90C88-29D9-49E0-8BD1-179DF9D0C174}">
  <dimension ref="A1:AG200"/>
  <sheetViews>
    <sheetView zoomScale="138" zoomScaleNormal="138" workbookViewId="0">
      <pane xSplit="1" topLeftCell="B1" activePane="topRight" state="frozen"/>
      <selection activeCell="D188" sqref="D188"/>
      <selection pane="topRight" activeCell="D188" sqref="D188"/>
    </sheetView>
  </sheetViews>
  <sheetFormatPr baseColWidth="10" defaultColWidth="11.5" defaultRowHeight="27.5" customHeight="1"/>
  <cols>
    <col min="1" max="1" width="55.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c r="A3" s="189"/>
      <c r="B3" s="5">
        <v>1990</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(B10+B68+B121+B175)+(B156+B159+B162+B165+B168+B173)</f>
        <v>316542925.33949202</v>
      </c>
      <c r="C7" s="134">
        <f>C10+C68+C121+C150+C175</f>
        <v>115883006.65244831</v>
      </c>
      <c r="D7" s="134">
        <f>D10+D68+D121+D150+D175</f>
        <v>29886746.356630001</v>
      </c>
      <c r="E7" s="134">
        <f>E68</f>
        <v>760635.84000000008</v>
      </c>
      <c r="F7" s="134">
        <f t="shared" ref="F7:AB7" si="0">F68</f>
        <v>0</v>
      </c>
      <c r="G7" s="134">
        <f t="shared" si="0"/>
        <v>0</v>
      </c>
      <c r="H7" s="134">
        <f t="shared" si="0"/>
        <v>0</v>
      </c>
      <c r="I7" s="134">
        <f t="shared" si="0"/>
        <v>0</v>
      </c>
      <c r="J7" s="134">
        <f t="shared" si="0"/>
        <v>0</v>
      </c>
      <c r="K7" s="134">
        <f t="shared" si="0"/>
        <v>0</v>
      </c>
      <c r="L7" s="134">
        <f t="shared" si="0"/>
        <v>0</v>
      </c>
      <c r="M7" s="134">
        <f t="shared" si="0"/>
        <v>0</v>
      </c>
      <c r="N7" s="134">
        <f t="shared" si="0"/>
        <v>0</v>
      </c>
      <c r="O7" s="134">
        <f t="shared" si="0"/>
        <v>0</v>
      </c>
      <c r="P7" s="134">
        <f t="shared" si="0"/>
        <v>0</v>
      </c>
      <c r="Q7" s="134">
        <f t="shared" si="0"/>
        <v>0</v>
      </c>
      <c r="R7" s="134">
        <f t="shared" si="0"/>
        <v>0</v>
      </c>
      <c r="S7" s="134">
        <f t="shared" si="0"/>
        <v>0</v>
      </c>
      <c r="T7" s="134">
        <f t="shared" si="0"/>
        <v>0</v>
      </c>
      <c r="U7" s="134">
        <f t="shared" si="0"/>
        <v>345534.38400000002</v>
      </c>
      <c r="V7" s="134">
        <f t="shared" si="0"/>
        <v>92197.876999999993</v>
      </c>
      <c r="W7" s="134">
        <f t="shared" si="0"/>
        <v>0</v>
      </c>
      <c r="X7" s="134">
        <f t="shared" si="0"/>
        <v>0</v>
      </c>
      <c r="Y7" s="134">
        <f t="shared" si="0"/>
        <v>0</v>
      </c>
      <c r="Z7" s="134">
        <f t="shared" si="0"/>
        <v>0</v>
      </c>
      <c r="AA7" s="134">
        <f t="shared" si="0"/>
        <v>0</v>
      </c>
      <c r="AB7" s="134">
        <f t="shared" si="0"/>
        <v>36517.120000000003</v>
      </c>
      <c r="AC7" s="139">
        <f>SUM(B7:AB7)</f>
        <v>463547563.5695703</v>
      </c>
      <c r="AE7" s="139">
        <f>AC7/1000</f>
        <v>463547.56356957031</v>
      </c>
      <c r="AF7" s="130"/>
      <c r="AG7" s="185">
        <f>AG10+AG68+AG121+AG150+AG175</f>
        <v>77827.852185404001</v>
      </c>
    </row>
    <row r="8" spans="1:33" ht="27.5" customHeight="1" thickBot="1">
      <c r="A8" s="131" t="s">
        <v>37</v>
      </c>
      <c r="B8" s="132">
        <f>(B10+B68+B121+B175)</f>
        <v>309170220.892892</v>
      </c>
      <c r="C8" s="132">
        <f t="shared" ref="C8:AB8" si="1">(C10+C68+C121+C175)</f>
        <v>115695405.70174831</v>
      </c>
      <c r="D8" s="132">
        <f t="shared" si="1"/>
        <v>29810769.985630002</v>
      </c>
      <c r="E8" s="132">
        <f t="shared" si="1"/>
        <v>760635.84000000008</v>
      </c>
      <c r="F8" s="132">
        <f t="shared" si="1"/>
        <v>0</v>
      </c>
      <c r="G8" s="132">
        <f t="shared" si="1"/>
        <v>0</v>
      </c>
      <c r="H8" s="132">
        <f t="shared" si="1"/>
        <v>0</v>
      </c>
      <c r="I8" s="132">
        <f t="shared" si="1"/>
        <v>0</v>
      </c>
      <c r="J8" s="132">
        <f t="shared" si="1"/>
        <v>0</v>
      </c>
      <c r="K8" s="132">
        <f t="shared" si="1"/>
        <v>0</v>
      </c>
      <c r="L8" s="132">
        <f t="shared" si="1"/>
        <v>0</v>
      </c>
      <c r="M8" s="132">
        <f t="shared" si="1"/>
        <v>0</v>
      </c>
      <c r="N8" s="132">
        <f t="shared" si="1"/>
        <v>0</v>
      </c>
      <c r="O8" s="132">
        <f t="shared" si="1"/>
        <v>0</v>
      </c>
      <c r="P8" s="132">
        <f t="shared" si="1"/>
        <v>0</v>
      </c>
      <c r="Q8" s="132">
        <f t="shared" si="1"/>
        <v>0</v>
      </c>
      <c r="R8" s="132">
        <f t="shared" si="1"/>
        <v>0</v>
      </c>
      <c r="S8" s="132">
        <f t="shared" si="1"/>
        <v>0</v>
      </c>
      <c r="T8" s="132">
        <f t="shared" si="1"/>
        <v>0</v>
      </c>
      <c r="U8" s="132">
        <f t="shared" si="1"/>
        <v>345534.38400000002</v>
      </c>
      <c r="V8" s="132">
        <f t="shared" si="1"/>
        <v>92197.876999999993</v>
      </c>
      <c r="W8" s="132">
        <f t="shared" si="1"/>
        <v>0</v>
      </c>
      <c r="X8" s="132">
        <f t="shared" si="1"/>
        <v>0</v>
      </c>
      <c r="Y8" s="132">
        <f t="shared" si="1"/>
        <v>0</v>
      </c>
      <c r="Z8" s="132">
        <f t="shared" si="1"/>
        <v>0</v>
      </c>
      <c r="AA8" s="132">
        <f t="shared" si="1"/>
        <v>0</v>
      </c>
      <c r="AB8" s="132">
        <f t="shared" si="1"/>
        <v>36517.120000000003</v>
      </c>
      <c r="AC8" s="135">
        <f>SUM(B8:AB8)</f>
        <v>455911281.80127025</v>
      </c>
      <c r="AE8" s="135">
        <f>AC8/1000</f>
        <v>455911.28180127026</v>
      </c>
      <c r="AF8" s="130"/>
      <c r="AG8" s="186"/>
    </row>
    <row r="9" spans="1:33" ht="27.5" customHeight="1" thickBot="1">
      <c r="A9" s="136" t="s">
        <v>38</v>
      </c>
      <c r="B9" s="137">
        <f>B10+B68+B121+B150+B175</f>
        <v>110082487.93799202</v>
      </c>
      <c r="C9" s="137">
        <f t="shared" ref="C9:D9" si="2">C10+C68+C121+C150+C175</f>
        <v>115883006.65244831</v>
      </c>
      <c r="D9" s="137">
        <f t="shared" si="2"/>
        <v>29886746.356630001</v>
      </c>
      <c r="E9" s="137">
        <f t="shared" ref="E9:AB9" si="3">E10+E68+E121+E175</f>
        <v>760635.84000000008</v>
      </c>
      <c r="F9" s="137">
        <f t="shared" si="3"/>
        <v>0</v>
      </c>
      <c r="G9" s="137">
        <f t="shared" si="3"/>
        <v>0</v>
      </c>
      <c r="H9" s="137">
        <f t="shared" si="3"/>
        <v>0</v>
      </c>
      <c r="I9" s="137">
        <f t="shared" si="3"/>
        <v>0</v>
      </c>
      <c r="J9" s="137">
        <f t="shared" si="3"/>
        <v>0</v>
      </c>
      <c r="K9" s="137">
        <f t="shared" si="3"/>
        <v>0</v>
      </c>
      <c r="L9" s="137">
        <f t="shared" si="3"/>
        <v>0</v>
      </c>
      <c r="M9" s="137">
        <f t="shared" si="3"/>
        <v>0</v>
      </c>
      <c r="N9" s="137">
        <f t="shared" si="3"/>
        <v>0</v>
      </c>
      <c r="O9" s="137">
        <f t="shared" si="3"/>
        <v>0</v>
      </c>
      <c r="P9" s="137">
        <f t="shared" si="3"/>
        <v>0</v>
      </c>
      <c r="Q9" s="137">
        <f t="shared" si="3"/>
        <v>0</v>
      </c>
      <c r="R9" s="137">
        <f t="shared" si="3"/>
        <v>0</v>
      </c>
      <c r="S9" s="137">
        <f t="shared" si="3"/>
        <v>0</v>
      </c>
      <c r="T9" s="137">
        <f t="shared" si="3"/>
        <v>0</v>
      </c>
      <c r="U9" s="137">
        <f t="shared" si="3"/>
        <v>345534.38400000002</v>
      </c>
      <c r="V9" s="137">
        <f t="shared" si="3"/>
        <v>92197.876999999993</v>
      </c>
      <c r="W9" s="137">
        <f t="shared" si="3"/>
        <v>0</v>
      </c>
      <c r="X9" s="137">
        <f t="shared" si="3"/>
        <v>0</v>
      </c>
      <c r="Y9" s="137">
        <f t="shared" si="3"/>
        <v>0</v>
      </c>
      <c r="Z9" s="137">
        <f t="shared" si="3"/>
        <v>0</v>
      </c>
      <c r="AA9" s="137">
        <f t="shared" si="3"/>
        <v>0</v>
      </c>
      <c r="AB9" s="137">
        <f t="shared" si="3"/>
        <v>36517.120000000003</v>
      </c>
      <c r="AC9" s="138">
        <f>SUM(B9:AB9)</f>
        <v>257087126.16807035</v>
      </c>
      <c r="AE9" s="138">
        <f t="shared" ref="AE9:AE72" si="4">AC9/1000</f>
        <v>257087.12616807033</v>
      </c>
      <c r="AF9" s="129"/>
      <c r="AG9" s="187"/>
    </row>
    <row r="10" spans="1:33" ht="22.25" customHeight="1">
      <c r="A10" s="32" t="s">
        <v>39</v>
      </c>
      <c r="B10" s="33">
        <f>B11+B53</f>
        <v>277798043.51284724</v>
      </c>
      <c r="C10" s="33">
        <f>C11+C53</f>
        <v>13662260.825944465</v>
      </c>
      <c r="D10" s="33">
        <f>D11+D53</f>
        <v>2879840.5857600006</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294340144.92455173</v>
      </c>
      <c r="AD10" s="41"/>
      <c r="AE10" s="57">
        <f t="shared" si="4"/>
        <v>294340.14492455171</v>
      </c>
      <c r="AF10" s="128"/>
      <c r="AG10" s="36">
        <f>AG11+AG53</f>
        <v>72888.943179403985</v>
      </c>
    </row>
    <row r="11" spans="1:33" ht="22.25" customHeight="1">
      <c r="A11" s="20" t="s">
        <v>40</v>
      </c>
      <c r="B11" s="37">
        <f>B12+B18+B43+B49</f>
        <v>267366347.16745502</v>
      </c>
      <c r="C11" s="37">
        <f>C12+C18+C43+C49</f>
        <v>837890.58019000012</v>
      </c>
      <c r="D11" s="37">
        <f>D12+D18+D43+D49</f>
        <v>2873055.9457600005</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271077293.69340503</v>
      </c>
      <c r="AD11" s="41"/>
      <c r="AE11" s="37">
        <f t="shared" si="4"/>
        <v>271077.29369340505</v>
      </c>
      <c r="AF11" s="128"/>
      <c r="AG11" s="37">
        <f>AG12+AG18+AG43+AG49</f>
        <v>71017.65336885539</v>
      </c>
    </row>
    <row r="12" spans="1:33" ht="22.25" customHeight="1">
      <c r="A12" s="20" t="s">
        <v>41</v>
      </c>
      <c r="B12" s="37">
        <f>B13+B14+B15</f>
        <v>107765121.743</v>
      </c>
      <c r="C12" s="37">
        <f>C13+C14+C15</f>
        <v>92051.436030000012</v>
      </c>
      <c r="D12" s="37">
        <f>D13+D14+D15</f>
        <v>187539.90132</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108044713.08035</v>
      </c>
      <c r="AD12" s="41"/>
      <c r="AE12" s="37">
        <f t="shared" si="4"/>
        <v>108044.71308034999</v>
      </c>
      <c r="AF12" s="128"/>
      <c r="AG12" s="37">
        <f>SUM(AG13:AG15)</f>
        <v>14152.477512256866</v>
      </c>
    </row>
    <row r="13" spans="1:33" ht="22.25" customHeight="1">
      <c r="A13" s="21" t="s">
        <v>42</v>
      </c>
      <c r="B13" s="44">
        <v>70302750.579999998</v>
      </c>
      <c r="C13" s="44">
        <v>62745.182070000003</v>
      </c>
      <c r="D13" s="44">
        <v>139850.2359</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70505345.99797</v>
      </c>
      <c r="AD13" s="41"/>
      <c r="AE13" s="52">
        <f t="shared" si="4"/>
        <v>70505.345997969998</v>
      </c>
      <c r="AF13" s="128"/>
      <c r="AG13" s="44">
        <v>11656.345066121199</v>
      </c>
    </row>
    <row r="14" spans="1:33" ht="22.25" customHeight="1">
      <c r="A14" s="21" t="s">
        <v>43</v>
      </c>
      <c r="B14" s="44">
        <v>11550924.75</v>
      </c>
      <c r="C14" s="44">
        <v>11131.437959999999</v>
      </c>
      <c r="D14" s="44">
        <v>20203.82142</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11582260.009380002</v>
      </c>
      <c r="AD14" s="41"/>
      <c r="AE14" s="52">
        <f t="shared" si="4"/>
        <v>11582.260009380001</v>
      </c>
      <c r="AF14" s="128"/>
      <c r="AG14" s="44">
        <v>2190.85154648463</v>
      </c>
    </row>
    <row r="15" spans="1:33" ht="22.25" customHeight="1">
      <c r="A15" s="21" t="s">
        <v>44</v>
      </c>
      <c r="B15" s="49">
        <f>B16+B17</f>
        <v>25911446.413000003</v>
      </c>
      <c r="C15" s="49">
        <f t="shared" ref="C15:D15" si="5">C16+C17</f>
        <v>18174.815999999999</v>
      </c>
      <c r="D15" s="49">
        <f t="shared" si="5"/>
        <v>27485.844000000001</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25957107.073000003</v>
      </c>
      <c r="AD15" s="41"/>
      <c r="AE15" s="52">
        <f t="shared" si="4"/>
        <v>25957.107073000003</v>
      </c>
      <c r="AF15" s="128"/>
      <c r="AG15" s="44">
        <v>305.28089965103698</v>
      </c>
    </row>
    <row r="16" spans="1:33" ht="22.25" customHeight="1">
      <c r="A16" s="98" t="s">
        <v>45</v>
      </c>
      <c r="B16" s="44">
        <v>1192341.1640000001</v>
      </c>
      <c r="C16" s="44">
        <v>5.9619999999999997</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1192347.1260000002</v>
      </c>
      <c r="AD16" s="41"/>
      <c r="AE16" s="52">
        <f t="shared" si="4"/>
        <v>1192.3471260000001</v>
      </c>
      <c r="AF16" s="128"/>
      <c r="AG16" s="73"/>
    </row>
    <row r="17" spans="1:33" ht="22.25" customHeight="1">
      <c r="A17" s="99" t="s">
        <v>46</v>
      </c>
      <c r="B17" s="44">
        <v>24719105.249000002</v>
      </c>
      <c r="C17" s="44">
        <v>18168.853999999999</v>
      </c>
      <c r="D17" s="44">
        <v>27485.844000000001</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24764759.947000001</v>
      </c>
      <c r="AD17" s="41"/>
      <c r="AE17" s="52">
        <f t="shared" si="4"/>
        <v>24764.759947000002</v>
      </c>
      <c r="AF17" s="128"/>
      <c r="AG17" s="44">
        <v>305.28089965103698</v>
      </c>
    </row>
    <row r="18" spans="1:33" ht="22.25" customHeight="1">
      <c r="A18" s="20" t="s">
        <v>47</v>
      </c>
      <c r="B18" s="37">
        <f>B19+B20+B21+B25+B26+B33+B35+B37+B39</f>
        <v>40496664.145455003</v>
      </c>
      <c r="C18" s="37">
        <f>C19+C20+C21+C25+C26+C33+C35+C37+C39</f>
        <v>96369.622159999984</v>
      </c>
      <c r="D18" s="37">
        <f>D19+D20+D21+D25+D26+D33+D35+D37+D39</f>
        <v>135635.87643999999</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40728669.644055001</v>
      </c>
      <c r="AD18" s="110"/>
      <c r="AE18" s="37">
        <f t="shared" si="4"/>
        <v>40728.669644055</v>
      </c>
      <c r="AF18" s="128"/>
      <c r="AG18" s="37">
        <f>SUM(AG19,AG20,AG21,AG25,AG26,AG32,AG33,AG34,AG35,AG36,AG37,AG38,AG39)</f>
        <v>1887.7678565985284</v>
      </c>
    </row>
    <row r="19" spans="1:33" ht="22.25" customHeight="1">
      <c r="A19" s="100" t="s">
        <v>48</v>
      </c>
      <c r="B19" s="44">
        <v>5050957.2857349999</v>
      </c>
      <c r="C19" s="44">
        <v>3683.5820000000003</v>
      </c>
      <c r="D19" s="44">
        <v>5648.1702500000001</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5060289.0379850008</v>
      </c>
      <c r="AD19" s="110"/>
      <c r="AE19" s="44">
        <f t="shared" si="4"/>
        <v>5060.2890379850005</v>
      </c>
      <c r="AF19" s="128"/>
      <c r="AG19" s="44">
        <v>122.8339018396906</v>
      </c>
    </row>
    <row r="20" spans="1:33" ht="22.25" customHeight="1">
      <c r="A20" s="100" t="s">
        <v>49</v>
      </c>
      <c r="B20" s="44">
        <v>2105775.9162599999</v>
      </c>
      <c r="C20" s="44">
        <v>1876.2799999999995</v>
      </c>
      <c r="D20" s="44">
        <v>2920.5782499999996</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2110572.7745099994</v>
      </c>
      <c r="AD20" s="110"/>
      <c r="AE20" s="52">
        <f t="shared" si="4"/>
        <v>2110.5727745099994</v>
      </c>
      <c r="AF20" s="128"/>
      <c r="AG20" s="44">
        <v>38.762659441831453</v>
      </c>
    </row>
    <row r="21" spans="1:33" ht="22.25" customHeight="1">
      <c r="A21" s="100" t="s">
        <v>50</v>
      </c>
      <c r="B21" s="44">
        <f>SUM(B22:B24)</f>
        <v>6625983.5329099987</v>
      </c>
      <c r="C21" s="44">
        <f>SUM(C22:C24)</f>
        <v>4999.4560000000001</v>
      </c>
      <c r="D21" s="44">
        <f>SUM(D22:D24)</f>
        <v>7847.5509999999995</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6638830.5399099989</v>
      </c>
      <c r="AD21" s="110"/>
      <c r="AE21" s="52">
        <f t="shared" si="4"/>
        <v>6638.8305399099991</v>
      </c>
      <c r="AF21" s="128"/>
      <c r="AG21" s="44">
        <f>SUM(AG22:AG24)</f>
        <v>173.28970594789456</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5885939.2339699985</v>
      </c>
      <c r="C23" s="44">
        <v>4531.9120000000003</v>
      </c>
      <c r="D23" s="44">
        <v>7215.6849999999995</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5897686.8309699977</v>
      </c>
      <c r="AD23" s="110"/>
      <c r="AE23" s="52">
        <f t="shared" si="4"/>
        <v>5897.6868309699976</v>
      </c>
      <c r="AF23" s="128"/>
      <c r="AG23" s="44">
        <v>161.96148489296706</v>
      </c>
    </row>
    <row r="24" spans="1:33" ht="22.25" customHeight="1">
      <c r="A24" s="99" t="s">
        <v>53</v>
      </c>
      <c r="B24" s="44">
        <v>740044.29894000001</v>
      </c>
      <c r="C24" s="44">
        <v>467.54399999999998</v>
      </c>
      <c r="D24" s="44">
        <v>631.86599999999999</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741143.70894000004</v>
      </c>
      <c r="AD24" s="110"/>
      <c r="AE24" s="52">
        <f t="shared" si="4"/>
        <v>741.14370894000001</v>
      </c>
      <c r="AF24" s="128"/>
      <c r="AG24" s="44">
        <v>11.328221054927496</v>
      </c>
    </row>
    <row r="25" spans="1:33" ht="22.25" customHeight="1">
      <c r="A25" s="100" t="s">
        <v>54</v>
      </c>
      <c r="B25" s="44">
        <v>3347000.4349699998</v>
      </c>
      <c r="C25" s="44">
        <v>3060.5119999999997</v>
      </c>
      <c r="D25" s="44">
        <v>5408.5174999999999</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3355469.46447</v>
      </c>
      <c r="AD25" s="110"/>
      <c r="AE25" s="52">
        <f t="shared" si="4"/>
        <v>3355.4694644699998</v>
      </c>
      <c r="AF25" s="128"/>
      <c r="AG25" s="44">
        <v>137.25823293048705</v>
      </c>
    </row>
    <row r="26" spans="1:33" ht="22.25" customHeight="1">
      <c r="A26" s="100" t="s">
        <v>55</v>
      </c>
      <c r="B26" s="44">
        <f>SUM(B27:B31)</f>
        <v>4031010.0508838398</v>
      </c>
      <c r="C26" s="44">
        <f>SUM(C27:C31)</f>
        <v>4072.7113280000003</v>
      </c>
      <c r="D26" s="44">
        <f>SUM(D27:D31)</f>
        <v>7551.915727999999</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4042634.6779398397</v>
      </c>
      <c r="AD26" s="110"/>
      <c r="AE26" s="52">
        <f t="shared" si="4"/>
        <v>4042.6346779398395</v>
      </c>
      <c r="AF26" s="128"/>
      <c r="AG26" s="44">
        <f>SUM(AG27:AG31)</f>
        <v>195.38177521240317</v>
      </c>
    </row>
    <row r="27" spans="1:33" ht="22.25" customHeight="1">
      <c r="A27" s="99" t="s">
        <v>56</v>
      </c>
      <c r="B27" s="44">
        <v>2938264.0637738397</v>
      </c>
      <c r="C27" s="44">
        <v>3106.8233279999999</v>
      </c>
      <c r="D27" s="44">
        <v>5880.772727999999</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2947251.6598298396</v>
      </c>
      <c r="AD27" s="110"/>
      <c r="AE27" s="52">
        <f t="shared" si="4"/>
        <v>2947.2516598298398</v>
      </c>
      <c r="AF27" s="128"/>
      <c r="AG27" s="44">
        <v>160.23335921726675</v>
      </c>
    </row>
    <row r="28" spans="1:33" ht="22.25" customHeight="1">
      <c r="A28" s="99" t="s">
        <v>57</v>
      </c>
      <c r="B28" s="44">
        <v>336034.94436000002</v>
      </c>
      <c r="C28" s="44">
        <v>290.08</v>
      </c>
      <c r="D28" s="44">
        <v>493.00600000000003</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336818.03036000003</v>
      </c>
      <c r="AD28" s="110"/>
      <c r="AE28" s="52">
        <f t="shared" si="4"/>
        <v>336.81803036000002</v>
      </c>
      <c r="AF28" s="128"/>
      <c r="AG28" s="44">
        <v>6.7052761490951998</v>
      </c>
    </row>
    <row r="29" spans="1:33" ht="22.25" customHeight="1">
      <c r="A29" s="99" t="s">
        <v>58</v>
      </c>
      <c r="B29" s="44">
        <v>17096.90364</v>
      </c>
      <c r="C29" s="44">
        <v>9.7439999999999998</v>
      </c>
      <c r="D29" s="44">
        <v>11.765999999999998</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17118.413639999999</v>
      </c>
      <c r="AD29" s="110"/>
      <c r="AE29" s="52">
        <f t="shared" si="4"/>
        <v>17.11841364</v>
      </c>
      <c r="AF29" s="128"/>
      <c r="AG29" s="44">
        <v>0.17939806861292343</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739614.13910999999</v>
      </c>
      <c r="C31" s="44">
        <v>666.06400000000008</v>
      </c>
      <c r="D31" s="44">
        <v>1166.3709999999999</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741446.57411000005</v>
      </c>
      <c r="AD31" s="110"/>
      <c r="AE31" s="52">
        <f t="shared" si="4"/>
        <v>741.44657411000003</v>
      </c>
      <c r="AF31" s="128"/>
      <c r="AG31" s="44">
        <v>28.263741777428301</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198395.26384</v>
      </c>
      <c r="C33" s="44">
        <v>107.072</v>
      </c>
      <c r="D33" s="44">
        <v>126.06049999999999</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198628.39633999998</v>
      </c>
      <c r="AD33" s="110"/>
      <c r="AE33" s="52">
        <f t="shared" si="4"/>
        <v>198.62839633999997</v>
      </c>
      <c r="AF33" s="128"/>
      <c r="AG33" s="44">
        <v>0.76525586231868148</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6605825.206509999</v>
      </c>
      <c r="C35" s="44">
        <v>6646.387999999999</v>
      </c>
      <c r="D35" s="44">
        <v>12304.665499999999</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6624776.2600099994</v>
      </c>
      <c r="AD35" s="110"/>
      <c r="AE35" s="52">
        <f t="shared" si="4"/>
        <v>6624.7762600099995</v>
      </c>
      <c r="AF35" s="128"/>
      <c r="AG35" s="44">
        <v>195.5755197536142</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341888.66360999999</v>
      </c>
      <c r="C37" s="44">
        <v>394.21199999999999</v>
      </c>
      <c r="D37" s="44">
        <v>746.1869999999999</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343029.06260999996</v>
      </c>
      <c r="AD37" s="110"/>
      <c r="AE37" s="52">
        <f t="shared" si="4"/>
        <v>343.02906260999998</v>
      </c>
      <c r="AF37" s="128"/>
      <c r="AG37" s="44">
        <v>1.5149740833573904</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12189827.790736161</v>
      </c>
      <c r="C39" s="44">
        <f>SUM(C40:C42)</f>
        <v>71529.408831999986</v>
      </c>
      <c r="D39" s="44">
        <f>SUM(D40:D42)</f>
        <v>93082.23071199999</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12354439.430280162</v>
      </c>
      <c r="AD39" s="110"/>
      <c r="AE39" s="52">
        <f t="shared" si="4"/>
        <v>12354.439430280163</v>
      </c>
      <c r="AF39" s="128"/>
      <c r="AG39" s="44">
        <f>SUM(AG40:AG42)</f>
        <v>1022.3858315269314</v>
      </c>
    </row>
    <row r="40" spans="1:33" ht="22.25" customHeight="1">
      <c r="A40" s="99" t="s">
        <v>69</v>
      </c>
      <c r="B40" s="44">
        <v>1725178.91172</v>
      </c>
      <c r="C40" s="44">
        <v>1146.992</v>
      </c>
      <c r="D40" s="44">
        <v>1625.3510000000001</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1727951.2547200001</v>
      </c>
      <c r="AD40" s="110"/>
      <c r="AE40" s="52">
        <f t="shared" si="4"/>
        <v>1727.9512547200002</v>
      </c>
      <c r="AF40" s="128"/>
      <c r="AG40" s="44">
        <v>30.418327843480444</v>
      </c>
    </row>
    <row r="41" spans="1:33" ht="22.25" customHeight="1">
      <c r="A41" s="99" t="s">
        <v>70</v>
      </c>
      <c r="B41" s="44">
        <v>255218.04813000001</v>
      </c>
      <c r="C41" s="44">
        <v>167.18799999999999</v>
      </c>
      <c r="D41" s="44">
        <v>232.88199999999998</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255618.11813000002</v>
      </c>
      <c r="AD41" s="110"/>
      <c r="AE41" s="52">
        <f t="shared" si="4"/>
        <v>255.61811813000003</v>
      </c>
      <c r="AF41" s="128"/>
      <c r="AG41" s="44">
        <v>3.6212643920032881</v>
      </c>
    </row>
    <row r="42" spans="1:33" ht="22.25" customHeight="1">
      <c r="A42" s="99" t="s">
        <v>71</v>
      </c>
      <c r="B42" s="44">
        <v>10209430.830886161</v>
      </c>
      <c r="C42" s="44">
        <v>70215.228831999993</v>
      </c>
      <c r="D42" s="44">
        <v>91223.997711999997</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10370870.057430161</v>
      </c>
      <c r="AD42" s="110"/>
      <c r="AE42" s="52">
        <f t="shared" si="4"/>
        <v>10370.870057430162</v>
      </c>
      <c r="AF42" s="128"/>
      <c r="AG42" s="44">
        <v>988.34623929144766</v>
      </c>
    </row>
    <row r="43" spans="1:33" ht="22.25" customHeight="1">
      <c r="A43" s="20" t="s">
        <v>72</v>
      </c>
      <c r="B43" s="37">
        <f>SUM(B44:B48)</f>
        <v>91445711.159000009</v>
      </c>
      <c r="C43" s="37">
        <f>SUM(C44:C48)</f>
        <v>344296.962</v>
      </c>
      <c r="D43" s="37">
        <f>SUM(D44:D48)</f>
        <v>2231514.5080000004</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94021522.629000008</v>
      </c>
      <c r="AD43" s="41"/>
      <c r="AE43" s="37">
        <f t="shared" si="4"/>
        <v>94021.522629000014</v>
      </c>
      <c r="AF43" s="128"/>
      <c r="AG43" s="37">
        <f>SUM(AG44:AG48)</f>
        <v>22248.098000000002</v>
      </c>
    </row>
    <row r="44" spans="1:33" ht="22.25" customHeight="1">
      <c r="A44" s="100" t="s">
        <v>73</v>
      </c>
      <c r="B44" s="44">
        <v>3286154.4350000001</v>
      </c>
      <c r="C44" s="44">
        <v>633.59799999999996</v>
      </c>
      <c r="D44" s="44">
        <v>23986.224999999999</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3310774.2580000004</v>
      </c>
      <c r="AD44" s="41"/>
      <c r="AE44" s="52">
        <f t="shared" si="4"/>
        <v>3310.7742580000004</v>
      </c>
      <c r="AF44" s="128"/>
      <c r="AG44" s="44">
        <v>46.572000000000003</v>
      </c>
    </row>
    <row r="45" spans="1:33" ht="22.25" customHeight="1">
      <c r="A45" s="100" t="s">
        <v>74</v>
      </c>
      <c r="B45" s="44">
        <v>84230613.522</v>
      </c>
      <c r="C45" s="44">
        <v>335586.78200000001</v>
      </c>
      <c r="D45" s="44">
        <v>1992089.2720000001</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86558289.576000005</v>
      </c>
      <c r="AD45" s="41"/>
      <c r="AE45" s="52">
        <f t="shared" si="4"/>
        <v>86558.28957600001</v>
      </c>
      <c r="AF45" s="128"/>
      <c r="AG45" s="44">
        <v>21660.186000000002</v>
      </c>
    </row>
    <row r="46" spans="1:33" ht="22.25" customHeight="1">
      <c r="A46" s="100" t="s">
        <v>75</v>
      </c>
      <c r="B46" s="44">
        <v>1941400.17</v>
      </c>
      <c r="C46" s="44">
        <v>3096.614</v>
      </c>
      <c r="D46" s="44">
        <v>201972.77100000001</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2146469.5550000002</v>
      </c>
      <c r="AD46" s="41"/>
      <c r="AE46" s="52">
        <f t="shared" si="4"/>
        <v>2146.4695550000001</v>
      </c>
      <c r="AF46" s="128"/>
      <c r="AG46" s="44">
        <v>45.777999999999999</v>
      </c>
    </row>
    <row r="47" spans="1:33" ht="22.25" customHeight="1">
      <c r="A47" s="100" t="s">
        <v>76</v>
      </c>
      <c r="B47" s="44">
        <v>1987543.0319999999</v>
      </c>
      <c r="C47" s="44">
        <v>4979.9679999999998</v>
      </c>
      <c r="D47" s="44">
        <v>13466.24</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2005989.24</v>
      </c>
      <c r="AD47" s="41"/>
      <c r="AE47" s="52">
        <f t="shared" si="4"/>
        <v>2005.9892399999999</v>
      </c>
      <c r="AF47" s="128"/>
      <c r="AG47" s="44">
        <v>495.56200000000001</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27658850.120000001</v>
      </c>
      <c r="C49" s="37">
        <f>SUM(C50:C52)</f>
        <v>305172.56</v>
      </c>
      <c r="D49" s="37">
        <f>SUM(D50:D52)</f>
        <v>318365.65999999997</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28282388.340000004</v>
      </c>
      <c r="AD49" s="41"/>
      <c r="AE49" s="37">
        <f t="shared" si="4"/>
        <v>28282.388340000005</v>
      </c>
      <c r="AF49" s="128"/>
      <c r="AG49" s="37">
        <f>SUM(AG50:AG52)</f>
        <v>32729.31</v>
      </c>
    </row>
    <row r="50" spans="1:33" ht="22.25" customHeight="1">
      <c r="A50" s="100" t="s">
        <v>79</v>
      </c>
      <c r="B50" s="44">
        <v>3859669.16</v>
      </c>
      <c r="C50" s="44">
        <v>11823.42</v>
      </c>
      <c r="D50" s="44">
        <v>5641.24</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3877133.8200000003</v>
      </c>
      <c r="AD50" s="41"/>
      <c r="AE50" s="52">
        <f t="shared" si="4"/>
        <v>3877.1338200000005</v>
      </c>
      <c r="AF50" s="128"/>
      <c r="AG50" s="44">
        <v>1310.6300000000001</v>
      </c>
    </row>
    <row r="51" spans="1:33" ht="22.25" customHeight="1">
      <c r="A51" s="100" t="s">
        <v>80</v>
      </c>
      <c r="B51" s="44">
        <v>18832143.760000002</v>
      </c>
      <c r="C51" s="44">
        <v>274401.96000000002</v>
      </c>
      <c r="D51" s="44">
        <v>302046.06</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19408591.780000001</v>
      </c>
      <c r="AD51" s="41"/>
      <c r="AE51" s="52">
        <f t="shared" si="4"/>
        <v>19408.591780000002</v>
      </c>
      <c r="AF51" s="128"/>
      <c r="AG51" s="44">
        <v>31327.34</v>
      </c>
    </row>
    <row r="52" spans="1:33" ht="22.25" customHeight="1">
      <c r="A52" s="100" t="s">
        <v>81</v>
      </c>
      <c r="B52" s="44">
        <v>4967037.2</v>
      </c>
      <c r="C52" s="44">
        <v>18947.18</v>
      </c>
      <c r="D52" s="44">
        <v>10678.36</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4996662.74</v>
      </c>
      <c r="AD52" s="41"/>
      <c r="AE52" s="52">
        <f t="shared" si="4"/>
        <v>4996.6627400000007</v>
      </c>
      <c r="AF52" s="128"/>
      <c r="AG52" s="44">
        <v>91.34</v>
      </c>
    </row>
    <row r="53" spans="1:33" ht="22.25" customHeight="1">
      <c r="A53" s="13" t="s">
        <v>82</v>
      </c>
      <c r="B53" s="37">
        <f>B54+B59</f>
        <v>10431696.345392199</v>
      </c>
      <c r="C53" s="37">
        <f>C54+C59</f>
        <v>12824370.245754464</v>
      </c>
      <c r="D53" s="37">
        <f>D54+D59</f>
        <v>6784.64</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23262851.231146663</v>
      </c>
      <c r="AD53" s="41"/>
      <c r="AE53" s="37">
        <f t="shared" si="4"/>
        <v>23262.851231146662</v>
      </c>
      <c r="AF53" s="128"/>
      <c r="AG53" s="37">
        <f>AG54+AG59</f>
        <v>1871.2898105485999</v>
      </c>
    </row>
    <row r="54" spans="1:33" ht="22.25" customHeight="1">
      <c r="A54" s="20" t="s">
        <v>83</v>
      </c>
      <c r="B54" s="37">
        <f>B55+B58</f>
        <v>68291.92</v>
      </c>
      <c r="C54" s="37">
        <f>C55+C58</f>
        <v>2402028.75</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2470320.67</v>
      </c>
      <c r="AD54" s="41"/>
      <c r="AE54" s="37">
        <f t="shared" si="4"/>
        <v>2470.3206700000001</v>
      </c>
      <c r="AF54" s="128"/>
      <c r="AG54" s="76"/>
    </row>
    <row r="55" spans="1:33" ht="22.25" customHeight="1">
      <c r="A55" s="101" t="s">
        <v>84</v>
      </c>
      <c r="B55" s="52">
        <f>B56+B57</f>
        <v>68291.92</v>
      </c>
      <c r="C55" s="52">
        <f>C56+C57</f>
        <v>2402028.75</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2470320.67</v>
      </c>
      <c r="AD55" s="41"/>
      <c r="AE55" s="44">
        <f t="shared" si="4"/>
        <v>2470.3206700000001</v>
      </c>
      <c r="AF55" s="128"/>
      <c r="AG55" s="73"/>
    </row>
    <row r="56" spans="1:33" ht="22.25" customHeight="1">
      <c r="A56" s="100" t="s">
        <v>85</v>
      </c>
      <c r="B56" s="44">
        <v>65038.13</v>
      </c>
      <c r="C56" s="44">
        <v>2304013.0099999998</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2369051.1399999997</v>
      </c>
      <c r="AD56" s="41"/>
      <c r="AE56" s="52">
        <f t="shared" si="4"/>
        <v>2369.0511399999996</v>
      </c>
      <c r="AF56" s="128"/>
      <c r="AG56" s="73"/>
    </row>
    <row r="57" spans="1:33" ht="22.25" customHeight="1">
      <c r="A57" s="100" t="s">
        <v>86</v>
      </c>
      <c r="B57" s="44">
        <v>3253.79</v>
      </c>
      <c r="C57" s="44">
        <v>98015.74</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101269.53</v>
      </c>
      <c r="AD57" s="41"/>
      <c r="AE57" s="52">
        <f t="shared" si="4"/>
        <v>101.26953</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10363404.425392199</v>
      </c>
      <c r="C59" s="37">
        <f t="shared" ref="C59:D59" si="8">C60+C64</f>
        <v>10422341.495754464</v>
      </c>
      <c r="D59" s="37">
        <f t="shared" si="8"/>
        <v>6784.64</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20792530.561146662</v>
      </c>
      <c r="AD59" s="41"/>
      <c r="AE59" s="37">
        <f t="shared" si="4"/>
        <v>20792.530561146661</v>
      </c>
      <c r="AF59" s="128"/>
      <c r="AG59" s="53">
        <f>SUM(AG60:AG66)</f>
        <v>1871.2898105485999</v>
      </c>
    </row>
    <row r="60" spans="1:33" ht="22.25" customHeight="1">
      <c r="A60" s="100" t="s">
        <v>89</v>
      </c>
      <c r="B60" s="49">
        <f>SUM(B61,B62,B63)</f>
        <v>8656314.3169999998</v>
      </c>
      <c r="C60" s="49">
        <f t="shared" ref="C60:D60" si="9">SUM(C61,C62,C63)</f>
        <v>8088064.6260000011</v>
      </c>
      <c r="D60" s="49">
        <f t="shared" si="9"/>
        <v>6741.47</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16751120.413000001</v>
      </c>
      <c r="AD60" s="41"/>
      <c r="AE60" s="52">
        <f t="shared" si="4"/>
        <v>16751.120413000001</v>
      </c>
      <c r="AF60" s="128"/>
      <c r="AG60" s="111"/>
    </row>
    <row r="61" spans="1:33" ht="22.25" customHeight="1">
      <c r="A61" s="102" t="s">
        <v>90</v>
      </c>
      <c r="B61" s="44">
        <v>5699198.1160000004</v>
      </c>
      <c r="C61" s="44">
        <v>5578018.4970000004</v>
      </c>
      <c r="D61" s="73"/>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11277216.613000002</v>
      </c>
      <c r="AD61" s="41"/>
      <c r="AE61" s="52">
        <f t="shared" si="4"/>
        <v>11277.216613000002</v>
      </c>
      <c r="AF61" s="128"/>
      <c r="AG61" s="109"/>
    </row>
    <row r="62" spans="1:33" ht="22.25" customHeight="1">
      <c r="A62" s="102" t="s">
        <v>91</v>
      </c>
      <c r="B62" s="44">
        <v>2917364.1919999998</v>
      </c>
      <c r="C62" s="44">
        <v>2454920.4849999999</v>
      </c>
      <c r="D62" s="49">
        <v>6741.47</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5379026.1469999989</v>
      </c>
      <c r="AD62" s="41"/>
      <c r="AE62" s="52">
        <f t="shared" si="4"/>
        <v>5379.0261469999987</v>
      </c>
      <c r="AF62" s="128"/>
      <c r="AG62" s="44">
        <v>1871.2898105485999</v>
      </c>
    </row>
    <row r="63" spans="1:33" ht="22.25" customHeight="1">
      <c r="A63" s="102" t="s">
        <v>92</v>
      </c>
      <c r="B63" s="44">
        <v>39752.008999999998</v>
      </c>
      <c r="C63" s="44">
        <v>55125.644</v>
      </c>
      <c r="D63" s="73"/>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94877.652999999991</v>
      </c>
      <c r="AD63" s="41"/>
      <c r="AE63" s="52">
        <f t="shared" si="4"/>
        <v>94.877652999999995</v>
      </c>
      <c r="AF63" s="128"/>
      <c r="AG63" s="109"/>
    </row>
    <row r="64" spans="1:33" ht="22.25" customHeight="1">
      <c r="A64" s="103" t="s">
        <v>93</v>
      </c>
      <c r="B64" s="49">
        <f>SUM(B65,B66,B67)</f>
        <v>1707090.1083922002</v>
      </c>
      <c r="C64" s="49">
        <f t="shared" ref="C64" si="11">SUM(C65,C66,C67)</f>
        <v>2334276.869754463</v>
      </c>
      <c r="D64" s="49">
        <f>SUM(D65,D66,D67)</f>
        <v>43.17</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4041410.1481466629</v>
      </c>
      <c r="AD64" s="41"/>
      <c r="AE64" s="52">
        <f t="shared" si="4"/>
        <v>4041.4101481466628</v>
      </c>
      <c r="AF64" s="128"/>
      <c r="AG64" s="109"/>
    </row>
    <row r="65" spans="1:33" ht="22.25" customHeight="1">
      <c r="A65" s="102" t="s">
        <v>94</v>
      </c>
      <c r="B65" s="44">
        <v>1651767.429</v>
      </c>
      <c r="C65" s="164">
        <v>991861.68696652795</v>
      </c>
      <c r="D65" s="73"/>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2643629.1159665277</v>
      </c>
      <c r="AD65" s="41"/>
      <c r="AE65" s="52">
        <f t="shared" si="4"/>
        <v>2643.6291159665279</v>
      </c>
      <c r="AF65" s="128"/>
      <c r="AG65" s="112"/>
    </row>
    <row r="66" spans="1:33" ht="22.25" customHeight="1">
      <c r="A66" s="102" t="s">
        <v>95</v>
      </c>
      <c r="B66" s="44">
        <v>53271.124954543397</v>
      </c>
      <c r="C66" s="44">
        <v>994.37682938496903</v>
      </c>
      <c r="D66" s="49">
        <v>43.17</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54308.671783928366</v>
      </c>
      <c r="AD66" s="41"/>
      <c r="AE66" s="52">
        <f t="shared" si="4"/>
        <v>54.308671783928368</v>
      </c>
      <c r="AF66" s="128"/>
      <c r="AG66" s="112"/>
    </row>
    <row r="67" spans="1:33" ht="22.25" customHeight="1">
      <c r="A67" s="102" t="s">
        <v>96</v>
      </c>
      <c r="B67" s="44">
        <v>2051.55443765685</v>
      </c>
      <c r="C67" s="44">
        <v>1341420.80595855</v>
      </c>
      <c r="D67" s="73"/>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1343472.3603962068</v>
      </c>
      <c r="AD67" s="41"/>
      <c r="AE67" s="116">
        <f t="shared" si="4"/>
        <v>1343.4723603962068</v>
      </c>
      <c r="AF67" s="128"/>
      <c r="AG67" s="112"/>
    </row>
    <row r="68" spans="1:33" ht="22.25" customHeight="1">
      <c r="A68" s="12" t="s">
        <v>97</v>
      </c>
      <c r="B68" s="33">
        <f>B69+B75+B86+B94+B99+B105+B112+B117</f>
        <v>30144818.918044738</v>
      </c>
      <c r="C68" s="33">
        <f t="shared" ref="C68:AC68" si="12">C69+C75+C86+C94+C99+C105+C112+C117</f>
        <v>257953.57707280005</v>
      </c>
      <c r="D68" s="33">
        <f t="shared" si="12"/>
        <v>872909.99999999988</v>
      </c>
      <c r="E68" s="34">
        <f t="shared" si="12"/>
        <v>760635.84000000008</v>
      </c>
      <c r="F68" s="34">
        <f t="shared" si="12"/>
        <v>0</v>
      </c>
      <c r="G68" s="34">
        <f t="shared" si="12"/>
        <v>0</v>
      </c>
      <c r="H68" s="34">
        <f t="shared" si="12"/>
        <v>0</v>
      </c>
      <c r="I68" s="34">
        <f t="shared" si="12"/>
        <v>0</v>
      </c>
      <c r="J68" s="34">
        <f t="shared" si="12"/>
        <v>0</v>
      </c>
      <c r="K68" s="34">
        <f t="shared" si="12"/>
        <v>0</v>
      </c>
      <c r="L68" s="34">
        <f t="shared" si="12"/>
        <v>0</v>
      </c>
      <c r="M68" s="34">
        <f t="shared" si="12"/>
        <v>0</v>
      </c>
      <c r="N68" s="34">
        <f t="shared" si="12"/>
        <v>0</v>
      </c>
      <c r="O68" s="34">
        <f t="shared" si="12"/>
        <v>0</v>
      </c>
      <c r="P68" s="34">
        <f t="shared" si="12"/>
        <v>0</v>
      </c>
      <c r="Q68" s="34">
        <f t="shared" si="12"/>
        <v>0</v>
      </c>
      <c r="R68" s="34">
        <f t="shared" si="12"/>
        <v>0</v>
      </c>
      <c r="S68" s="34">
        <f t="shared" si="12"/>
        <v>0</v>
      </c>
      <c r="T68" s="34">
        <f t="shared" si="12"/>
        <v>0</v>
      </c>
      <c r="U68" s="34">
        <f t="shared" si="12"/>
        <v>345534.38400000002</v>
      </c>
      <c r="V68" s="34">
        <f t="shared" si="12"/>
        <v>92197.876999999993</v>
      </c>
      <c r="W68" s="34">
        <f t="shared" si="12"/>
        <v>0</v>
      </c>
      <c r="X68" s="34">
        <f t="shared" si="12"/>
        <v>0</v>
      </c>
      <c r="Y68" s="34">
        <f t="shared" si="12"/>
        <v>0</v>
      </c>
      <c r="Z68" s="34">
        <f t="shared" si="12"/>
        <v>0</v>
      </c>
      <c r="AA68" s="34">
        <f t="shared" si="12"/>
        <v>0</v>
      </c>
      <c r="AB68" s="120">
        <f t="shared" si="12"/>
        <v>36517.120000000003</v>
      </c>
      <c r="AC68" s="57">
        <f t="shared" si="12"/>
        <v>32510567.716117539</v>
      </c>
      <c r="AD68" s="93"/>
      <c r="AE68" s="57">
        <f t="shared" si="4"/>
        <v>32510.567716117537</v>
      </c>
      <c r="AF68" s="128"/>
      <c r="AG68" s="57"/>
    </row>
    <row r="69" spans="1:33" ht="22.25" customHeight="1">
      <c r="A69" s="20" t="s">
        <v>98</v>
      </c>
      <c r="B69" s="53">
        <f>SUM(B70:B74)</f>
        <v>13145806.088326694</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13145806.088326694</v>
      </c>
      <c r="AD69" s="41"/>
      <c r="AE69" s="37">
        <f t="shared" si="4"/>
        <v>13145.806088326695</v>
      </c>
      <c r="AF69" s="128"/>
      <c r="AG69" s="76"/>
    </row>
    <row r="70" spans="1:33" ht="22.25" customHeight="1">
      <c r="A70" s="100" t="s">
        <v>99</v>
      </c>
      <c r="B70" s="44">
        <v>10439159.637600003</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10439159.637600003</v>
      </c>
      <c r="AD70" s="41"/>
      <c r="AE70" s="52">
        <f t="shared" si="4"/>
        <v>10439.159637600003</v>
      </c>
      <c r="AF70" s="128"/>
      <c r="AG70" s="111"/>
    </row>
    <row r="71" spans="1:33" ht="22.25" customHeight="1">
      <c r="A71" s="100" t="s">
        <v>100</v>
      </c>
      <c r="B71" s="44">
        <v>2168484.9895473635</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2168484.9895473635</v>
      </c>
      <c r="AD71" s="41"/>
      <c r="AE71" s="52">
        <f t="shared" si="4"/>
        <v>2168.4849895473635</v>
      </c>
      <c r="AF71" s="128"/>
      <c r="AG71" s="111"/>
    </row>
    <row r="72" spans="1:33" ht="22.25" customHeight="1">
      <c r="A72" s="100" t="s">
        <v>101</v>
      </c>
      <c r="B72" s="44">
        <v>372099.03490545152</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372099.03490545152</v>
      </c>
      <c r="AD72" s="41"/>
      <c r="AE72" s="52">
        <f t="shared" si="4"/>
        <v>372.0990349054515</v>
      </c>
      <c r="AF72" s="128"/>
      <c r="AG72" s="111"/>
    </row>
    <row r="73" spans="1:33" ht="22.25" customHeight="1">
      <c r="A73" s="100" t="s">
        <v>102</v>
      </c>
      <c r="B73" s="44">
        <v>166062.42627387759</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166062.42627387759</v>
      </c>
      <c r="AD73" s="41"/>
      <c r="AE73" s="52">
        <f t="shared" ref="AE73:AE135" si="13">AC73/1000</f>
        <v>166.06242627387758</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5496645.5115340436</v>
      </c>
      <c r="C75" s="37">
        <f>SUM(C76:C85)</f>
        <v>257953.57707280005</v>
      </c>
      <c r="D75" s="37">
        <f>SUM(D76:D85)</f>
        <v>872909.99999999988</v>
      </c>
      <c r="E75" s="60">
        <f>SUM(E76:E85)</f>
        <v>760635.84000000008</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7388144.9286068436</v>
      </c>
      <c r="AD75" s="41"/>
      <c r="AE75" s="37">
        <f t="shared" si="13"/>
        <v>7388.1449286068437</v>
      </c>
      <c r="AF75" s="128"/>
      <c r="AG75" s="76"/>
    </row>
    <row r="76" spans="1:33" ht="22.25" customHeight="1">
      <c r="A76" s="100" t="s">
        <v>105</v>
      </c>
      <c r="B76" s="117">
        <v>3154854.4262040434</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3154854.4262040434</v>
      </c>
      <c r="AD76" s="41"/>
      <c r="AE76" s="52">
        <f t="shared" si="13"/>
        <v>3154.8544262040436</v>
      </c>
      <c r="AF76" s="128"/>
      <c r="AG76" s="111"/>
    </row>
    <row r="77" spans="1:33" ht="22.25" customHeight="1">
      <c r="A77" s="100" t="s">
        <v>106</v>
      </c>
      <c r="B77" s="59"/>
      <c r="C77" s="58"/>
      <c r="D77" s="44">
        <v>703574.99999999988</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703574.99999999988</v>
      </c>
      <c r="AD77" s="41"/>
      <c r="AE77" s="52">
        <f t="shared" si="13"/>
        <v>703.57499999999993</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169335</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169335</v>
      </c>
      <c r="AD79" s="41"/>
      <c r="AE79" s="52">
        <f t="shared" si="13"/>
        <v>169.33500000000001</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87828.959999999992</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87828.959999999992</v>
      </c>
      <c r="AD81" s="41"/>
      <c r="AE81" s="52">
        <f t="shared" si="13"/>
        <v>87.828959999999995</v>
      </c>
      <c r="AF81" s="128"/>
      <c r="AG81" s="111"/>
    </row>
    <row r="82" spans="1:33" ht="22.25" customHeight="1">
      <c r="A82" s="100" t="s">
        <v>111</v>
      </c>
      <c r="B82" s="44">
        <v>60720.000000000007</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60720.000000000007</v>
      </c>
      <c r="AD82" s="41"/>
      <c r="AE82" s="52">
        <f t="shared" si="13"/>
        <v>60.720000000000006</v>
      </c>
      <c r="AF82" s="128"/>
      <c r="AG82" s="111"/>
    </row>
    <row r="83" spans="1:33" ht="22.25" customHeight="1">
      <c r="A83" s="100" t="s">
        <v>112</v>
      </c>
      <c r="B83" s="44">
        <v>2193242.1253300002</v>
      </c>
      <c r="C83" s="44">
        <v>257953.57707280005</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2451195.7024028003</v>
      </c>
      <c r="AD83" s="41"/>
      <c r="AE83" s="52">
        <f t="shared" si="13"/>
        <v>2451.1957024028002</v>
      </c>
      <c r="AF83" s="128"/>
      <c r="AG83" s="111"/>
    </row>
    <row r="84" spans="1:33" ht="22.25" customHeight="1">
      <c r="A84" s="100" t="s">
        <v>113</v>
      </c>
      <c r="B84" s="59"/>
      <c r="C84" s="58"/>
      <c r="D84" s="58"/>
      <c r="E84" s="165">
        <v>760635.84000000008</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760635.84000000008</v>
      </c>
      <c r="AD84" s="41"/>
      <c r="AE84" s="52">
        <f t="shared" si="13"/>
        <v>760.63584000000003</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11211414.009999998</v>
      </c>
      <c r="C86" s="37">
        <f>SUM(C87:C93)</f>
        <v>0</v>
      </c>
      <c r="D86" s="58"/>
      <c r="E86" s="47"/>
      <c r="F86" s="47"/>
      <c r="G86" s="47"/>
      <c r="H86" s="47"/>
      <c r="I86" s="47"/>
      <c r="J86" s="47"/>
      <c r="K86" s="47"/>
      <c r="L86" s="47"/>
      <c r="M86" s="47"/>
      <c r="N86" s="47"/>
      <c r="O86" s="47"/>
      <c r="P86" s="47"/>
      <c r="Q86" s="47"/>
      <c r="R86" s="47"/>
      <c r="S86" s="47"/>
      <c r="T86" s="47"/>
      <c r="U86" s="37">
        <f t="shared" ref="U86:V86" si="15">SUM(U87:U93)</f>
        <v>345534.38400000002</v>
      </c>
      <c r="V86" s="37">
        <f t="shared" si="15"/>
        <v>92197.876999999993</v>
      </c>
      <c r="W86" s="47"/>
      <c r="X86" s="47"/>
      <c r="Y86" s="47"/>
      <c r="Z86" s="47"/>
      <c r="AA86" s="47"/>
      <c r="AB86" s="75"/>
      <c r="AC86" s="37">
        <f>SUM(AC87:AC93)</f>
        <v>11649146.270999998</v>
      </c>
      <c r="AD86" s="41"/>
      <c r="AE86" s="37">
        <f>AC86/1000</f>
        <v>11649.146270999998</v>
      </c>
      <c r="AF86" s="128"/>
      <c r="AG86" s="76"/>
    </row>
    <row r="87" spans="1:33" ht="22.25" customHeight="1">
      <c r="A87" s="100" t="s">
        <v>116</v>
      </c>
      <c r="B87" s="44">
        <v>10661399.1</v>
      </c>
      <c r="C87" s="44">
        <v>0</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6">SUM(B87:AB87)</f>
        <v>10661399.1</v>
      </c>
      <c r="AD87" s="41"/>
      <c r="AE87" s="52">
        <f t="shared" si="13"/>
        <v>10661.399099999999</v>
      </c>
      <c r="AF87" s="128"/>
      <c r="AG87" s="111"/>
    </row>
    <row r="88" spans="1:33" ht="22.25" customHeight="1">
      <c r="A88" s="100" t="s">
        <v>117</v>
      </c>
      <c r="B88" s="44">
        <v>341186.7</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6"/>
        <v>341186.7</v>
      </c>
      <c r="AD88" s="41"/>
      <c r="AE88" s="52">
        <f t="shared" si="13"/>
        <v>341.18670000000003</v>
      </c>
      <c r="AF88" s="128"/>
      <c r="AG88" s="111"/>
    </row>
    <row r="89" spans="1:33" ht="22.25" customHeight="1">
      <c r="A89" s="100" t="s">
        <v>118</v>
      </c>
      <c r="B89" s="44">
        <v>104233.60000000001</v>
      </c>
      <c r="C89" s="58"/>
      <c r="D89" s="58"/>
      <c r="E89" s="45"/>
      <c r="F89" s="46"/>
      <c r="G89" s="46"/>
      <c r="H89" s="46"/>
      <c r="I89" s="47"/>
      <c r="J89" s="47"/>
      <c r="K89" s="47"/>
      <c r="L89" s="47"/>
      <c r="M89" s="47"/>
      <c r="N89" s="47"/>
      <c r="O89" s="47"/>
      <c r="P89" s="47"/>
      <c r="Q89" s="47"/>
      <c r="R89" s="47"/>
      <c r="S89" s="47"/>
      <c r="T89" s="47"/>
      <c r="U89" s="165">
        <v>345534.38400000002</v>
      </c>
      <c r="V89" s="165">
        <v>92197.876999999993</v>
      </c>
      <c r="W89" s="47"/>
      <c r="X89" s="47"/>
      <c r="Y89" s="47"/>
      <c r="Z89" s="47"/>
      <c r="AA89" s="47"/>
      <c r="AB89" s="75"/>
      <c r="AC89" s="44">
        <f t="shared" si="16"/>
        <v>541965.86100000003</v>
      </c>
      <c r="AD89" s="41"/>
      <c r="AE89" s="44">
        <f t="shared" si="13"/>
        <v>541.96586100000002</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104594.61</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6"/>
        <v>104594.61</v>
      </c>
      <c r="AD91" s="41"/>
      <c r="AE91" s="52">
        <f t="shared" si="13"/>
        <v>104.59461</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290953.30818400002</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290953.30818400002</v>
      </c>
      <c r="AD94" s="41"/>
      <c r="AE94" s="37">
        <f t="shared" si="13"/>
        <v>290.95330818400004</v>
      </c>
      <c r="AF94" s="128"/>
      <c r="AG94" s="78"/>
    </row>
    <row r="95" spans="1:33" ht="22.25" customHeight="1">
      <c r="A95" s="100" t="s">
        <v>124</v>
      </c>
      <c r="B95" s="44">
        <v>235875.08744800001</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235875.08744800001</v>
      </c>
      <c r="AD95" s="41"/>
      <c r="AE95" s="52">
        <f t="shared" si="13"/>
        <v>235.87508744800002</v>
      </c>
      <c r="AF95" s="128"/>
      <c r="AG95" s="111"/>
    </row>
    <row r="96" spans="1:33" ht="22.25" customHeight="1">
      <c r="A96" s="100" t="s">
        <v>125</v>
      </c>
      <c r="B96" s="44">
        <v>55078.220736000003</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55078.220736000003</v>
      </c>
      <c r="AD96" s="41"/>
      <c r="AE96" s="52">
        <f t="shared" si="13"/>
        <v>55.078220736000006</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0</v>
      </c>
      <c r="E99" s="66">
        <f>SUM(E100:E102)</f>
        <v>0</v>
      </c>
      <c r="F99" s="47"/>
      <c r="G99" s="47"/>
      <c r="H99" s="47"/>
      <c r="I99" s="47"/>
      <c r="J99" s="47"/>
      <c r="K99" s="47"/>
      <c r="L99" s="47"/>
      <c r="M99" s="47"/>
      <c r="N99" s="47"/>
      <c r="O99" s="47"/>
      <c r="P99" s="47"/>
      <c r="Q99" s="47"/>
      <c r="R99" s="47"/>
      <c r="S99" s="47"/>
      <c r="T99" s="66">
        <f>SUM(T100:T102)</f>
        <v>0</v>
      </c>
      <c r="U99" s="66">
        <f t="shared" ref="U99:AB99" si="17">SUM(U100:U102)</f>
        <v>0</v>
      </c>
      <c r="V99" s="66">
        <f t="shared" si="17"/>
        <v>0</v>
      </c>
      <c r="W99" s="66">
        <f t="shared" si="17"/>
        <v>0</v>
      </c>
      <c r="X99" s="66">
        <f t="shared" si="17"/>
        <v>0</v>
      </c>
      <c r="Y99" s="66">
        <f t="shared" si="17"/>
        <v>0</v>
      </c>
      <c r="Z99" s="66">
        <f t="shared" si="17"/>
        <v>0</v>
      </c>
      <c r="AA99" s="66">
        <f t="shared" si="17"/>
        <v>0</v>
      </c>
      <c r="AB99" s="66">
        <f t="shared" si="17"/>
        <v>0</v>
      </c>
      <c r="AC99" s="37">
        <f>SUM(AC100:AC104)</f>
        <v>0</v>
      </c>
      <c r="AD99" s="41"/>
      <c r="AE99" s="37">
        <f t="shared" si="13"/>
        <v>0</v>
      </c>
      <c r="AF99" s="128"/>
      <c r="AG99" s="63"/>
    </row>
    <row r="100" spans="1:33" ht="22.25" customHeight="1">
      <c r="A100" s="100" t="s">
        <v>129</v>
      </c>
      <c r="B100" s="63"/>
      <c r="C100" s="63"/>
      <c r="D100" s="44">
        <v>0</v>
      </c>
      <c r="E100" s="165">
        <v>0</v>
      </c>
      <c r="F100" s="47"/>
      <c r="G100" s="47"/>
      <c r="H100" s="47"/>
      <c r="I100" s="47"/>
      <c r="J100" s="47"/>
      <c r="K100" s="47"/>
      <c r="L100" s="47"/>
      <c r="M100" s="47"/>
      <c r="N100" s="47"/>
      <c r="O100" s="47"/>
      <c r="P100" s="47"/>
      <c r="Q100" s="47"/>
      <c r="R100" s="47"/>
      <c r="S100" s="47"/>
      <c r="T100" s="165">
        <v>0</v>
      </c>
      <c r="U100" s="165">
        <v>0</v>
      </c>
      <c r="V100" s="165">
        <v>0</v>
      </c>
      <c r="W100" s="165">
        <v>0</v>
      </c>
      <c r="X100" s="165">
        <v>0</v>
      </c>
      <c r="Y100" s="165">
        <v>0</v>
      </c>
      <c r="Z100" s="165">
        <v>0</v>
      </c>
      <c r="AA100" s="165">
        <v>0</v>
      </c>
      <c r="AB100" s="165">
        <v>0</v>
      </c>
      <c r="AC100" s="52">
        <f>SUM(B100:AB100)</f>
        <v>0</v>
      </c>
      <c r="AD100" s="41"/>
      <c r="AE100" s="52">
        <f t="shared" si="13"/>
        <v>0</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0</v>
      </c>
      <c r="G105" s="67">
        <f t="shared" ref="G105:S105" si="18">SUM(G106:G111)</f>
        <v>0</v>
      </c>
      <c r="H105" s="66">
        <f t="shared" si="18"/>
        <v>0</v>
      </c>
      <c r="I105" s="66">
        <f t="shared" si="18"/>
        <v>0</v>
      </c>
      <c r="J105" s="66">
        <f t="shared" si="18"/>
        <v>0</v>
      </c>
      <c r="K105" s="66">
        <f t="shared" si="18"/>
        <v>0</v>
      </c>
      <c r="L105" s="66">
        <f t="shared" si="18"/>
        <v>0</v>
      </c>
      <c r="M105" s="66">
        <f t="shared" si="18"/>
        <v>0</v>
      </c>
      <c r="N105" s="66">
        <f t="shared" si="18"/>
        <v>0</v>
      </c>
      <c r="O105" s="66">
        <f t="shared" si="18"/>
        <v>0</v>
      </c>
      <c r="P105" s="66">
        <f t="shared" si="18"/>
        <v>0</v>
      </c>
      <c r="Q105" s="66">
        <f t="shared" si="18"/>
        <v>0</v>
      </c>
      <c r="R105" s="67">
        <f t="shared" si="18"/>
        <v>0</v>
      </c>
      <c r="S105" s="66">
        <f t="shared" si="18"/>
        <v>0</v>
      </c>
      <c r="T105" s="47"/>
      <c r="U105" s="47"/>
      <c r="V105" s="47"/>
      <c r="W105" s="47"/>
      <c r="X105" s="47"/>
      <c r="Y105" s="47"/>
      <c r="Z105" s="47"/>
      <c r="AA105" s="47"/>
      <c r="AB105" s="75"/>
      <c r="AC105" s="37">
        <f>SUM(AC106:AC111)</f>
        <v>0</v>
      </c>
      <c r="AD105" s="41"/>
      <c r="AE105" s="37">
        <f>AC105/1000</f>
        <v>0</v>
      </c>
      <c r="AF105" s="128"/>
      <c r="AG105" s="63"/>
    </row>
    <row r="106" spans="1:33" ht="22.25" customHeight="1">
      <c r="A106" s="100" t="s">
        <v>135</v>
      </c>
      <c r="B106" s="63"/>
      <c r="C106" s="63"/>
      <c r="D106" s="63"/>
      <c r="E106" s="45"/>
      <c r="F106" s="165"/>
      <c r="G106" s="47"/>
      <c r="H106" s="47"/>
      <c r="I106" s="47"/>
      <c r="J106" s="165"/>
      <c r="K106" s="165"/>
      <c r="L106" s="165"/>
      <c r="M106" s="105"/>
      <c r="N106" s="47"/>
      <c r="O106" s="47"/>
      <c r="P106" s="47"/>
      <c r="Q106" s="47"/>
      <c r="R106" s="47"/>
      <c r="S106" s="165"/>
      <c r="T106" s="47"/>
      <c r="U106" s="47"/>
      <c r="V106" s="47"/>
      <c r="W106" s="47"/>
      <c r="X106" s="47"/>
      <c r="Y106" s="47"/>
      <c r="Z106" s="47"/>
      <c r="AA106" s="47"/>
      <c r="AB106" s="75"/>
      <c r="AC106" s="52">
        <f>SUM(B106:AB106)</f>
        <v>0</v>
      </c>
      <c r="AD106" s="41"/>
      <c r="AE106" s="52">
        <f>AC106/1000</f>
        <v>0</v>
      </c>
      <c r="AF106" s="128"/>
      <c r="AG106" s="111"/>
    </row>
    <row r="107" spans="1:33" ht="22.25" customHeight="1">
      <c r="A107" s="100" t="s">
        <v>136</v>
      </c>
      <c r="B107" s="63"/>
      <c r="C107" s="63"/>
      <c r="D107" s="63"/>
      <c r="E107" s="45"/>
      <c r="F107" s="47"/>
      <c r="G107" s="47"/>
      <c r="H107" s="47"/>
      <c r="I107" s="165"/>
      <c r="J107" s="165"/>
      <c r="K107" s="47"/>
      <c r="L107" s="47"/>
      <c r="M107" s="165"/>
      <c r="N107" s="47"/>
      <c r="O107" s="47"/>
      <c r="P107" s="47"/>
      <c r="Q107" s="165"/>
      <c r="R107" s="47"/>
      <c r="S107" s="47"/>
      <c r="T107" s="47"/>
      <c r="U107" s="47"/>
      <c r="V107" s="47"/>
      <c r="W107" s="47"/>
      <c r="X107" s="47"/>
      <c r="Y107" s="47"/>
      <c r="Z107" s="47"/>
      <c r="AA107" s="47"/>
      <c r="AB107" s="75"/>
      <c r="AC107" s="52">
        <f>SUM(B107:AB107)</f>
        <v>0</v>
      </c>
      <c r="AD107" s="41"/>
      <c r="AE107" s="52">
        <f t="shared" si="13"/>
        <v>0</v>
      </c>
      <c r="AF107" s="128"/>
      <c r="AG107" s="111"/>
    </row>
    <row r="108" spans="1:33" ht="22.25" customHeight="1">
      <c r="A108" s="100" t="s">
        <v>137</v>
      </c>
      <c r="B108" s="63"/>
      <c r="C108" s="63"/>
      <c r="D108" s="63"/>
      <c r="E108" s="45"/>
      <c r="F108" s="47"/>
      <c r="G108" s="47"/>
      <c r="H108" s="165"/>
      <c r="I108" s="47"/>
      <c r="J108" s="47"/>
      <c r="K108" s="47"/>
      <c r="L108" s="47"/>
      <c r="M108" s="47"/>
      <c r="N108" s="47"/>
      <c r="O108" s="165"/>
      <c r="P108" s="165"/>
      <c r="Q108" s="47"/>
      <c r="R108" s="165"/>
      <c r="S108" s="47"/>
      <c r="T108" s="47"/>
      <c r="U108" s="47"/>
      <c r="V108" s="47"/>
      <c r="W108" s="47"/>
      <c r="X108" s="47"/>
      <c r="Y108" s="47"/>
      <c r="Z108" s="47"/>
      <c r="AA108" s="47"/>
      <c r="AB108" s="75"/>
      <c r="AC108" s="52">
        <f>SUM(B108:AB108)</f>
        <v>0</v>
      </c>
      <c r="AD108" s="41"/>
      <c r="AE108" s="52">
        <f t="shared" si="13"/>
        <v>0</v>
      </c>
      <c r="AF108" s="128"/>
      <c r="AG108" s="111"/>
    </row>
    <row r="109" spans="1:33" ht="22.25" customHeight="1">
      <c r="A109" s="100" t="s">
        <v>138</v>
      </c>
      <c r="B109" s="63"/>
      <c r="C109" s="63"/>
      <c r="D109" s="63"/>
      <c r="E109" s="45"/>
      <c r="F109" s="47"/>
      <c r="G109" s="47"/>
      <c r="H109" s="47"/>
      <c r="I109" s="47"/>
      <c r="J109" s="165"/>
      <c r="K109" s="47"/>
      <c r="L109" s="47"/>
      <c r="M109" s="47"/>
      <c r="N109" s="165"/>
      <c r="O109" s="47"/>
      <c r="P109" s="47"/>
      <c r="Q109" s="165"/>
      <c r="R109" s="47"/>
      <c r="S109" s="47"/>
      <c r="T109" s="47"/>
      <c r="U109" s="47"/>
      <c r="V109" s="47"/>
      <c r="W109" s="47"/>
      <c r="X109" s="47"/>
      <c r="Y109" s="47"/>
      <c r="Z109" s="47"/>
      <c r="AA109" s="47"/>
      <c r="AB109" s="75"/>
      <c r="AC109" s="52">
        <f>SUM(B109:AB109)</f>
        <v>0</v>
      </c>
      <c r="AD109" s="41"/>
      <c r="AE109" s="52">
        <f t="shared" si="13"/>
        <v>0</v>
      </c>
      <c r="AF109" s="128"/>
      <c r="AG109" s="111"/>
    </row>
    <row r="110" spans="1:33" ht="22.25" customHeight="1">
      <c r="A110" s="100" t="s">
        <v>139</v>
      </c>
      <c r="B110" s="64"/>
      <c r="C110" s="63"/>
      <c r="D110" s="63"/>
      <c r="E110" s="45"/>
      <c r="F110" s="47"/>
      <c r="G110" s="165"/>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9">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36517.120000000003</v>
      </c>
      <c r="AC112" s="37">
        <f>SUM(AC113:AC116)</f>
        <v>36517.120000000003</v>
      </c>
      <c r="AD112" s="41"/>
      <c r="AE112" s="37">
        <f t="shared" si="13"/>
        <v>36.517120000000006</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36517.120000000003</v>
      </c>
      <c r="AC113" s="52">
        <f>SUM(B113:AB113)</f>
        <v>36517.120000000003</v>
      </c>
      <c r="AD113" s="41"/>
      <c r="AE113" s="52">
        <f t="shared" si="13"/>
        <v>36.517120000000006</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0</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0</v>
      </c>
      <c r="AD117" s="41"/>
      <c r="AE117" s="37">
        <f t="shared" si="13"/>
        <v>0</v>
      </c>
      <c r="AF117" s="128"/>
      <c r="AG117" s="64"/>
    </row>
    <row r="118" spans="1:33" ht="22.25" customHeight="1">
      <c r="A118" s="100" t="s">
        <v>147</v>
      </c>
      <c r="B118" s="44">
        <v>0</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20">SUM(B118:AB118)</f>
        <v>0</v>
      </c>
      <c r="AD118" s="41"/>
      <c r="AE118" s="52">
        <f t="shared" si="13"/>
        <v>0</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871906.84100000001</v>
      </c>
      <c r="C121" s="33">
        <f>C122+C132+SUM(C143:C149)</f>
        <v>90108072.415399998</v>
      </c>
      <c r="D121" s="33">
        <f>D122+D132+SUM(D143:D149)</f>
        <v>21585444.70287</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112565423.95927</v>
      </c>
      <c r="AD121" s="41"/>
      <c r="AE121" s="57">
        <f t="shared" si="13"/>
        <v>112565.42395927</v>
      </c>
      <c r="AF121" s="128"/>
      <c r="AG121" s="33">
        <f>SUM(AG122:AG149)</f>
        <v>3091.71</v>
      </c>
    </row>
    <row r="122" spans="1:33" ht="22.25" customHeight="1">
      <c r="A122" s="22" t="s">
        <v>151</v>
      </c>
      <c r="B122" s="58"/>
      <c r="C122" s="37">
        <f>SUM(C123:C131)</f>
        <v>73956555</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20"/>
        <v>73956555</v>
      </c>
      <c r="AD122" s="41"/>
      <c r="AE122" s="37">
        <f t="shared" si="13"/>
        <v>73956.554999999993</v>
      </c>
      <c r="AF122" s="128"/>
      <c r="AG122" s="63"/>
    </row>
    <row r="123" spans="1:33" ht="22.25" customHeight="1">
      <c r="A123" s="21" t="s">
        <v>152</v>
      </c>
      <c r="B123" s="58"/>
      <c r="C123" s="44">
        <v>68640414</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20"/>
        <v>68640414</v>
      </c>
      <c r="AD123" s="41"/>
      <c r="AE123" s="52">
        <f t="shared" si="13"/>
        <v>68640.414000000004</v>
      </c>
      <c r="AF123" s="128"/>
      <c r="AG123" s="111"/>
    </row>
    <row r="124" spans="1:33" ht="22.25" customHeight="1">
      <c r="A124" s="21" t="s">
        <v>153</v>
      </c>
      <c r="B124" s="59"/>
      <c r="C124" s="44">
        <v>1096710</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20"/>
        <v>1096710</v>
      </c>
      <c r="AD124" s="41"/>
      <c r="AE124" s="52">
        <f t="shared" si="13"/>
        <v>1096.71</v>
      </c>
      <c r="AF124" s="128"/>
      <c r="AG124" s="111"/>
    </row>
    <row r="125" spans="1:33" ht="22.25" customHeight="1">
      <c r="A125" s="21" t="s">
        <v>154</v>
      </c>
      <c r="B125" s="59"/>
      <c r="C125" s="44">
        <v>378839</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20"/>
        <v>378839</v>
      </c>
      <c r="AD125" s="41"/>
      <c r="AE125" s="52">
        <f t="shared" si="13"/>
        <v>378.839</v>
      </c>
      <c r="AF125" s="128"/>
      <c r="AG125" s="111"/>
    </row>
    <row r="126" spans="1:33" ht="22.25" customHeight="1">
      <c r="A126" s="21" t="s">
        <v>155</v>
      </c>
      <c r="B126" s="59"/>
      <c r="C126" s="44" t="s">
        <v>156</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20"/>
        <v>0</v>
      </c>
      <c r="AD126" s="41"/>
      <c r="AE126" s="52">
        <f t="shared" si="13"/>
        <v>0</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1664120</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20"/>
        <v>1664120</v>
      </c>
      <c r="AD128" s="41"/>
      <c r="AE128" s="52">
        <f t="shared" si="13"/>
        <v>1664.12</v>
      </c>
      <c r="AF128" s="128"/>
      <c r="AG128" s="111"/>
    </row>
    <row r="129" spans="1:33" ht="22.25" customHeight="1">
      <c r="A129" s="21" t="s">
        <v>159</v>
      </c>
      <c r="B129" s="76"/>
      <c r="C129" s="44">
        <v>1513520</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20"/>
        <v>1513520</v>
      </c>
      <c r="AD129" s="41"/>
      <c r="AE129" s="52">
        <f t="shared" si="13"/>
        <v>1513.52</v>
      </c>
      <c r="AF129" s="128"/>
      <c r="AG129" s="111"/>
    </row>
    <row r="130" spans="1:33" ht="22.25" customHeight="1">
      <c r="A130" s="21" t="s">
        <v>160</v>
      </c>
      <c r="B130" s="77"/>
      <c r="C130" s="44">
        <v>662952</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20"/>
        <v>662952</v>
      </c>
      <c r="AD130" s="41"/>
      <c r="AE130" s="52">
        <f t="shared" si="13"/>
        <v>662.952</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15406684</v>
      </c>
      <c r="D132" s="62">
        <f>SUM(D133:D142)</f>
        <v>7018871.7845999999</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20"/>
        <v>22425555.784600001</v>
      </c>
      <c r="AD132" s="41"/>
      <c r="AE132" s="37">
        <f t="shared" si="13"/>
        <v>22425.555784600001</v>
      </c>
      <c r="AF132" s="128"/>
      <c r="AG132" s="78"/>
    </row>
    <row r="133" spans="1:33" ht="22.25" customHeight="1">
      <c r="A133" s="21" t="s">
        <v>163</v>
      </c>
      <c r="B133" s="59"/>
      <c r="C133" s="44">
        <v>8509743</v>
      </c>
      <c r="D133" s="44">
        <v>4818773</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20"/>
        <v>13328516</v>
      </c>
      <c r="AD133" s="41"/>
      <c r="AE133" s="52">
        <f t="shared" si="13"/>
        <v>13328.516</v>
      </c>
      <c r="AF133" s="128"/>
      <c r="AG133" s="111"/>
    </row>
    <row r="134" spans="1:33" ht="22.25" customHeight="1">
      <c r="A134" s="21" t="s">
        <v>164</v>
      </c>
      <c r="B134" s="59"/>
      <c r="C134" s="44">
        <v>25101</v>
      </c>
      <c r="D134" s="44">
        <v>23570</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20"/>
        <v>48671</v>
      </c>
      <c r="AD134" s="41"/>
      <c r="AE134" s="52">
        <f t="shared" si="13"/>
        <v>48.670999999999999</v>
      </c>
      <c r="AF134" s="128"/>
      <c r="AG134" s="111"/>
    </row>
    <row r="135" spans="1:33" ht="22.25" customHeight="1">
      <c r="A135" s="21" t="s">
        <v>165</v>
      </c>
      <c r="B135" s="59"/>
      <c r="C135" s="44">
        <v>5967502</v>
      </c>
      <c r="D135" s="44">
        <v>361030</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20"/>
        <v>6328532</v>
      </c>
      <c r="AD135" s="41"/>
      <c r="AE135" s="52">
        <f t="shared" si="13"/>
        <v>6328.5320000000002</v>
      </c>
      <c r="AF135" s="128"/>
      <c r="AG135" s="111"/>
    </row>
    <row r="136" spans="1:33" ht="22.25" customHeight="1">
      <c r="A136" s="21" t="s">
        <v>166</v>
      </c>
      <c r="B136" s="59"/>
      <c r="C136" s="44" t="s">
        <v>156</v>
      </c>
      <c r="D136" s="44" t="s">
        <v>156</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20"/>
        <v>0</v>
      </c>
      <c r="AD136" s="41"/>
      <c r="AE136" s="52">
        <f t="shared" ref="AE136:AE193" si="21">AC136/1000</f>
        <v>0</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20"/>
        <v>0</v>
      </c>
      <c r="AD137" s="41"/>
      <c r="AE137" s="52">
        <f t="shared" si="21"/>
        <v>0</v>
      </c>
      <c r="AF137" s="128"/>
      <c r="AG137" s="111"/>
    </row>
    <row r="138" spans="1:33" ht="22.25" customHeight="1">
      <c r="A138" s="21" t="s">
        <v>168</v>
      </c>
      <c r="B138" s="59"/>
      <c r="C138" s="44">
        <v>45416</v>
      </c>
      <c r="D138" s="44">
        <v>24685</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20"/>
        <v>70101</v>
      </c>
      <c r="AD138" s="41"/>
      <c r="AE138" s="52">
        <f t="shared" si="21"/>
        <v>70.100999999999999</v>
      </c>
      <c r="AF138" s="128"/>
      <c r="AG138" s="111"/>
    </row>
    <row r="139" spans="1:33" ht="22.25" customHeight="1">
      <c r="A139" s="21" t="s">
        <v>169</v>
      </c>
      <c r="B139" s="59"/>
      <c r="C139" s="44">
        <v>144032</v>
      </c>
      <c r="D139" s="44">
        <v>1154813</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20"/>
        <v>1298845</v>
      </c>
      <c r="AD139" s="41"/>
      <c r="AE139" s="52">
        <f t="shared" si="21"/>
        <v>1298.845</v>
      </c>
      <c r="AF139" s="128"/>
      <c r="AG139" s="111"/>
    </row>
    <row r="140" spans="1:33" ht="22.25" customHeight="1">
      <c r="A140" s="21" t="s">
        <v>170</v>
      </c>
      <c r="B140" s="59"/>
      <c r="C140" s="44">
        <v>63443</v>
      </c>
      <c r="D140" s="44">
        <v>468474</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20"/>
        <v>531917</v>
      </c>
      <c r="AD140" s="41"/>
      <c r="AE140" s="52">
        <f t="shared" si="21"/>
        <v>531.91700000000003</v>
      </c>
      <c r="AF140" s="128"/>
      <c r="AG140" s="111"/>
    </row>
    <row r="141" spans="1:33" ht="22.25" customHeight="1">
      <c r="A141" s="21" t="s">
        <v>171</v>
      </c>
      <c r="B141" s="76"/>
      <c r="C141" s="44">
        <v>651447</v>
      </c>
      <c r="D141" s="44">
        <v>167526.78460000001</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20"/>
        <v>818973.78460000001</v>
      </c>
      <c r="AD141" s="41"/>
      <c r="AE141" s="52">
        <f t="shared" si="21"/>
        <v>818.97378460000004</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1481014.2250000001</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2">SUM(B143:AB143)</f>
        <v>1481014.2250000001</v>
      </c>
      <c r="AD143" s="41"/>
      <c r="AE143" s="52">
        <f t="shared" ref="AE143:AE150" si="23">AC143/1000</f>
        <v>1481.0142250000001</v>
      </c>
      <c r="AF143" s="128"/>
      <c r="AG143" s="111"/>
    </row>
    <row r="144" spans="1:33" ht="22.25" customHeight="1">
      <c r="A144" s="22" t="s">
        <v>174</v>
      </c>
      <c r="B144" s="59"/>
      <c r="C144" s="44">
        <v>258145.79699999999</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2"/>
        <v>258145.79699999999</v>
      </c>
      <c r="AD144" s="41"/>
      <c r="AE144" s="52">
        <f t="shared" si="23"/>
        <v>258.14579700000002</v>
      </c>
      <c r="AF144" s="128"/>
      <c r="AG144" s="111"/>
    </row>
    <row r="145" spans="1:33" ht="22.25" customHeight="1">
      <c r="A145" s="22" t="s">
        <v>175</v>
      </c>
      <c r="B145" s="59"/>
      <c r="C145" s="75"/>
      <c r="D145" s="44">
        <v>8697111.4000000004</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2"/>
        <v>8697111.4000000004</v>
      </c>
      <c r="AD145" s="41"/>
      <c r="AE145" s="52">
        <f t="shared" si="23"/>
        <v>8697.1113999999998</v>
      </c>
      <c r="AF145" s="128"/>
      <c r="AG145" s="111"/>
    </row>
    <row r="146" spans="1:33" ht="22.25" customHeight="1">
      <c r="A146" s="22" t="s">
        <v>176</v>
      </c>
      <c r="B146" s="59"/>
      <c r="C146" s="75"/>
      <c r="D146" s="44">
        <v>4240733.45737</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2"/>
        <v>4240733.45737</v>
      </c>
      <c r="AD146" s="41"/>
      <c r="AE146" s="52">
        <f t="shared" si="23"/>
        <v>4240.73345737</v>
      </c>
      <c r="AF146" s="128"/>
      <c r="AG146" s="111"/>
    </row>
    <row r="147" spans="1:33" ht="22.25" customHeight="1">
      <c r="A147" s="21" t="s">
        <v>177</v>
      </c>
      <c r="B147" s="59"/>
      <c r="C147" s="44">
        <v>486687.61839999998</v>
      </c>
      <c r="D147" s="44">
        <v>147713.83590000001</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2"/>
        <v>634401.45429999998</v>
      </c>
      <c r="AD147" s="41"/>
      <c r="AE147" s="52">
        <f t="shared" si="23"/>
        <v>634.40145429999995</v>
      </c>
      <c r="AF147" s="128"/>
      <c r="AG147" s="44">
        <v>3091.71</v>
      </c>
    </row>
    <row r="148" spans="1:33" ht="22.25" customHeight="1">
      <c r="A148" s="22" t="s">
        <v>178</v>
      </c>
      <c r="B148" s="44">
        <v>30931.67</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2"/>
        <v>30931.67</v>
      </c>
      <c r="AD148" s="41"/>
      <c r="AE148" s="52">
        <f t="shared" si="23"/>
        <v>30.931669999999997</v>
      </c>
      <c r="AF148" s="128"/>
      <c r="AG148" s="111"/>
    </row>
    <row r="149" spans="1:33" ht="22.25" customHeight="1">
      <c r="A149" s="22" t="s">
        <v>179</v>
      </c>
      <c r="B149" s="44">
        <v>840975.17099999997</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2"/>
        <v>840975.17099999997</v>
      </c>
      <c r="AD149" s="41"/>
      <c r="AE149" s="52">
        <f t="shared" si="23"/>
        <v>840.97517099999993</v>
      </c>
      <c r="AF149" s="128"/>
      <c r="AG149" s="111"/>
    </row>
    <row r="150" spans="1:33" ht="22.25" customHeight="1">
      <c r="A150" s="15" t="s">
        <v>180</v>
      </c>
      <c r="B150" s="33">
        <f>B151+B154+B157+B160+B163+B166+B173</f>
        <v>-199087732.9549</v>
      </c>
      <c r="C150" s="33">
        <f>C169</f>
        <v>187600.95069999999</v>
      </c>
      <c r="D150" s="33">
        <f>D169</f>
        <v>75976.370999999999</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2"/>
        <v>-198824155.63319999</v>
      </c>
      <c r="AD150" s="41"/>
      <c r="AE150" s="57">
        <f t="shared" si="23"/>
        <v>-198824.15563319999</v>
      </c>
      <c r="AF150" s="128"/>
      <c r="AG150" s="33">
        <f>AG169</f>
        <v>750.52</v>
      </c>
    </row>
    <row r="151" spans="1:33" ht="22.25" customHeight="1">
      <c r="A151" s="22" t="s">
        <v>181</v>
      </c>
      <c r="B151" s="153">
        <f>SUM(B152:B153)</f>
        <v>-190774294.63979998</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2"/>
        <v>-190774294.63979998</v>
      </c>
      <c r="AD151" s="41"/>
      <c r="AE151" s="79">
        <f t="shared" si="21"/>
        <v>-190774.29463979998</v>
      </c>
      <c r="AF151" s="128"/>
      <c r="AG151" s="63"/>
    </row>
    <row r="152" spans="1:33" ht="22.25" customHeight="1">
      <c r="A152" s="21" t="s">
        <v>182</v>
      </c>
      <c r="B152" s="44">
        <v>-190551184.26499999</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4">SUM(B152:AB152)</f>
        <v>-190551184.26499999</v>
      </c>
      <c r="AD152" s="41"/>
      <c r="AE152" s="52">
        <f t="shared" si="21"/>
        <v>-190551.18426499999</v>
      </c>
      <c r="AF152" s="128"/>
      <c r="AG152" s="111"/>
    </row>
    <row r="153" spans="1:33" ht="22.25" customHeight="1">
      <c r="A153" s="21" t="s">
        <v>183</v>
      </c>
      <c r="B153" s="44">
        <v>-223110.37479999999</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4"/>
        <v>-223110.37479999999</v>
      </c>
      <c r="AD153" s="41"/>
      <c r="AE153" s="52">
        <f t="shared" si="21"/>
        <v>-223.11037479999999</v>
      </c>
      <c r="AF153" s="128"/>
      <c r="AG153" s="111"/>
    </row>
    <row r="154" spans="1:33" ht="22.25" customHeight="1">
      <c r="A154" s="22" t="s">
        <v>184</v>
      </c>
      <c r="B154" s="153">
        <f>SUM(B155:B156)</f>
        <v>-14057617.248600001</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4"/>
        <v>-14057617.248600001</v>
      </c>
      <c r="AD154" s="41"/>
      <c r="AE154" s="79">
        <f t="shared" si="21"/>
        <v>-14057.617248600001</v>
      </c>
      <c r="AF154" s="128"/>
      <c r="AG154" s="63"/>
    </row>
    <row r="155" spans="1:33" ht="22.25" customHeight="1">
      <c r="A155" s="21" t="s">
        <v>185</v>
      </c>
      <c r="B155" s="44">
        <v>-15178724.007200001</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4"/>
        <v>-15178724.007200001</v>
      </c>
      <c r="AD155" s="41"/>
      <c r="AE155" s="52">
        <f t="shared" si="21"/>
        <v>-15178.7240072</v>
      </c>
      <c r="AF155" s="128"/>
      <c r="AG155" s="111"/>
    </row>
    <row r="156" spans="1:33" ht="22.25" customHeight="1">
      <c r="A156" s="21" t="s">
        <v>186</v>
      </c>
      <c r="B156" s="44">
        <v>1121106.7586000001</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4"/>
        <v>1121106.7586000001</v>
      </c>
      <c r="AD156" s="41"/>
      <c r="AE156" s="52">
        <f t="shared" si="21"/>
        <v>1121.1067586000001</v>
      </c>
      <c r="AF156" s="128"/>
      <c r="AG156" s="111"/>
    </row>
    <row r="157" spans="1:33" ht="22.25" customHeight="1">
      <c r="A157" s="22" t="s">
        <v>187</v>
      </c>
      <c r="B157" s="153">
        <f>SUM(B158:B159)</f>
        <v>5106184.2899000002</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4"/>
        <v>5106184.2899000002</v>
      </c>
      <c r="AD157" s="41"/>
      <c r="AE157" s="79">
        <f t="shared" si="21"/>
        <v>5106.1842899000003</v>
      </c>
      <c r="AF157" s="128"/>
      <c r="AG157" s="63"/>
    </row>
    <row r="158" spans="1:33" ht="22.25" customHeight="1">
      <c r="A158" s="21" t="s">
        <v>188</v>
      </c>
      <c r="B158" s="44">
        <v>-507418.75449999998</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4"/>
        <v>-507418.75449999998</v>
      </c>
      <c r="AD158" s="41"/>
      <c r="AE158" s="52">
        <f t="shared" si="21"/>
        <v>-507.41875449999998</v>
      </c>
      <c r="AF158" s="128"/>
      <c r="AG158" s="111"/>
    </row>
    <row r="159" spans="1:33" ht="22.25" customHeight="1">
      <c r="A159" s="21" t="s">
        <v>189</v>
      </c>
      <c r="B159" s="44">
        <v>5613603.0444</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4"/>
        <v>5613603.0444</v>
      </c>
      <c r="AD159" s="41"/>
      <c r="AE159" s="52">
        <f t="shared" si="21"/>
        <v>5613.6030443999998</v>
      </c>
      <c r="AF159" s="128"/>
      <c r="AG159" s="111"/>
    </row>
    <row r="160" spans="1:33" ht="22.25" customHeight="1">
      <c r="A160" s="22" t="s">
        <v>190</v>
      </c>
      <c r="B160" s="153">
        <f>SUM(B161:B162)</f>
        <v>0</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4"/>
        <v>0</v>
      </c>
      <c r="AD160" s="41"/>
      <c r="AE160" s="79">
        <f t="shared" si="21"/>
        <v>0</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0</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5">SUM(B162:AB162)</f>
        <v>0</v>
      </c>
      <c r="AD162" s="41"/>
      <c r="AE162" s="52">
        <f t="shared" si="21"/>
        <v>0</v>
      </c>
      <c r="AF162" s="128"/>
      <c r="AG162" s="111"/>
    </row>
    <row r="163" spans="1:33" ht="22.25" customHeight="1">
      <c r="A163" s="22" t="s">
        <v>193</v>
      </c>
      <c r="B163" s="153">
        <f>SUM(B164:B165)</f>
        <v>68623.799199999994</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5"/>
        <v>68623.799199999994</v>
      </c>
      <c r="AD163" s="41"/>
      <c r="AE163" s="79">
        <f t="shared" si="21"/>
        <v>68.623799199999993</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68623.799199999994</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5"/>
        <v>68623.799199999994</v>
      </c>
      <c r="AD165" s="41"/>
      <c r="AE165" s="52">
        <f t="shared" si="21"/>
        <v>68.623799199999993</v>
      </c>
      <c r="AF165" s="128"/>
      <c r="AG165" s="111"/>
    </row>
    <row r="166" spans="1:33" ht="22.25" customHeight="1">
      <c r="A166" s="22" t="s">
        <v>196</v>
      </c>
      <c r="B166" s="153">
        <f>SUM(B167:B168)</f>
        <v>68623.799199999994</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5"/>
        <v>68623.799199999994</v>
      </c>
      <c r="AD166" s="41"/>
      <c r="AE166" s="79">
        <f t="shared" si="21"/>
        <v>68.623799199999993</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68623.799199999994</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5"/>
        <v>68623.799199999994</v>
      </c>
      <c r="AD168" s="41"/>
      <c r="AE168" s="52">
        <f t="shared" si="21"/>
        <v>68.623799199999993</v>
      </c>
      <c r="AF168" s="128"/>
      <c r="AG168" s="111"/>
    </row>
    <row r="169" spans="1:33" ht="22.25" customHeight="1">
      <c r="A169" s="22" t="s">
        <v>199</v>
      </c>
      <c r="B169" s="59"/>
      <c r="C169" s="62">
        <f>SUM(C170:C171)</f>
        <v>187600.95069999999</v>
      </c>
      <c r="D169" s="62">
        <f>SUM(D170:D171)</f>
        <v>75976.370999999999</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5"/>
        <v>263577.32169999997</v>
      </c>
      <c r="AD169" s="41"/>
      <c r="AE169" s="52">
        <f t="shared" si="21"/>
        <v>263.57732169999997</v>
      </c>
      <c r="AF169" s="128"/>
      <c r="AG169" s="54">
        <f>SUM(AG170:AG171)</f>
        <v>750.52</v>
      </c>
    </row>
    <row r="170" spans="1:33" ht="22.25" customHeight="1">
      <c r="A170" s="21" t="s">
        <v>200</v>
      </c>
      <c r="B170" s="59"/>
      <c r="C170" s="44">
        <v>172295.61069999999</v>
      </c>
      <c r="D170" s="44">
        <v>62750.561000000002</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5"/>
        <v>235046.17170000001</v>
      </c>
      <c r="AD170" s="41"/>
      <c r="AE170" s="52">
        <f t="shared" si="21"/>
        <v>235.0461717</v>
      </c>
      <c r="AF170" s="128"/>
      <c r="AG170" s="44">
        <v>526.80999999999995</v>
      </c>
    </row>
    <row r="171" spans="1:33" ht="22.25" customHeight="1">
      <c r="A171" s="21" t="s">
        <v>201</v>
      </c>
      <c r="B171" s="59"/>
      <c r="C171" s="44">
        <v>15305.34</v>
      </c>
      <c r="D171" s="44">
        <v>13225.81</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5"/>
        <v>28531.15</v>
      </c>
      <c r="AD171" s="41"/>
      <c r="AE171" s="52">
        <f t="shared" si="21"/>
        <v>28.53115</v>
      </c>
      <c r="AF171" s="128"/>
      <c r="AG171" s="44">
        <v>223.71</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5"/>
        <v>0</v>
      </c>
      <c r="AD172" s="41"/>
      <c r="AE172" s="52">
        <f t="shared" si="21"/>
        <v>0</v>
      </c>
      <c r="AF172" s="128"/>
      <c r="AG172" s="111"/>
    </row>
    <row r="173" spans="1:33" ht="22.25" customHeight="1">
      <c r="A173" s="22" t="s">
        <v>203</v>
      </c>
      <c r="B173" s="44">
        <v>500747.04519999999</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5"/>
        <v>500747.04519999999</v>
      </c>
      <c r="AD173" s="41"/>
      <c r="AE173" s="52">
        <f t="shared" si="21"/>
        <v>500.7470452</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355451.62099999998</v>
      </c>
      <c r="C175" s="33">
        <f>C176+C180+C181+C184+C187</f>
        <v>11667118.883331046</v>
      </c>
      <c r="D175" s="33">
        <f>D176+D180+D181+D184+D187</f>
        <v>4472574.6970000006</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16495145.201331045</v>
      </c>
      <c r="AD175" s="97"/>
      <c r="AE175" s="81">
        <f t="shared" si="21"/>
        <v>16495.145201331045</v>
      </c>
      <c r="AF175" s="128"/>
      <c r="AG175" s="33">
        <f>AG176+AG180+AG181+AG184+AG187</f>
        <v>1096.6790060000001</v>
      </c>
    </row>
    <row r="176" spans="1:33" ht="22.25" customHeight="1">
      <c r="A176" s="24" t="s">
        <v>206</v>
      </c>
      <c r="B176" s="63"/>
      <c r="C176" s="62">
        <f>C177+C178+C179</f>
        <v>875019.84133104444</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875019.84133104444</v>
      </c>
      <c r="AD176" s="97"/>
      <c r="AE176" s="37">
        <f t="shared" si="21"/>
        <v>875.0198413310444</v>
      </c>
      <c r="AF176" s="128"/>
      <c r="AG176" s="78"/>
    </row>
    <row r="177" spans="1:33" ht="22.25" customHeight="1">
      <c r="A177" s="100" t="s">
        <v>207</v>
      </c>
      <c r="B177" s="63"/>
      <c r="C177" s="44">
        <v>422474.135920008</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422474.135920008</v>
      </c>
      <c r="AD177" s="97"/>
      <c r="AE177" s="44">
        <f t="shared" si="21"/>
        <v>422.474135920008</v>
      </c>
      <c r="AF177" s="128"/>
      <c r="AG177" s="111"/>
    </row>
    <row r="178" spans="1:33" ht="22.25" customHeight="1">
      <c r="A178" s="100" t="s">
        <v>208</v>
      </c>
      <c r="B178" s="63"/>
      <c r="C178" s="44">
        <v>350250.67126211803</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6">SUM(B178:AB178)</f>
        <v>350250.67126211803</v>
      </c>
      <c r="AD178" s="97"/>
      <c r="AE178" s="52">
        <f t="shared" si="21"/>
        <v>350.25067126211803</v>
      </c>
      <c r="AF178" s="128"/>
      <c r="AG178" s="111"/>
    </row>
    <row r="179" spans="1:33" ht="22.25" customHeight="1">
      <c r="A179" s="100" t="s">
        <v>209</v>
      </c>
      <c r="B179" s="63"/>
      <c r="C179" s="44">
        <v>102295.03414891849</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6"/>
        <v>102295.03414891849</v>
      </c>
      <c r="AD179" s="97"/>
      <c r="AE179" s="52">
        <f t="shared" si="21"/>
        <v>102.29503414891849</v>
      </c>
      <c r="AF179" s="128"/>
      <c r="AG179" s="111"/>
    </row>
    <row r="180" spans="1:33" ht="22.25" customHeight="1">
      <c r="A180" s="24" t="s">
        <v>210</v>
      </c>
      <c r="B180" s="63"/>
      <c r="C180" s="62">
        <v>93898.9</v>
      </c>
      <c r="D180" s="62">
        <v>66651.45</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6"/>
        <v>160550.34999999998</v>
      </c>
      <c r="AD180" s="97"/>
      <c r="AE180" s="37">
        <f t="shared" si="21"/>
        <v>160.55034999999998</v>
      </c>
      <c r="AF180" s="128"/>
      <c r="AG180" s="111"/>
    </row>
    <row r="181" spans="1:33" ht="22.25" customHeight="1">
      <c r="A181" s="24" t="s">
        <v>211</v>
      </c>
      <c r="B181" s="62">
        <f>B182+B183</f>
        <v>355451.62099999998</v>
      </c>
      <c r="C181" s="62">
        <f>C182+C183</f>
        <v>820859.49300000002</v>
      </c>
      <c r="D181" s="62">
        <f>D182+D183</f>
        <v>179281.125</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6"/>
        <v>1355592.2390000001</v>
      </c>
      <c r="AD181" s="97"/>
      <c r="AE181" s="37">
        <f t="shared" si="21"/>
        <v>1355.5922390000001</v>
      </c>
      <c r="AF181" s="128"/>
      <c r="AG181" s="37">
        <f>AG182+AG183</f>
        <v>1096.6790060000001</v>
      </c>
    </row>
    <row r="182" spans="1:33" ht="22.25" customHeight="1">
      <c r="A182" s="100" t="s">
        <v>212</v>
      </c>
      <c r="B182" s="44"/>
      <c r="C182" s="44"/>
      <c r="D182" s="44"/>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6"/>
        <v>0</v>
      </c>
      <c r="AD182" s="97"/>
      <c r="AE182" s="52">
        <f t="shared" si="21"/>
        <v>0</v>
      </c>
      <c r="AF182" s="128"/>
      <c r="AG182" s="111"/>
    </row>
    <row r="183" spans="1:33" ht="22.25" customHeight="1">
      <c r="A183" s="100" t="s">
        <v>213</v>
      </c>
      <c r="B183" s="44">
        <v>355451.62099999998</v>
      </c>
      <c r="C183" s="44">
        <v>820859.49300000002</v>
      </c>
      <c r="D183" s="44">
        <v>179281.125</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6"/>
        <v>1355592.2390000001</v>
      </c>
      <c r="AD183" s="97"/>
      <c r="AE183" s="52">
        <f t="shared" si="21"/>
        <v>1355.5922390000001</v>
      </c>
      <c r="AF183" s="128"/>
      <c r="AG183" s="44">
        <v>1096.6790060000001</v>
      </c>
    </row>
    <row r="184" spans="1:33" ht="22.25" customHeight="1">
      <c r="A184" s="20" t="s">
        <v>214</v>
      </c>
      <c r="B184" s="63"/>
      <c r="C184" s="37">
        <f>SUM(C185:C186)</f>
        <v>9877340.6490000002</v>
      </c>
      <c r="D184" s="37">
        <f>SUM(D185:D186)</f>
        <v>4226642.1220000004</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6"/>
        <v>14103982.771000002</v>
      </c>
      <c r="AD184" s="97"/>
      <c r="AE184" s="37">
        <f t="shared" si="21"/>
        <v>14103.982771000001</v>
      </c>
      <c r="AF184" s="128"/>
      <c r="AG184" s="76"/>
    </row>
    <row r="185" spans="1:33" ht="22.25" customHeight="1">
      <c r="A185" s="100" t="s">
        <v>215</v>
      </c>
      <c r="B185" s="63"/>
      <c r="C185" s="44">
        <v>4552253.7209999999</v>
      </c>
      <c r="D185" s="44">
        <v>3489835.6740000001</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6"/>
        <v>8042089.3949999996</v>
      </c>
      <c r="AD185" s="97"/>
      <c r="AE185" s="52">
        <f t="shared" si="21"/>
        <v>8042.089395</v>
      </c>
      <c r="AF185" s="128"/>
      <c r="AG185" s="111"/>
    </row>
    <row r="186" spans="1:33" ht="22.25" customHeight="1">
      <c r="A186" s="100" t="s">
        <v>216</v>
      </c>
      <c r="B186" s="63"/>
      <c r="C186" s="44">
        <v>5325086.9280000003</v>
      </c>
      <c r="D186" s="44">
        <v>736806.44799999997</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6"/>
        <v>6061893.3760000002</v>
      </c>
      <c r="AD186" s="97"/>
      <c r="AE186" s="52">
        <f t="shared" si="21"/>
        <v>6061.893376</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1"/>
        <v>0</v>
      </c>
      <c r="AF187" s="128"/>
      <c r="AG187" s="127"/>
    </row>
    <row r="188" spans="1:33" ht="22.25" customHeight="1">
      <c r="A188" s="140" t="s">
        <v>218</v>
      </c>
      <c r="B188" s="137">
        <f t="shared" ref="B188:L188" si="27">B10+B68+B121+B175</f>
        <v>309170220.892892</v>
      </c>
      <c r="C188" s="137">
        <f t="shared" si="27"/>
        <v>115695405.70174831</v>
      </c>
      <c r="D188" s="137">
        <f t="shared" si="27"/>
        <v>29810769.985630002</v>
      </c>
      <c r="E188" s="137">
        <f t="shared" si="27"/>
        <v>760635.84000000008</v>
      </c>
      <c r="F188" s="137">
        <f t="shared" si="27"/>
        <v>0</v>
      </c>
      <c r="G188" s="137">
        <f t="shared" si="27"/>
        <v>0</v>
      </c>
      <c r="H188" s="137">
        <f t="shared" si="27"/>
        <v>0</v>
      </c>
      <c r="I188" s="137">
        <f t="shared" si="27"/>
        <v>0</v>
      </c>
      <c r="J188" s="137">
        <f t="shared" si="27"/>
        <v>0</v>
      </c>
      <c r="K188" s="137">
        <f t="shared" si="27"/>
        <v>0</v>
      </c>
      <c r="L188" s="137">
        <f t="shared" si="27"/>
        <v>0</v>
      </c>
      <c r="M188" s="137">
        <f>M175+M121+M68+M10</f>
        <v>0</v>
      </c>
      <c r="N188" s="137">
        <f t="shared" ref="N188:AC188" si="28">N10+N68+N121+N175</f>
        <v>0</v>
      </c>
      <c r="O188" s="137">
        <f t="shared" si="28"/>
        <v>0</v>
      </c>
      <c r="P188" s="137">
        <f t="shared" si="28"/>
        <v>0</v>
      </c>
      <c r="Q188" s="137">
        <f t="shared" si="28"/>
        <v>0</v>
      </c>
      <c r="R188" s="137">
        <f t="shared" si="28"/>
        <v>0</v>
      </c>
      <c r="S188" s="137">
        <f t="shared" si="28"/>
        <v>0</v>
      </c>
      <c r="T188" s="137">
        <f t="shared" si="28"/>
        <v>0</v>
      </c>
      <c r="U188" s="137">
        <f t="shared" si="28"/>
        <v>345534.38400000002</v>
      </c>
      <c r="V188" s="137">
        <f t="shared" si="28"/>
        <v>92197.876999999993</v>
      </c>
      <c r="W188" s="137">
        <f t="shared" si="28"/>
        <v>0</v>
      </c>
      <c r="X188" s="137">
        <f t="shared" si="28"/>
        <v>0</v>
      </c>
      <c r="Y188" s="137">
        <f t="shared" si="28"/>
        <v>0</v>
      </c>
      <c r="Z188" s="137">
        <f t="shared" si="28"/>
        <v>0</v>
      </c>
      <c r="AA188" s="137">
        <f t="shared" si="28"/>
        <v>0</v>
      </c>
      <c r="AB188" s="137">
        <f t="shared" si="28"/>
        <v>36517.120000000003</v>
      </c>
      <c r="AC188" s="137">
        <f t="shared" si="28"/>
        <v>455911281.80127031</v>
      </c>
      <c r="AD188" s="97"/>
      <c r="AE188" s="137">
        <f t="shared" si="21"/>
        <v>455911.28180127032</v>
      </c>
      <c r="AF188" s="91"/>
      <c r="AG188" s="147">
        <f>AG175+AG121+AG68+AG10</f>
        <v>77077.332185403982</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2052937</v>
      </c>
      <c r="C190" s="62">
        <f>C191+C192</f>
        <v>396</v>
      </c>
      <c r="D190" s="62">
        <f>D191+D192</f>
        <v>14985</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2068318</v>
      </c>
      <c r="AD190" s="41"/>
      <c r="AE190" s="37">
        <f t="shared" si="21"/>
        <v>2068.3180000000002</v>
      </c>
      <c r="AF190" s="91"/>
      <c r="AG190" s="37">
        <f>AG191</f>
        <v>29.094999999999999</v>
      </c>
    </row>
    <row r="191" spans="1:33" ht="22.25" customHeight="1">
      <c r="A191" s="25" t="s">
        <v>220</v>
      </c>
      <c r="B191" s="44">
        <v>2052937</v>
      </c>
      <c r="C191" s="44">
        <v>396</v>
      </c>
      <c r="D191" s="44">
        <v>14985</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2068318</v>
      </c>
      <c r="AD191" s="41"/>
      <c r="AE191" s="52">
        <f t="shared" si="21"/>
        <v>2068.3180000000002</v>
      </c>
      <c r="AF191" s="91"/>
      <c r="AG191" s="52">
        <v>29.094999999999999</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35955863</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35955863</v>
      </c>
      <c r="AE193" s="31">
        <f t="shared" si="21"/>
        <v>35955.862999999998</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D195:N195"/>
    <mergeCell ref="D196:N196"/>
    <mergeCell ref="D197:N197"/>
    <mergeCell ref="D198:N198"/>
    <mergeCell ref="D199:N199"/>
    <mergeCell ref="AG7:AG9"/>
    <mergeCell ref="A2:A5"/>
    <mergeCell ref="B4:B5"/>
    <mergeCell ref="C4:C5"/>
    <mergeCell ref="D4:D5"/>
    <mergeCell ref="E4:T4"/>
    <mergeCell ref="U4:Z4"/>
    <mergeCell ref="AA4:AA5"/>
    <mergeCell ref="AB4:AB5"/>
    <mergeCell ref="AC4:AC6"/>
    <mergeCell ref="AE4:AE6"/>
    <mergeCell ref="AG4:AG6"/>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B8FE3-46D6-448D-82AF-283665186D36}">
  <dimension ref="A1:AG200"/>
  <sheetViews>
    <sheetView zoomScale="138" zoomScaleNormal="138" workbookViewId="0">
      <pane xSplit="1" topLeftCell="S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1999</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398408792.63051879</v>
      </c>
      <c r="C7" s="134">
        <f>C10+C68+C121+C150+C175</f>
        <v>128470017.36938816</v>
      </c>
      <c r="D7" s="134">
        <f>D10+D68+D121+D150+D175</f>
        <v>32532765.448130921</v>
      </c>
      <c r="E7" s="134">
        <f>E68</f>
        <v>1809667.0853675003</v>
      </c>
      <c r="F7" s="134">
        <f t="shared" ref="F7:AB7" si="0">F68</f>
        <v>0</v>
      </c>
      <c r="G7" s="134">
        <f t="shared" si="0"/>
        <v>0</v>
      </c>
      <c r="H7" s="134">
        <f t="shared" si="0"/>
        <v>0</v>
      </c>
      <c r="I7" s="134">
        <f t="shared" si="0"/>
        <v>0</v>
      </c>
      <c r="J7" s="134">
        <f t="shared" si="0"/>
        <v>0</v>
      </c>
      <c r="K7" s="134">
        <f t="shared" si="0"/>
        <v>0</v>
      </c>
      <c r="L7" s="134">
        <f t="shared" si="0"/>
        <v>0</v>
      </c>
      <c r="M7" s="134">
        <f t="shared" si="0"/>
        <v>0</v>
      </c>
      <c r="N7" s="134">
        <f t="shared" si="0"/>
        <v>0</v>
      </c>
      <c r="O7" s="134">
        <f t="shared" si="0"/>
        <v>0</v>
      </c>
      <c r="P7" s="134">
        <f t="shared" si="0"/>
        <v>0</v>
      </c>
      <c r="Q7" s="134">
        <f t="shared" si="0"/>
        <v>0</v>
      </c>
      <c r="R7" s="134">
        <f t="shared" si="0"/>
        <v>0</v>
      </c>
      <c r="S7" s="134">
        <f t="shared" si="0"/>
        <v>0</v>
      </c>
      <c r="T7" s="134">
        <f t="shared" si="0"/>
        <v>0.18254551837500002</v>
      </c>
      <c r="U7" s="134">
        <f t="shared" si="0"/>
        <v>412102.47868895001</v>
      </c>
      <c r="V7" s="134">
        <f t="shared" si="0"/>
        <v>110022.51566050001</v>
      </c>
      <c r="W7" s="134">
        <f t="shared" si="0"/>
        <v>23.997859875000003</v>
      </c>
      <c r="X7" s="134">
        <f t="shared" si="0"/>
        <v>2.6963887500000002E-4</v>
      </c>
      <c r="Y7" s="134">
        <f t="shared" si="0"/>
        <v>8.5745162250000018</v>
      </c>
      <c r="Z7" s="134">
        <f t="shared" si="0"/>
        <v>1.7975925000000002E-4</v>
      </c>
      <c r="AA7" s="134">
        <f t="shared" si="0"/>
        <v>217.05929437499998</v>
      </c>
      <c r="AB7" s="134">
        <f t="shared" si="0"/>
        <v>68657.538559374996</v>
      </c>
      <c r="AC7" s="139">
        <f>SUM(B7:AB7)</f>
        <v>561812274.88097942</v>
      </c>
      <c r="AE7" s="139">
        <f>AC7/1000</f>
        <v>561812.27488097944</v>
      </c>
      <c r="AF7" s="130"/>
      <c r="AG7" s="185">
        <f>AG10+AG68+AG121+AG150+AG175</f>
        <v>55902.936395254808</v>
      </c>
    </row>
    <row r="8" spans="1:33" ht="27.5" customHeight="1" thickBot="1">
      <c r="A8" s="131" t="s">
        <v>37</v>
      </c>
      <c r="B8" s="132">
        <f>(B10+B68+B121+B175)</f>
        <v>391727260.03371882</v>
      </c>
      <c r="C8" s="132">
        <f t="shared" ref="C8:AB8" si="1">(C10+C68+C121+C175)</f>
        <v>127962008.15958816</v>
      </c>
      <c r="D8" s="132">
        <f t="shared" si="1"/>
        <v>32313001.643230919</v>
      </c>
      <c r="E8" s="132">
        <f t="shared" si="1"/>
        <v>1809667.0853675003</v>
      </c>
      <c r="F8" s="132">
        <f t="shared" si="1"/>
        <v>0</v>
      </c>
      <c r="G8" s="132">
        <f t="shared" si="1"/>
        <v>0</v>
      </c>
      <c r="H8" s="132">
        <f t="shared" si="1"/>
        <v>0</v>
      </c>
      <c r="I8" s="132">
        <f t="shared" si="1"/>
        <v>0</v>
      </c>
      <c r="J8" s="132">
        <f t="shared" si="1"/>
        <v>0</v>
      </c>
      <c r="K8" s="132">
        <f t="shared" si="1"/>
        <v>0</v>
      </c>
      <c r="L8" s="132">
        <f t="shared" si="1"/>
        <v>0</v>
      </c>
      <c r="M8" s="132">
        <f t="shared" si="1"/>
        <v>0</v>
      </c>
      <c r="N8" s="132">
        <f t="shared" si="1"/>
        <v>0</v>
      </c>
      <c r="O8" s="132">
        <f t="shared" si="1"/>
        <v>0</v>
      </c>
      <c r="P8" s="132">
        <f t="shared" si="1"/>
        <v>0</v>
      </c>
      <c r="Q8" s="132">
        <f t="shared" si="1"/>
        <v>0</v>
      </c>
      <c r="R8" s="132">
        <f t="shared" si="1"/>
        <v>0</v>
      </c>
      <c r="S8" s="132">
        <f t="shared" si="1"/>
        <v>0</v>
      </c>
      <c r="T8" s="132">
        <f t="shared" si="1"/>
        <v>0.18254551837500002</v>
      </c>
      <c r="U8" s="132">
        <f t="shared" si="1"/>
        <v>412102.47868895001</v>
      </c>
      <c r="V8" s="132">
        <f t="shared" si="1"/>
        <v>110022.51566050001</v>
      </c>
      <c r="W8" s="132">
        <f t="shared" si="1"/>
        <v>23.997859875000003</v>
      </c>
      <c r="X8" s="132">
        <f t="shared" si="1"/>
        <v>2.6963887500000002E-4</v>
      </c>
      <c r="Y8" s="132">
        <f t="shared" si="1"/>
        <v>8.5745162250000018</v>
      </c>
      <c r="Z8" s="132">
        <f t="shared" si="1"/>
        <v>1.7975925000000002E-4</v>
      </c>
      <c r="AA8" s="132">
        <f t="shared" si="1"/>
        <v>217.05929437499998</v>
      </c>
      <c r="AB8" s="132">
        <f t="shared" si="1"/>
        <v>68657.538559374996</v>
      </c>
      <c r="AC8" s="135">
        <f>SUM(B8:AB8)</f>
        <v>554402969.26947951</v>
      </c>
      <c r="AE8" s="135">
        <f>AC8/1000</f>
        <v>554402.96926947951</v>
      </c>
      <c r="AF8" s="130"/>
      <c r="AG8" s="186"/>
    </row>
    <row r="9" spans="1:33" ht="27.5" customHeight="1" thickBot="1">
      <c r="A9" s="136" t="s">
        <v>38</v>
      </c>
      <c r="B9" s="137">
        <f>B10+B68+B121+B150+B175</f>
        <v>194795226.56871882</v>
      </c>
      <c r="C9" s="137">
        <f>C10+C68+C121+C150+C175</f>
        <v>128470017.36938816</v>
      </c>
      <c r="D9" s="137">
        <f t="shared" ref="D9" si="2">D10+D68+D121+D150+D175</f>
        <v>32532765.448130921</v>
      </c>
      <c r="E9" s="137">
        <f t="shared" ref="E9:AB9" si="3">E10+E68+E121+E175</f>
        <v>1809667.0853675003</v>
      </c>
      <c r="F9" s="137">
        <f t="shared" si="3"/>
        <v>0</v>
      </c>
      <c r="G9" s="137">
        <f t="shared" si="3"/>
        <v>0</v>
      </c>
      <c r="H9" s="137">
        <f t="shared" si="3"/>
        <v>0</v>
      </c>
      <c r="I9" s="137">
        <f t="shared" si="3"/>
        <v>0</v>
      </c>
      <c r="J9" s="137">
        <f t="shared" si="3"/>
        <v>0</v>
      </c>
      <c r="K9" s="137">
        <f t="shared" si="3"/>
        <v>0</v>
      </c>
      <c r="L9" s="137">
        <f t="shared" si="3"/>
        <v>0</v>
      </c>
      <c r="M9" s="137">
        <f t="shared" si="3"/>
        <v>0</v>
      </c>
      <c r="N9" s="137">
        <f t="shared" si="3"/>
        <v>0</v>
      </c>
      <c r="O9" s="137">
        <f t="shared" si="3"/>
        <v>0</v>
      </c>
      <c r="P9" s="137">
        <f t="shared" si="3"/>
        <v>0</v>
      </c>
      <c r="Q9" s="137">
        <f t="shared" si="3"/>
        <v>0</v>
      </c>
      <c r="R9" s="137">
        <f t="shared" si="3"/>
        <v>0</v>
      </c>
      <c r="S9" s="137">
        <f t="shared" si="3"/>
        <v>0</v>
      </c>
      <c r="T9" s="137">
        <f t="shared" si="3"/>
        <v>0.18254551837500002</v>
      </c>
      <c r="U9" s="137">
        <f t="shared" si="3"/>
        <v>412102.47868895001</v>
      </c>
      <c r="V9" s="137">
        <f t="shared" si="3"/>
        <v>110022.51566050001</v>
      </c>
      <c r="W9" s="137">
        <f t="shared" si="3"/>
        <v>23.997859875000003</v>
      </c>
      <c r="X9" s="137">
        <f t="shared" si="3"/>
        <v>2.6963887500000002E-4</v>
      </c>
      <c r="Y9" s="137">
        <f t="shared" si="3"/>
        <v>8.5745162250000018</v>
      </c>
      <c r="Z9" s="137">
        <f t="shared" si="3"/>
        <v>1.7975925000000002E-4</v>
      </c>
      <c r="AA9" s="137">
        <f t="shared" si="3"/>
        <v>217.05929437499998</v>
      </c>
      <c r="AB9" s="137">
        <f t="shared" si="3"/>
        <v>68657.538559374996</v>
      </c>
      <c r="AC9" s="138">
        <f>SUM(B9:AB9)</f>
        <v>358198708.81917977</v>
      </c>
      <c r="AE9" s="138">
        <f t="shared" ref="AE9:AE72" si="4">AC9/1000</f>
        <v>358198.7088191798</v>
      </c>
      <c r="AF9" s="129"/>
      <c r="AG9" s="187"/>
    </row>
    <row r="10" spans="1:33" ht="22.25" customHeight="1">
      <c r="A10" s="32" t="s">
        <v>39</v>
      </c>
      <c r="B10" s="33">
        <f>B11+B53</f>
        <v>345664353.32425028</v>
      </c>
      <c r="C10" s="33">
        <f>C11+C53</f>
        <v>24929976.927169934</v>
      </c>
      <c r="D10" s="33">
        <f>D11+D53</f>
        <v>3302103.6469952874</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373896433.89841545</v>
      </c>
      <c r="AD10" s="41"/>
      <c r="AE10" s="57">
        <f t="shared" si="4"/>
        <v>373896.43389841547</v>
      </c>
      <c r="AF10" s="128"/>
      <c r="AG10" s="36">
        <f>AG11+AG53</f>
        <v>49231.953291254809</v>
      </c>
    </row>
    <row r="11" spans="1:33" ht="22.25" customHeight="1">
      <c r="A11" s="20" t="s">
        <v>40</v>
      </c>
      <c r="B11" s="37">
        <f>B12+B18+B43+B49</f>
        <v>325996058.3389107</v>
      </c>
      <c r="C11" s="37">
        <f>C12+C18+C43+C49</f>
        <v>953402.16845384194</v>
      </c>
      <c r="D11" s="37">
        <f>D12+D18+D43+D49</f>
        <v>3268917.5269952873</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330218378.03435981</v>
      </c>
      <c r="AD11" s="41"/>
      <c r="AE11" s="37">
        <f t="shared" si="4"/>
        <v>330218.37803435983</v>
      </c>
      <c r="AF11" s="128"/>
      <c r="AG11" s="37">
        <f>AG12+AG18+AG43+AG49</f>
        <v>41668.013449960068</v>
      </c>
    </row>
    <row r="12" spans="1:33" ht="22.25" customHeight="1">
      <c r="A12" s="20" t="s">
        <v>41</v>
      </c>
      <c r="B12" s="37">
        <f>B13+B14+B15</f>
        <v>138687864.15720898</v>
      </c>
      <c r="C12" s="37">
        <f>C13+C14+C15</f>
        <v>142293.441177842</v>
      </c>
      <c r="D12" s="37">
        <f>D13+D14+D15</f>
        <v>293389.04138478701</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139123546.63977164</v>
      </c>
      <c r="AD12" s="41"/>
      <c r="AE12" s="37">
        <f t="shared" si="4"/>
        <v>139123.54663977164</v>
      </c>
      <c r="AF12" s="128"/>
      <c r="AG12" s="37">
        <f>SUM(AG13:AG15)</f>
        <v>18358.050527392654</v>
      </c>
    </row>
    <row r="13" spans="1:33" ht="22.25" customHeight="1">
      <c r="A13" s="21" t="s">
        <v>42</v>
      </c>
      <c r="B13" s="44">
        <v>106336324.065769</v>
      </c>
      <c r="C13" s="44">
        <v>119226.976977842</v>
      </c>
      <c r="D13" s="44">
        <v>257973.185284787</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106713524.22803164</v>
      </c>
      <c r="AD13" s="41"/>
      <c r="AE13" s="52">
        <f t="shared" si="4"/>
        <v>106713.52422803163</v>
      </c>
      <c r="AF13" s="128"/>
      <c r="AG13" s="44">
        <v>16235.486042431099</v>
      </c>
    </row>
    <row r="14" spans="1:33" ht="22.25" customHeight="1">
      <c r="A14" s="21" t="s">
        <v>43</v>
      </c>
      <c r="B14" s="44">
        <v>11587265.6806313</v>
      </c>
      <c r="C14" s="44">
        <v>10148.343632275</v>
      </c>
      <c r="D14" s="44">
        <v>17524.2338662603</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11614938.258129835</v>
      </c>
      <c r="AD14" s="41"/>
      <c r="AE14" s="52">
        <f t="shared" si="4"/>
        <v>11614.938258129836</v>
      </c>
      <c r="AF14" s="128"/>
      <c r="AG14" s="44">
        <v>1817.28358531052</v>
      </c>
    </row>
    <row r="15" spans="1:33" ht="22.25" customHeight="1">
      <c r="A15" s="21" t="s">
        <v>44</v>
      </c>
      <c r="B15" s="49">
        <f>B16+B17</f>
        <v>20764274.410808697</v>
      </c>
      <c r="C15" s="49">
        <f t="shared" ref="C15:D15" si="5">C16+C17</f>
        <v>12918.120567725</v>
      </c>
      <c r="D15" s="49">
        <f t="shared" si="5"/>
        <v>17891.622233739701</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20795084.153610162</v>
      </c>
      <c r="AD15" s="41"/>
      <c r="AE15" s="52">
        <f t="shared" si="4"/>
        <v>20795.084153610162</v>
      </c>
      <c r="AF15" s="128"/>
      <c r="AG15" s="44">
        <v>305.28089965103698</v>
      </c>
    </row>
    <row r="16" spans="1:33" ht="22.25" customHeight="1">
      <c r="A16" s="98" t="s">
        <v>45</v>
      </c>
      <c r="B16" s="44">
        <v>1180957.5449999999</v>
      </c>
      <c r="C16" s="44">
        <v>5.9050000000000002</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1180963.45</v>
      </c>
      <c r="AD16" s="41"/>
      <c r="AE16" s="52">
        <f t="shared" si="4"/>
        <v>1180.96345</v>
      </c>
      <c r="AF16" s="128"/>
      <c r="AG16" s="73"/>
    </row>
    <row r="17" spans="1:33" ht="22.25" customHeight="1">
      <c r="A17" s="99" t="s">
        <v>46</v>
      </c>
      <c r="B17" s="44">
        <v>19583316.865808699</v>
      </c>
      <c r="C17" s="44">
        <v>12912.215567724999</v>
      </c>
      <c r="D17" s="44">
        <v>17891.622233739701</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19614120.703610167</v>
      </c>
      <c r="AD17" s="41"/>
      <c r="AE17" s="52">
        <f t="shared" si="4"/>
        <v>19614.120703610166</v>
      </c>
      <c r="AF17" s="128"/>
      <c r="AG17" s="44">
        <v>305.28089965103698</v>
      </c>
    </row>
    <row r="18" spans="1:33" ht="22.25" customHeight="1">
      <c r="A18" s="20" t="s">
        <v>47</v>
      </c>
      <c r="B18" s="37">
        <f>B19+B20+B21+B25+B26+B33+B35+B37+B39</f>
        <v>46414604.770701677</v>
      </c>
      <c r="C18" s="37">
        <f>C19+C20+C21+C25+C26+C33+C35+C37+C39</f>
        <v>79118.154275999987</v>
      </c>
      <c r="D18" s="37">
        <f>D19+D20+D21+D25+D26+D33+D35+D37+D39</f>
        <v>113420.62161050001</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46607143.546588182</v>
      </c>
      <c r="AD18" s="110"/>
      <c r="AE18" s="37">
        <f t="shared" si="4"/>
        <v>46607.14354658818</v>
      </c>
      <c r="AF18" s="128"/>
      <c r="AG18" s="37">
        <f>SUM(AG19,AG20,AG21,AG25,AG26,AG32,AG33,AG34,AG35,AG36,AG37,AG38,AG39)</f>
        <v>1596.5629225674143</v>
      </c>
    </row>
    <row r="19" spans="1:33" ht="22.25" customHeight="1">
      <c r="A19" s="100" t="s">
        <v>48</v>
      </c>
      <c r="B19" s="44">
        <v>4773225.4775530091</v>
      </c>
      <c r="C19" s="44">
        <v>3320.6475959999998</v>
      </c>
      <c r="D19" s="44">
        <v>4900.6597604999988</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4781446.7849095091</v>
      </c>
      <c r="AD19" s="110"/>
      <c r="AE19" s="44">
        <f t="shared" si="4"/>
        <v>4781.446784909509</v>
      </c>
      <c r="AF19" s="128"/>
      <c r="AG19" s="44">
        <v>99.146484522201959</v>
      </c>
    </row>
    <row r="20" spans="1:33" ht="22.25" customHeight="1">
      <c r="A20" s="100" t="s">
        <v>49</v>
      </c>
      <c r="B20" s="44">
        <v>2960867.9648507801</v>
      </c>
      <c r="C20" s="44">
        <v>1908.806088</v>
      </c>
      <c r="D20" s="44">
        <v>2635.1771190000004</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2965411.94805778</v>
      </c>
      <c r="AD20" s="110"/>
      <c r="AE20" s="52">
        <f t="shared" si="4"/>
        <v>2965.4119480577801</v>
      </c>
      <c r="AF20" s="128"/>
      <c r="AG20" s="44">
        <v>31.822225980127065</v>
      </c>
    </row>
    <row r="21" spans="1:33" ht="22.25" customHeight="1">
      <c r="A21" s="100" t="s">
        <v>50</v>
      </c>
      <c r="B21" s="44">
        <f>SUM(B22:B24)</f>
        <v>9515894.9849291388</v>
      </c>
      <c r="C21" s="44">
        <f>SUM(C22:C24)</f>
        <v>7021.4168639999989</v>
      </c>
      <c r="D21" s="44">
        <f>SUM(D22:D24)</f>
        <v>10869.083067000001</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9533785.484860139</v>
      </c>
      <c r="AD21" s="110"/>
      <c r="AE21" s="52">
        <f t="shared" si="4"/>
        <v>9533.7854848601382</v>
      </c>
      <c r="AF21" s="128"/>
      <c r="AG21" s="44">
        <f>SUM(AG22:AG24)</f>
        <v>214.25367787860145</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8727474.8495574296</v>
      </c>
      <c r="C23" s="44">
        <v>6499.0167479999991</v>
      </c>
      <c r="D23" s="44">
        <v>10130.285671500002</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8744104.15197693</v>
      </c>
      <c r="AD23" s="110"/>
      <c r="AE23" s="52">
        <f t="shared" si="4"/>
        <v>8744.1041519769296</v>
      </c>
      <c r="AF23" s="128"/>
      <c r="AG23" s="44">
        <v>199.85481918820381</v>
      </c>
    </row>
    <row r="24" spans="1:33" ht="22.25" customHeight="1">
      <c r="A24" s="99" t="s">
        <v>53</v>
      </c>
      <c r="B24" s="44">
        <v>788420.13537171006</v>
      </c>
      <c r="C24" s="44">
        <v>522.40011600000003</v>
      </c>
      <c r="D24" s="44">
        <v>738.79739549999999</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789681.33288321004</v>
      </c>
      <c r="AD24" s="110"/>
      <c r="AE24" s="52">
        <f t="shared" si="4"/>
        <v>789.68133288321008</v>
      </c>
      <c r="AF24" s="128"/>
      <c r="AG24" s="44">
        <v>14.398858690397656</v>
      </c>
    </row>
    <row r="25" spans="1:33" ht="22.25" customHeight="1">
      <c r="A25" s="100" t="s">
        <v>54</v>
      </c>
      <c r="B25" s="44">
        <v>2689560.75687483</v>
      </c>
      <c r="C25" s="44">
        <v>2101.8684680000001</v>
      </c>
      <c r="D25" s="44">
        <v>3362.6308715</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2695025.25621433</v>
      </c>
      <c r="AD25" s="110"/>
      <c r="AE25" s="52">
        <f t="shared" si="4"/>
        <v>2695.0252562143301</v>
      </c>
      <c r="AF25" s="128"/>
      <c r="AG25" s="44">
        <v>60.988564168132406</v>
      </c>
    </row>
    <row r="26" spans="1:33" ht="22.25" customHeight="1">
      <c r="A26" s="100" t="s">
        <v>55</v>
      </c>
      <c r="B26" s="44">
        <f>SUM(B27:B31)</f>
        <v>4347932.3120529698</v>
      </c>
      <c r="C26" s="44">
        <f>SUM(C27:C31)</f>
        <v>4146.8204119999991</v>
      </c>
      <c r="D26" s="44">
        <f>SUM(D27:D31)</f>
        <v>7478.7963185000008</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4359557.9287834698</v>
      </c>
      <c r="AD26" s="110"/>
      <c r="AE26" s="52">
        <f t="shared" si="4"/>
        <v>4359.5579287834698</v>
      </c>
      <c r="AF26" s="128"/>
      <c r="AG26" s="44">
        <f>SUM(AG27:AG31)</f>
        <v>182.40669191548525</v>
      </c>
    </row>
    <row r="27" spans="1:33" ht="22.25" customHeight="1">
      <c r="A27" s="99" t="s">
        <v>56</v>
      </c>
      <c r="B27" s="44">
        <v>2803477.1015699999</v>
      </c>
      <c r="C27" s="44">
        <v>2964.2759999999998</v>
      </c>
      <c r="D27" s="44">
        <v>5610.951</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2812052.3285699999</v>
      </c>
      <c r="AD27" s="110"/>
      <c r="AE27" s="52">
        <f t="shared" si="4"/>
        <v>2812.0523285700001</v>
      </c>
      <c r="AF27" s="128"/>
      <c r="AG27" s="44">
        <v>152.89766365432536</v>
      </c>
    </row>
    <row r="28" spans="1:33" ht="22.25" customHeight="1">
      <c r="A28" s="99" t="s">
        <v>57</v>
      </c>
      <c r="B28" s="44">
        <v>535907.291233</v>
      </c>
      <c r="C28" s="44">
        <v>451.25079999999997</v>
      </c>
      <c r="D28" s="44">
        <v>754.06014999999991</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537112.60218300007</v>
      </c>
      <c r="AD28" s="110"/>
      <c r="AE28" s="52">
        <f t="shared" si="4"/>
        <v>537.11260218300004</v>
      </c>
      <c r="AF28" s="128"/>
      <c r="AG28" s="44">
        <v>6.6614884973811659</v>
      </c>
    </row>
    <row r="29" spans="1:33" ht="22.25" customHeight="1">
      <c r="A29" s="99" t="s">
        <v>58</v>
      </c>
      <c r="B29" s="44">
        <v>24731.946280869997</v>
      </c>
      <c r="C29" s="44">
        <v>14.777252000000001</v>
      </c>
      <c r="D29" s="44">
        <v>18.835113499999999</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24765.558646369998</v>
      </c>
      <c r="AD29" s="110"/>
      <c r="AE29" s="52">
        <f t="shared" si="4"/>
        <v>24.76555864637</v>
      </c>
      <c r="AF29" s="128"/>
      <c r="AG29" s="44">
        <v>0.30406318870860871</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983815.97296909988</v>
      </c>
      <c r="C31" s="44">
        <v>716.51635999999996</v>
      </c>
      <c r="D31" s="44">
        <v>1094.950055</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985627.43938409991</v>
      </c>
      <c r="AD31" s="110"/>
      <c r="AE31" s="52">
        <f t="shared" si="4"/>
        <v>985.62743938409994</v>
      </c>
      <c r="AF31" s="128"/>
      <c r="AG31" s="44">
        <v>22.543476575070155</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442156.51879715006</v>
      </c>
      <c r="C33" s="44">
        <v>218.39314000000002</v>
      </c>
      <c r="D33" s="44">
        <v>231.41800749999996</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442606.32994465006</v>
      </c>
      <c r="AD33" s="110"/>
      <c r="AE33" s="52">
        <f t="shared" si="4"/>
        <v>442.60632994465004</v>
      </c>
      <c r="AF33" s="128"/>
      <c r="AG33" s="44">
        <v>1.1365302725754138</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7894814.68928432</v>
      </c>
      <c r="C35" s="44">
        <v>7592.5090360000004</v>
      </c>
      <c r="D35" s="44">
        <v>14012.740224999998</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7916419.9385453202</v>
      </c>
      <c r="AD35" s="110"/>
      <c r="AE35" s="52">
        <f t="shared" si="4"/>
        <v>7916.4199385453203</v>
      </c>
      <c r="AF35" s="128"/>
      <c r="AG35" s="44">
        <v>193.78790060960799</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408037.16277</v>
      </c>
      <c r="C37" s="44">
        <v>470.48400000000009</v>
      </c>
      <c r="D37" s="44">
        <v>890.55899999999986</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409398.20577</v>
      </c>
      <c r="AD37" s="110"/>
      <c r="AE37" s="52">
        <f t="shared" si="4"/>
        <v>409.39820577</v>
      </c>
      <c r="AF37" s="128"/>
      <c r="AG37" s="44">
        <v>1.8080907395876293</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13382114.90358948</v>
      </c>
      <c r="C39" s="44">
        <f>SUM(C40:C42)</f>
        <v>52337.208671999993</v>
      </c>
      <c r="D39" s="44">
        <f>SUM(D40:D42)</f>
        <v>69039.557241500006</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13503491.669502979</v>
      </c>
      <c r="AD39" s="110"/>
      <c r="AE39" s="52">
        <f t="shared" si="4"/>
        <v>13503.491669502979</v>
      </c>
      <c r="AF39" s="128"/>
      <c r="AG39" s="44">
        <f>SUM(AG40:AG42)</f>
        <v>811.21275648109508</v>
      </c>
    </row>
    <row r="40" spans="1:33" ht="22.25" customHeight="1">
      <c r="A40" s="99" t="s">
        <v>69</v>
      </c>
      <c r="B40" s="44">
        <v>1864292.7097238002</v>
      </c>
      <c r="C40" s="44">
        <v>1077.5424800000001</v>
      </c>
      <c r="D40" s="44">
        <v>1314.3644899999999</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1866684.6166938003</v>
      </c>
      <c r="AD40" s="110"/>
      <c r="AE40" s="52">
        <f t="shared" si="4"/>
        <v>1866.6846166938003</v>
      </c>
      <c r="AF40" s="128"/>
      <c r="AG40" s="44">
        <v>13.048941051912767</v>
      </c>
    </row>
    <row r="41" spans="1:33" ht="22.25" customHeight="1">
      <c r="A41" s="99" t="s">
        <v>70</v>
      </c>
      <c r="B41" s="44">
        <v>317413.45426211</v>
      </c>
      <c r="C41" s="44">
        <v>227.09195599999998</v>
      </c>
      <c r="D41" s="44">
        <v>337.35631549999999</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317977.90253361</v>
      </c>
      <c r="AD41" s="110"/>
      <c r="AE41" s="52">
        <f t="shared" si="4"/>
        <v>317.97790253361001</v>
      </c>
      <c r="AF41" s="128"/>
      <c r="AG41" s="44">
        <v>3.2230910704616353</v>
      </c>
    </row>
    <row r="42" spans="1:33" ht="22.25" customHeight="1">
      <c r="A42" s="99" t="s">
        <v>71</v>
      </c>
      <c r="B42" s="44">
        <v>11200408.73960357</v>
      </c>
      <c r="C42" s="44">
        <v>51032.574235999993</v>
      </c>
      <c r="D42" s="44">
        <v>67387.836436000012</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11318829.150275569</v>
      </c>
      <c r="AD42" s="110"/>
      <c r="AE42" s="52">
        <f t="shared" si="4"/>
        <v>11318.829150275569</v>
      </c>
      <c r="AF42" s="128"/>
      <c r="AG42" s="44">
        <v>794.94072435872067</v>
      </c>
    </row>
    <row r="43" spans="1:33" ht="22.25" customHeight="1">
      <c r="A43" s="20" t="s">
        <v>72</v>
      </c>
      <c r="B43" s="37">
        <f>SUM(B44:B48)</f>
        <v>110279032.051</v>
      </c>
      <c r="C43" s="37">
        <f>SUM(C44:C48)</f>
        <v>417047.47299999994</v>
      </c>
      <c r="D43" s="37">
        <f>SUM(D44:D48)</f>
        <v>2537998.1940000001</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113234077.71799999</v>
      </c>
      <c r="AD43" s="41"/>
      <c r="AE43" s="37">
        <f t="shared" si="4"/>
        <v>113234.077718</v>
      </c>
      <c r="AF43" s="128"/>
      <c r="AG43" s="37">
        <f>SUM(AG44:AG48)</f>
        <v>21713.4</v>
      </c>
    </row>
    <row r="44" spans="1:33" ht="22.25" customHeight="1">
      <c r="A44" s="100" t="s">
        <v>73</v>
      </c>
      <c r="B44" s="44">
        <v>5498659.9639999997</v>
      </c>
      <c r="C44" s="44">
        <v>1060.1590000000001</v>
      </c>
      <c r="D44" s="44">
        <v>40134.601999999999</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5539854.7249999996</v>
      </c>
      <c r="AD44" s="41"/>
      <c r="AE44" s="52">
        <f t="shared" si="4"/>
        <v>5539.8547249999992</v>
      </c>
      <c r="AF44" s="128"/>
      <c r="AG44" s="44">
        <v>77.838999999999999</v>
      </c>
    </row>
    <row r="45" spans="1:33" ht="22.25" customHeight="1">
      <c r="A45" s="100" t="s">
        <v>74</v>
      </c>
      <c r="B45" s="44">
        <v>99489794.248999998</v>
      </c>
      <c r="C45" s="44">
        <v>403648.016</v>
      </c>
      <c r="D45" s="44">
        <v>2305630.79</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102199073.05500001</v>
      </c>
      <c r="AD45" s="41"/>
      <c r="AE45" s="52">
        <f t="shared" si="4"/>
        <v>102199.073055</v>
      </c>
      <c r="AF45" s="128"/>
      <c r="AG45" s="44">
        <v>21328.13</v>
      </c>
    </row>
    <row r="46" spans="1:33" ht="22.25" customHeight="1">
      <c r="A46" s="100" t="s">
        <v>75</v>
      </c>
      <c r="B46" s="44">
        <v>1593100.638</v>
      </c>
      <c r="C46" s="44">
        <v>2541.0619999999999</v>
      </c>
      <c r="D46" s="44">
        <v>165737.57199999999</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1761379.2719999999</v>
      </c>
      <c r="AD46" s="41"/>
      <c r="AE46" s="52">
        <f t="shared" si="4"/>
        <v>1761.3792719999999</v>
      </c>
      <c r="AF46" s="128"/>
      <c r="AG46" s="44">
        <v>37.564999999999998</v>
      </c>
    </row>
    <row r="47" spans="1:33" ht="22.25" customHeight="1">
      <c r="A47" s="100" t="s">
        <v>76</v>
      </c>
      <c r="B47" s="44">
        <v>3697477.2</v>
      </c>
      <c r="C47" s="44">
        <v>9798.2360000000008</v>
      </c>
      <c r="D47" s="44">
        <v>26495.23</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3733770.6660000002</v>
      </c>
      <c r="AD47" s="41"/>
      <c r="AE47" s="52">
        <f t="shared" si="4"/>
        <v>3733.7706660000003</v>
      </c>
      <c r="AF47" s="128"/>
      <c r="AG47" s="44">
        <v>269.86599999999999</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30614557.359999999</v>
      </c>
      <c r="C49" s="37">
        <f>SUM(C50:C52)</f>
        <v>314943.10000000003</v>
      </c>
      <c r="D49" s="37">
        <f>SUM(D50:D52)</f>
        <v>324109.67</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31253610.129999995</v>
      </c>
      <c r="AD49" s="41"/>
      <c r="AE49" s="37">
        <f t="shared" si="4"/>
        <v>31253.610129999994</v>
      </c>
      <c r="AF49" s="128"/>
      <c r="AG49" s="37">
        <f>SUM(AG50:AG52)</f>
        <v>0</v>
      </c>
    </row>
    <row r="50" spans="1:33" ht="22.25" customHeight="1">
      <c r="A50" s="100" t="s">
        <v>79</v>
      </c>
      <c r="B50" s="44">
        <v>4357440.2699999996</v>
      </c>
      <c r="C50" s="44">
        <v>9918.7099999999991</v>
      </c>
      <c r="D50" s="44">
        <v>2251.54</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4369610.5199999996</v>
      </c>
      <c r="AD50" s="41"/>
      <c r="AE50" s="52">
        <f t="shared" si="4"/>
        <v>4369.6105199999993</v>
      </c>
      <c r="AF50" s="128"/>
      <c r="AG50" s="44"/>
    </row>
    <row r="51" spans="1:33" ht="22.25" customHeight="1">
      <c r="A51" s="100" t="s">
        <v>80</v>
      </c>
      <c r="B51" s="44">
        <v>19905333.149999999</v>
      </c>
      <c r="C51" s="44">
        <v>281544.43</v>
      </c>
      <c r="D51" s="44">
        <v>308973.88</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20495851.459999997</v>
      </c>
      <c r="AD51" s="41"/>
      <c r="AE51" s="52">
        <f t="shared" si="4"/>
        <v>20495.851459999998</v>
      </c>
      <c r="AF51" s="128"/>
      <c r="AG51" s="44"/>
    </row>
    <row r="52" spans="1:33" ht="22.25" customHeight="1">
      <c r="A52" s="100" t="s">
        <v>81</v>
      </c>
      <c r="B52" s="44">
        <v>6351783.9400000004</v>
      </c>
      <c r="C52" s="44">
        <v>23479.96</v>
      </c>
      <c r="D52" s="44">
        <v>12884.25</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6388148.1500000004</v>
      </c>
      <c r="AD52" s="41"/>
      <c r="AE52" s="52">
        <f t="shared" si="4"/>
        <v>6388.14815</v>
      </c>
      <c r="AF52" s="128"/>
      <c r="AG52" s="44"/>
    </row>
    <row r="53" spans="1:33" ht="22.25" customHeight="1">
      <c r="A53" s="13" t="s">
        <v>82</v>
      </c>
      <c r="B53" s="37">
        <f>B54+B59</f>
        <v>19668294.985339571</v>
      </c>
      <c r="C53" s="37">
        <f>C54+C59</f>
        <v>23976574.758716092</v>
      </c>
      <c r="D53" s="37">
        <f>D54+D59</f>
        <v>33186.120000000003</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43678055.864055663</v>
      </c>
      <c r="AD53" s="41"/>
      <c r="AE53" s="37">
        <f t="shared" si="4"/>
        <v>43678.055864055663</v>
      </c>
      <c r="AF53" s="128"/>
      <c r="AG53" s="37">
        <f>AG54+AG59</f>
        <v>7563.9398412947403</v>
      </c>
    </row>
    <row r="54" spans="1:33" ht="22.25" customHeight="1">
      <c r="A54" s="20" t="s">
        <v>83</v>
      </c>
      <c r="B54" s="37">
        <f>B55+B58</f>
        <v>90757.989999999991</v>
      </c>
      <c r="C54" s="37">
        <f>C55+C58</f>
        <v>3192226.62</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3282984.6100000003</v>
      </c>
      <c r="AD54" s="41"/>
      <c r="AE54" s="37">
        <f t="shared" si="4"/>
        <v>3282.9846100000004</v>
      </c>
      <c r="AF54" s="128"/>
      <c r="AG54" s="76"/>
    </row>
    <row r="55" spans="1:33" ht="22.25" customHeight="1">
      <c r="A55" s="101" t="s">
        <v>84</v>
      </c>
      <c r="B55" s="52">
        <f>B56+B57</f>
        <v>90757.989999999991</v>
      </c>
      <c r="C55" s="52">
        <f>C56+C57</f>
        <v>3192226.62</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3282984.6100000003</v>
      </c>
      <c r="AD55" s="41"/>
      <c r="AE55" s="44">
        <f t="shared" si="4"/>
        <v>3282.9846100000004</v>
      </c>
      <c r="AF55" s="128"/>
      <c r="AG55" s="73"/>
    </row>
    <row r="56" spans="1:33" ht="22.25" customHeight="1">
      <c r="A56" s="100" t="s">
        <v>85</v>
      </c>
      <c r="B56" s="44">
        <v>86433.79</v>
      </c>
      <c r="C56" s="44">
        <v>3061966.54</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3148400.33</v>
      </c>
      <c r="AD56" s="41"/>
      <c r="AE56" s="52">
        <f t="shared" si="4"/>
        <v>3148.4003299999999</v>
      </c>
      <c r="AF56" s="128"/>
      <c r="AG56" s="73"/>
    </row>
    <row r="57" spans="1:33" ht="22.25" customHeight="1">
      <c r="A57" s="100" t="s">
        <v>86</v>
      </c>
      <c r="B57" s="44">
        <v>4324.2</v>
      </c>
      <c r="C57" s="44">
        <v>130260.08</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134584.28</v>
      </c>
      <c r="AD57" s="41"/>
      <c r="AE57" s="52">
        <f t="shared" si="4"/>
        <v>134.58428000000001</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19577536.995339572</v>
      </c>
      <c r="C59" s="37">
        <f t="shared" ref="C59:D59" si="8">C60+C64</f>
        <v>20784348.13871609</v>
      </c>
      <c r="D59" s="37">
        <f t="shared" si="8"/>
        <v>33186.120000000003</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40395071.254055664</v>
      </c>
      <c r="AD59" s="41"/>
      <c r="AE59" s="37">
        <f t="shared" si="4"/>
        <v>40395.071254055663</v>
      </c>
      <c r="AF59" s="128"/>
      <c r="AG59" s="53">
        <f>SUM(AG60:AG66)</f>
        <v>7563.9398412947403</v>
      </c>
    </row>
    <row r="60" spans="1:33" ht="22.25" customHeight="1">
      <c r="A60" s="100" t="s">
        <v>89</v>
      </c>
      <c r="B60" s="49">
        <f>SUM(B61,B62,B63)</f>
        <v>17359133.063996028</v>
      </c>
      <c r="C60" s="49">
        <f t="shared" ref="C60:D60" si="9">SUM(C61,C62,C63)</f>
        <v>17191616.293481641</v>
      </c>
      <c r="D60" s="49">
        <f t="shared" si="9"/>
        <v>33147.07</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34583896.427477665</v>
      </c>
      <c r="AD60" s="41"/>
      <c r="AE60" s="52">
        <f t="shared" si="4"/>
        <v>34583.896427477666</v>
      </c>
      <c r="AF60" s="128"/>
      <c r="AG60" s="111"/>
    </row>
    <row r="61" spans="1:33" ht="22.25" customHeight="1">
      <c r="A61" s="102" t="s">
        <v>90</v>
      </c>
      <c r="B61" s="44">
        <v>5988391.7272309298</v>
      </c>
      <c r="C61" s="44">
        <v>6739575.39072714</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12727967.117958069</v>
      </c>
      <c r="AD61" s="41"/>
      <c r="AE61" s="52">
        <f t="shared" si="4"/>
        <v>12727.967117958069</v>
      </c>
      <c r="AF61" s="128"/>
      <c r="AG61" s="109"/>
    </row>
    <row r="62" spans="1:33" ht="22.25" customHeight="1">
      <c r="A62" s="102" t="s">
        <v>91</v>
      </c>
      <c r="B62" s="44">
        <v>11321654.0875712</v>
      </c>
      <c r="C62" s="44">
        <v>10393655.788597301</v>
      </c>
      <c r="D62" s="44">
        <v>33147.07</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21748456.946168501</v>
      </c>
      <c r="AD62" s="41"/>
      <c r="AE62" s="52">
        <f t="shared" si="4"/>
        <v>21748.456946168502</v>
      </c>
      <c r="AF62" s="128"/>
      <c r="AG62" s="44">
        <v>7563.9398412947403</v>
      </c>
    </row>
    <row r="63" spans="1:33" ht="22.25" customHeight="1">
      <c r="A63" s="102" t="s">
        <v>92</v>
      </c>
      <c r="B63" s="44">
        <v>49087.249193898097</v>
      </c>
      <c r="C63" s="44">
        <v>58385.114157198499</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107472.3633510966</v>
      </c>
      <c r="AD63" s="41"/>
      <c r="AE63" s="52">
        <f t="shared" si="4"/>
        <v>107.4723633510966</v>
      </c>
      <c r="AF63" s="128"/>
      <c r="AG63" s="109"/>
    </row>
    <row r="64" spans="1:33" ht="22.25" customHeight="1">
      <c r="A64" s="103" t="s">
        <v>93</v>
      </c>
      <c r="B64" s="49">
        <f>SUM(B65,B66,B67)</f>
        <v>2218403.9313435447</v>
      </c>
      <c r="C64" s="49">
        <f t="shared" ref="C64:D64" si="11">SUM(C65,C66,C67)</f>
        <v>3592731.8452344513</v>
      </c>
      <c r="D64" s="49">
        <f t="shared" si="11"/>
        <v>39.049999999999997</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5811174.8265779959</v>
      </c>
      <c r="AD64" s="41"/>
      <c r="AE64" s="52">
        <f t="shared" si="4"/>
        <v>5811.1748265779961</v>
      </c>
      <c r="AF64" s="128"/>
      <c r="AG64" s="109"/>
    </row>
    <row r="65" spans="1:33" ht="22.25" customHeight="1">
      <c r="A65" s="102" t="s">
        <v>94</v>
      </c>
      <c r="B65" s="44">
        <v>2000268.55084924</v>
      </c>
      <c r="C65" s="44">
        <v>1335283.9230510099</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3335552.4739002502</v>
      </c>
      <c r="AD65" s="41"/>
      <c r="AE65" s="52">
        <f t="shared" si="4"/>
        <v>3335.5524739002503</v>
      </c>
      <c r="AF65" s="128"/>
      <c r="AG65" s="112"/>
    </row>
    <row r="66" spans="1:33" ht="22.25" customHeight="1">
      <c r="A66" s="102" t="s">
        <v>95</v>
      </c>
      <c r="B66" s="44">
        <v>215327.883005921</v>
      </c>
      <c r="C66" s="44">
        <v>4018.6813998213502</v>
      </c>
      <c r="D66" s="44">
        <v>39.049999999999997</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219385.61440574235</v>
      </c>
      <c r="AD66" s="41"/>
      <c r="AE66" s="52">
        <f t="shared" si="4"/>
        <v>219.38561440574236</v>
      </c>
      <c r="AF66" s="128"/>
      <c r="AG66" s="112"/>
    </row>
    <row r="67" spans="1:33" ht="22.25" customHeight="1" thickBot="1">
      <c r="A67" s="102" t="s">
        <v>96</v>
      </c>
      <c r="B67" s="44">
        <v>2807.4974883838699</v>
      </c>
      <c r="C67" s="44">
        <v>2253429.2407836202</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2256236.7382720038</v>
      </c>
      <c r="AD67" s="41"/>
      <c r="AE67" s="116">
        <f t="shared" si="4"/>
        <v>2256.236738272004</v>
      </c>
      <c r="AF67" s="128"/>
      <c r="AG67" s="112"/>
    </row>
    <row r="68" spans="1:33" ht="22.25" customHeight="1">
      <c r="A68" s="12" t="s">
        <v>97</v>
      </c>
      <c r="B68" s="33">
        <f>B69+B75+B86+B94+B99+B105+B112+B117</f>
        <v>44482927.991468534</v>
      </c>
      <c r="C68" s="33">
        <f t="shared" ref="C68:AC68" si="12">C69+C75+C86+C94+C99+C105+C112+C117</f>
        <v>221240.10117907636</v>
      </c>
      <c r="D68" s="33">
        <f t="shared" si="12"/>
        <v>1020815.9812816312</v>
      </c>
      <c r="E68" s="34">
        <f t="shared" si="12"/>
        <v>1809667.0853675003</v>
      </c>
      <c r="F68" s="34">
        <f t="shared" si="12"/>
        <v>0</v>
      </c>
      <c r="G68" s="34">
        <f t="shared" si="12"/>
        <v>0</v>
      </c>
      <c r="H68" s="34">
        <f t="shared" si="12"/>
        <v>0</v>
      </c>
      <c r="I68" s="34">
        <f t="shared" si="12"/>
        <v>0</v>
      </c>
      <c r="J68" s="34">
        <f t="shared" si="12"/>
        <v>0</v>
      </c>
      <c r="K68" s="34">
        <f t="shared" si="12"/>
        <v>0</v>
      </c>
      <c r="L68" s="34">
        <f t="shared" si="12"/>
        <v>0</v>
      </c>
      <c r="M68" s="34">
        <f t="shared" si="12"/>
        <v>0</v>
      </c>
      <c r="N68" s="34">
        <f t="shared" si="12"/>
        <v>0</v>
      </c>
      <c r="O68" s="34">
        <f t="shared" si="12"/>
        <v>0</v>
      </c>
      <c r="P68" s="34">
        <f t="shared" si="12"/>
        <v>0</v>
      </c>
      <c r="Q68" s="34">
        <f t="shared" si="12"/>
        <v>0</v>
      </c>
      <c r="R68" s="34">
        <f t="shared" si="12"/>
        <v>0</v>
      </c>
      <c r="S68" s="34">
        <f t="shared" si="12"/>
        <v>0</v>
      </c>
      <c r="T68" s="34">
        <f t="shared" si="12"/>
        <v>0.18254551837500002</v>
      </c>
      <c r="U68" s="34">
        <f t="shared" si="12"/>
        <v>412102.47868895001</v>
      </c>
      <c r="V68" s="34">
        <f t="shared" si="12"/>
        <v>110022.51566050001</v>
      </c>
      <c r="W68" s="34">
        <f t="shared" si="12"/>
        <v>23.997859875000003</v>
      </c>
      <c r="X68" s="34">
        <f t="shared" si="12"/>
        <v>2.6963887500000002E-4</v>
      </c>
      <c r="Y68" s="34">
        <f t="shared" si="12"/>
        <v>8.5745162250000018</v>
      </c>
      <c r="Z68" s="34">
        <f t="shared" si="12"/>
        <v>1.7975925000000002E-4</v>
      </c>
      <c r="AA68" s="34">
        <f t="shared" si="12"/>
        <v>217.05929437499998</v>
      </c>
      <c r="AB68" s="120">
        <f t="shared" si="12"/>
        <v>68657.538559374996</v>
      </c>
      <c r="AC68" s="57">
        <f t="shared" si="12"/>
        <v>48125683.506870963</v>
      </c>
      <c r="AD68" s="93"/>
      <c r="AE68" s="57">
        <f t="shared" si="4"/>
        <v>48125.683506870962</v>
      </c>
      <c r="AF68" s="128"/>
      <c r="AG68" s="57"/>
    </row>
    <row r="69" spans="1:33" ht="22.25" customHeight="1">
      <c r="A69" s="20" t="s">
        <v>98</v>
      </c>
      <c r="B69" s="53">
        <f>SUM(B70:B74)</f>
        <v>23747325.700493693</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23747325.700493693</v>
      </c>
      <c r="AD69" s="41"/>
      <c r="AE69" s="37">
        <f t="shared" si="4"/>
        <v>23747.325700493693</v>
      </c>
      <c r="AF69" s="128"/>
      <c r="AG69" s="76"/>
    </row>
    <row r="70" spans="1:33" ht="22.25" customHeight="1">
      <c r="A70" s="100" t="s">
        <v>99</v>
      </c>
      <c r="B70" s="44">
        <v>13670975.014400002</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13670975.014400002</v>
      </c>
      <c r="AD70" s="41"/>
      <c r="AE70" s="52">
        <f t="shared" si="4"/>
        <v>13670.975014400001</v>
      </c>
      <c r="AF70" s="128"/>
      <c r="AG70" s="111"/>
    </row>
    <row r="71" spans="1:33" ht="22.25" customHeight="1">
      <c r="A71" s="100" t="s">
        <v>100</v>
      </c>
      <c r="B71" s="44">
        <v>2383156.9975401284</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2383156.9975401284</v>
      </c>
      <c r="AD71" s="41"/>
      <c r="AE71" s="52">
        <f t="shared" si="4"/>
        <v>2383.1569975401285</v>
      </c>
      <c r="AF71" s="128"/>
      <c r="AG71" s="111"/>
    </row>
    <row r="72" spans="1:33" ht="22.25" customHeight="1">
      <c r="A72" s="100" t="s">
        <v>101</v>
      </c>
      <c r="B72" s="44">
        <v>445213.61502435972</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445213.61502435972</v>
      </c>
      <c r="AD72" s="41"/>
      <c r="AE72" s="52">
        <f t="shared" si="4"/>
        <v>445.21361502435974</v>
      </c>
      <c r="AF72" s="128"/>
      <c r="AG72" s="111"/>
    </row>
    <row r="73" spans="1:33" ht="22.25" customHeight="1">
      <c r="A73" s="100" t="s">
        <v>102</v>
      </c>
      <c r="B73" s="44">
        <v>7247980.0735292053</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7247980.0735292053</v>
      </c>
      <c r="AD73" s="41"/>
      <c r="AE73" s="52">
        <f t="shared" ref="AE73:AE136" si="13">AC73/1000</f>
        <v>7247.9800735292056</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3539983.6228060094</v>
      </c>
      <c r="C75" s="37">
        <f>SUM(C76:C85)</f>
        <v>221240.10117907636</v>
      </c>
      <c r="D75" s="37">
        <f>SUM(D76:D85)</f>
        <v>1020791.9249999999</v>
      </c>
      <c r="E75" s="60">
        <f>SUM(E76:E85)</f>
        <v>1809611.3600000003</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6591627.0089850863</v>
      </c>
      <c r="AD75" s="41"/>
      <c r="AE75" s="37">
        <f t="shared" si="13"/>
        <v>6591.6270089850859</v>
      </c>
      <c r="AF75" s="128"/>
      <c r="AG75" s="76"/>
    </row>
    <row r="76" spans="1:33" ht="22.25" customHeight="1">
      <c r="A76" s="100" t="s">
        <v>105</v>
      </c>
      <c r="B76" s="117">
        <v>1460563.7541822891</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1460563.7541822891</v>
      </c>
      <c r="AD76" s="41"/>
      <c r="AE76" s="52">
        <f t="shared" si="13"/>
        <v>1460.5637541822891</v>
      </c>
      <c r="AF76" s="128"/>
      <c r="AG76" s="111"/>
    </row>
    <row r="77" spans="1:33" ht="22.25" customHeight="1">
      <c r="A77" s="100" t="s">
        <v>106</v>
      </c>
      <c r="B77" s="59"/>
      <c r="C77" s="58"/>
      <c r="D77" s="44">
        <v>824494.49999999988</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824494.49999999988</v>
      </c>
      <c r="AD77" s="41"/>
      <c r="AE77" s="52">
        <f t="shared" si="13"/>
        <v>824.4944999999999</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196297.42500000005</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196297.42500000005</v>
      </c>
      <c r="AD79" s="41"/>
      <c r="AE79" s="52">
        <f t="shared" si="13"/>
        <v>196.29742500000003</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154551.57999999999</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154551.57999999999</v>
      </c>
      <c r="AD81" s="41"/>
      <c r="AE81" s="52">
        <f t="shared" si="13"/>
        <v>154.55158</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1884848.2886237202</v>
      </c>
      <c r="C83" s="44">
        <v>221240.10117907636</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2106088.3898027968</v>
      </c>
      <c r="AD83" s="41"/>
      <c r="AE83" s="52">
        <f t="shared" si="13"/>
        <v>2106.0883898027969</v>
      </c>
      <c r="AF83" s="128"/>
      <c r="AG83" s="111"/>
    </row>
    <row r="84" spans="1:33" ht="22.25" customHeight="1">
      <c r="A84" s="100" t="s">
        <v>113</v>
      </c>
      <c r="B84" s="59"/>
      <c r="C84" s="58"/>
      <c r="D84" s="58"/>
      <c r="E84" s="165">
        <v>1809611.3600000003</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1809611.3600000003</v>
      </c>
      <c r="AD84" s="41"/>
      <c r="AE84" s="52">
        <f t="shared" si="13"/>
        <v>1809.6113600000003</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16824028.350000001</v>
      </c>
      <c r="C86" s="37">
        <f>SUM(C87:C93)</f>
        <v>0</v>
      </c>
      <c r="D86" s="58"/>
      <c r="E86" s="47"/>
      <c r="F86" s="47"/>
      <c r="G86" s="47"/>
      <c r="H86" s="47"/>
      <c r="I86" s="47"/>
      <c r="J86" s="47"/>
      <c r="K86" s="47"/>
      <c r="L86" s="47"/>
      <c r="M86" s="47"/>
      <c r="N86" s="47"/>
      <c r="O86" s="47"/>
      <c r="P86" s="47"/>
      <c r="Q86" s="47"/>
      <c r="R86" s="47"/>
      <c r="S86" s="47"/>
      <c r="T86" s="47"/>
      <c r="U86" s="37">
        <f t="shared" ref="U86:V86" si="15">SUM(U87:U93)</f>
        <v>411887.95400000003</v>
      </c>
      <c r="V86" s="37">
        <f t="shared" si="15"/>
        <v>109902.796</v>
      </c>
      <c r="W86" s="47"/>
      <c r="X86" s="47"/>
      <c r="Y86" s="47"/>
      <c r="Z86" s="47"/>
      <c r="AA86" s="47"/>
      <c r="AB86" s="75"/>
      <c r="AC86" s="37">
        <f>SUM(AC87:AC93)</f>
        <v>17345819.100000001</v>
      </c>
      <c r="AD86" s="41"/>
      <c r="AE86" s="37">
        <f>AC86/1000</f>
        <v>17345.819100000001</v>
      </c>
      <c r="AF86" s="128"/>
      <c r="AG86" s="76"/>
    </row>
    <row r="87" spans="1:33" ht="22.25" customHeight="1">
      <c r="A87" s="100" t="s">
        <v>116</v>
      </c>
      <c r="B87" s="44">
        <v>16251251.609999999</v>
      </c>
      <c r="C87" s="44">
        <v>0</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6">SUM(B87:AB87)</f>
        <v>16251251.609999999</v>
      </c>
      <c r="AD87" s="41"/>
      <c r="AE87" s="52">
        <f t="shared" si="13"/>
        <v>16251.251609999999</v>
      </c>
      <c r="AF87" s="128"/>
      <c r="AG87" s="111"/>
    </row>
    <row r="88" spans="1:33" ht="22.25" customHeight="1">
      <c r="A88" s="100" t="s">
        <v>117</v>
      </c>
      <c r="B88" s="44">
        <v>370999.8</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6"/>
        <v>370999.8</v>
      </c>
      <c r="AD88" s="41"/>
      <c r="AE88" s="52">
        <f t="shared" si="13"/>
        <v>370.99979999999999</v>
      </c>
      <c r="AF88" s="128"/>
      <c r="AG88" s="111"/>
    </row>
    <row r="89" spans="1:33" ht="22.25" customHeight="1">
      <c r="A89" s="100" t="s">
        <v>118</v>
      </c>
      <c r="B89" s="44">
        <v>124249.76</v>
      </c>
      <c r="C89" s="58"/>
      <c r="D89" s="58"/>
      <c r="E89" s="45"/>
      <c r="F89" s="46"/>
      <c r="G89" s="46"/>
      <c r="H89" s="46"/>
      <c r="I89" s="47"/>
      <c r="J89" s="47"/>
      <c r="K89" s="47"/>
      <c r="L89" s="47"/>
      <c r="M89" s="47"/>
      <c r="N89" s="47"/>
      <c r="O89" s="47"/>
      <c r="P89" s="47"/>
      <c r="Q89" s="47"/>
      <c r="R89" s="47"/>
      <c r="S89" s="47"/>
      <c r="T89" s="47"/>
      <c r="U89" s="165">
        <v>411887.95400000003</v>
      </c>
      <c r="V89" s="165">
        <v>109902.796</v>
      </c>
      <c r="W89" s="47"/>
      <c r="X89" s="47"/>
      <c r="Y89" s="47"/>
      <c r="Z89" s="47"/>
      <c r="AA89" s="47"/>
      <c r="AB89" s="75"/>
      <c r="AC89" s="44">
        <f t="shared" si="16"/>
        <v>646040.51</v>
      </c>
      <c r="AD89" s="41"/>
      <c r="AE89" s="44">
        <f t="shared" si="13"/>
        <v>646.04051000000004</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77527.179999999993</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6"/>
        <v>77527.179999999993</v>
      </c>
      <c r="AD91" s="41"/>
      <c r="AE91" s="52">
        <f t="shared" si="13"/>
        <v>77.527179999999987</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327378.22416933335</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327378.22416933335</v>
      </c>
      <c r="AD94" s="41"/>
      <c r="AE94" s="37">
        <f t="shared" si="13"/>
        <v>327.37822416933335</v>
      </c>
      <c r="AF94" s="128"/>
      <c r="AG94" s="78"/>
    </row>
    <row r="95" spans="1:33" ht="22.25" customHeight="1">
      <c r="A95" s="100" t="s">
        <v>124</v>
      </c>
      <c r="B95" s="44">
        <v>269438.79941733333</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269438.79941733333</v>
      </c>
      <c r="AD95" s="41"/>
      <c r="AE95" s="52">
        <f t="shared" si="13"/>
        <v>269.43879941733331</v>
      </c>
      <c r="AF95" s="128"/>
      <c r="AG95" s="111"/>
    </row>
    <row r="96" spans="1:33" ht="22.25" customHeight="1">
      <c r="A96" s="100" t="s">
        <v>125</v>
      </c>
      <c r="B96" s="44">
        <v>57939.424751999999</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57939.424751999999</v>
      </c>
      <c r="AD96" s="41"/>
      <c r="AE96" s="52">
        <f t="shared" si="13"/>
        <v>57.939424752000001</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24.056281631250002</v>
      </c>
      <c r="E99" s="66">
        <f>SUM(E100:E102)</f>
        <v>55.725367499999997</v>
      </c>
      <c r="F99" s="47"/>
      <c r="G99" s="47"/>
      <c r="H99" s="47"/>
      <c r="I99" s="47"/>
      <c r="J99" s="47"/>
      <c r="K99" s="47"/>
      <c r="L99" s="47"/>
      <c r="M99" s="47"/>
      <c r="N99" s="47"/>
      <c r="O99" s="47"/>
      <c r="P99" s="47"/>
      <c r="Q99" s="47"/>
      <c r="R99" s="47"/>
      <c r="S99" s="47"/>
      <c r="T99" s="66">
        <f>SUM(T100:T102)</f>
        <v>0.18254551837500002</v>
      </c>
      <c r="U99" s="66">
        <f t="shared" ref="U99:AB99" si="17">SUM(U100:U102)</f>
        <v>214.52468895000001</v>
      </c>
      <c r="V99" s="66">
        <f t="shared" si="17"/>
        <v>119.71966049999999</v>
      </c>
      <c r="W99" s="66">
        <f t="shared" si="17"/>
        <v>23.997859875000003</v>
      </c>
      <c r="X99" s="66">
        <f t="shared" si="17"/>
        <v>2.6963887500000002E-4</v>
      </c>
      <c r="Y99" s="66">
        <f t="shared" si="17"/>
        <v>8.5745162250000018</v>
      </c>
      <c r="Z99" s="66">
        <f t="shared" si="17"/>
        <v>1.7975925000000002E-4</v>
      </c>
      <c r="AA99" s="66">
        <f t="shared" si="17"/>
        <v>217.05929437499998</v>
      </c>
      <c r="AB99" s="66">
        <f t="shared" si="17"/>
        <v>105.608559375</v>
      </c>
      <c r="AC99" s="37">
        <f>SUM(AC100:AC104)</f>
        <v>769.44922334775003</v>
      </c>
      <c r="AD99" s="41"/>
      <c r="AE99" s="37">
        <f t="shared" si="13"/>
        <v>0.76944922334775001</v>
      </c>
      <c r="AF99" s="128"/>
      <c r="AG99" s="63"/>
    </row>
    <row r="100" spans="1:33" ht="22.25" customHeight="1">
      <c r="A100" s="100" t="s">
        <v>129</v>
      </c>
      <c r="B100" s="63"/>
      <c r="C100" s="63"/>
      <c r="D100" s="44">
        <v>24.056281631250002</v>
      </c>
      <c r="E100" s="165">
        <v>55.725367499999997</v>
      </c>
      <c r="F100" s="47"/>
      <c r="G100" s="47"/>
      <c r="H100" s="47"/>
      <c r="I100" s="47"/>
      <c r="J100" s="47"/>
      <c r="K100" s="47"/>
      <c r="L100" s="47"/>
      <c r="M100" s="47"/>
      <c r="N100" s="47"/>
      <c r="O100" s="47"/>
      <c r="P100" s="47"/>
      <c r="Q100" s="47"/>
      <c r="R100" s="47"/>
      <c r="S100" s="47"/>
      <c r="T100" s="165">
        <v>0.18254551837500002</v>
      </c>
      <c r="U100" s="165">
        <v>214.52468895000001</v>
      </c>
      <c r="V100" s="165">
        <v>119.71966049999999</v>
      </c>
      <c r="W100" s="165">
        <v>23.997859875000003</v>
      </c>
      <c r="X100" s="165">
        <v>2.6963887500000002E-4</v>
      </c>
      <c r="Y100" s="165">
        <v>8.5745162250000018</v>
      </c>
      <c r="Z100" s="165">
        <v>1.7975925000000002E-4</v>
      </c>
      <c r="AA100" s="165">
        <v>217.05929437499998</v>
      </c>
      <c r="AB100" s="165">
        <v>105.608559375</v>
      </c>
      <c r="AC100" s="52">
        <f>SUM(B100:AB100)</f>
        <v>769.44922334775003</v>
      </c>
      <c r="AD100" s="41"/>
      <c r="AE100" s="52">
        <f t="shared" si="13"/>
        <v>0.76944922334775001</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0</v>
      </c>
      <c r="G105" s="67">
        <f t="shared" ref="G105:S105" si="18">SUM(G106:G111)</f>
        <v>0</v>
      </c>
      <c r="H105" s="66">
        <f t="shared" si="18"/>
        <v>0</v>
      </c>
      <c r="I105" s="66">
        <f t="shared" si="18"/>
        <v>0</v>
      </c>
      <c r="J105" s="66">
        <f t="shared" si="18"/>
        <v>0</v>
      </c>
      <c r="K105" s="66">
        <f t="shared" si="18"/>
        <v>0</v>
      </c>
      <c r="L105" s="66">
        <f t="shared" si="18"/>
        <v>0</v>
      </c>
      <c r="M105" s="66">
        <f t="shared" si="18"/>
        <v>0</v>
      </c>
      <c r="N105" s="66">
        <f t="shared" si="18"/>
        <v>0</v>
      </c>
      <c r="O105" s="66">
        <f t="shared" si="18"/>
        <v>0</v>
      </c>
      <c r="P105" s="66">
        <f t="shared" si="18"/>
        <v>0</v>
      </c>
      <c r="Q105" s="66">
        <f t="shared" si="18"/>
        <v>0</v>
      </c>
      <c r="R105" s="67">
        <f t="shared" si="18"/>
        <v>0</v>
      </c>
      <c r="S105" s="66">
        <f t="shared" si="18"/>
        <v>0</v>
      </c>
      <c r="T105" s="47"/>
      <c r="U105" s="47"/>
      <c r="V105" s="47"/>
      <c r="W105" s="47"/>
      <c r="X105" s="47"/>
      <c r="Y105" s="47"/>
      <c r="Z105" s="47"/>
      <c r="AA105" s="47"/>
      <c r="AB105" s="75"/>
      <c r="AC105" s="37">
        <f>SUM(AC106:AC111)</f>
        <v>0</v>
      </c>
      <c r="AD105" s="41"/>
      <c r="AE105" s="37">
        <f>AC105/1000</f>
        <v>0</v>
      </c>
      <c r="AF105" s="128"/>
      <c r="AG105" s="63"/>
    </row>
    <row r="106" spans="1:33" ht="22.25" customHeight="1">
      <c r="A106" s="100" t="s">
        <v>135</v>
      </c>
      <c r="B106" s="63"/>
      <c r="C106" s="63"/>
      <c r="D106" s="63"/>
      <c r="E106" s="45"/>
      <c r="F106" s="165"/>
      <c r="G106" s="47"/>
      <c r="H106" s="47"/>
      <c r="I106" s="47"/>
      <c r="J106" s="165"/>
      <c r="K106" s="165"/>
      <c r="L106" s="165"/>
      <c r="M106" s="105"/>
      <c r="N106" s="47"/>
      <c r="O106" s="47"/>
      <c r="P106" s="47"/>
      <c r="Q106" s="47"/>
      <c r="R106" s="47"/>
      <c r="S106" s="165"/>
      <c r="T106" s="47"/>
      <c r="U106" s="47"/>
      <c r="V106" s="47"/>
      <c r="W106" s="47"/>
      <c r="X106" s="47"/>
      <c r="Y106" s="47"/>
      <c r="Z106" s="47"/>
      <c r="AA106" s="47"/>
      <c r="AB106" s="75"/>
      <c r="AC106" s="52">
        <f>SUM(B106:AB106)</f>
        <v>0</v>
      </c>
      <c r="AD106" s="41"/>
      <c r="AE106" s="52">
        <f>AC106/1000</f>
        <v>0</v>
      </c>
      <c r="AF106" s="128"/>
      <c r="AG106" s="111"/>
    </row>
    <row r="107" spans="1:33" ht="22.25" customHeight="1">
      <c r="A107" s="100" t="s">
        <v>136</v>
      </c>
      <c r="B107" s="63"/>
      <c r="C107" s="63"/>
      <c r="D107" s="63"/>
      <c r="E107" s="45"/>
      <c r="F107" s="47"/>
      <c r="G107" s="47"/>
      <c r="H107" s="47"/>
      <c r="I107" s="165"/>
      <c r="J107" s="165"/>
      <c r="K107" s="47"/>
      <c r="L107" s="47"/>
      <c r="M107" s="165"/>
      <c r="N107" s="47"/>
      <c r="O107" s="47"/>
      <c r="P107" s="47"/>
      <c r="Q107" s="165"/>
      <c r="R107" s="47"/>
      <c r="S107" s="47"/>
      <c r="T107" s="47"/>
      <c r="U107" s="47"/>
      <c r="V107" s="47"/>
      <c r="W107" s="47"/>
      <c r="X107" s="47"/>
      <c r="Y107" s="47"/>
      <c r="Z107" s="47"/>
      <c r="AA107" s="47"/>
      <c r="AB107" s="75"/>
      <c r="AC107" s="52">
        <f>SUM(B107:AB107)</f>
        <v>0</v>
      </c>
      <c r="AD107" s="41"/>
      <c r="AE107" s="52">
        <f t="shared" si="13"/>
        <v>0</v>
      </c>
      <c r="AF107" s="128"/>
      <c r="AG107" s="111"/>
    </row>
    <row r="108" spans="1:33" ht="22.25" customHeight="1">
      <c r="A108" s="100" t="s">
        <v>137</v>
      </c>
      <c r="B108" s="63"/>
      <c r="C108" s="63"/>
      <c r="D108" s="63"/>
      <c r="E108" s="45"/>
      <c r="F108" s="47"/>
      <c r="G108" s="47"/>
      <c r="H108" s="165"/>
      <c r="I108" s="47"/>
      <c r="J108" s="47"/>
      <c r="K108" s="47"/>
      <c r="L108" s="47"/>
      <c r="M108" s="47"/>
      <c r="N108" s="47"/>
      <c r="O108" s="165"/>
      <c r="P108" s="165"/>
      <c r="Q108" s="47"/>
      <c r="R108" s="165"/>
      <c r="S108" s="47"/>
      <c r="T108" s="47"/>
      <c r="U108" s="47"/>
      <c r="V108" s="47"/>
      <c r="W108" s="47"/>
      <c r="X108" s="47"/>
      <c r="Y108" s="47"/>
      <c r="Z108" s="47"/>
      <c r="AA108" s="47"/>
      <c r="AB108" s="75"/>
      <c r="AC108" s="52">
        <f>SUM(B108:AB108)</f>
        <v>0</v>
      </c>
      <c r="AD108" s="41"/>
      <c r="AE108" s="52">
        <f t="shared" si="13"/>
        <v>0</v>
      </c>
      <c r="AF108" s="128"/>
      <c r="AG108" s="111"/>
    </row>
    <row r="109" spans="1:33" ht="22.25" customHeight="1">
      <c r="A109" s="100" t="s">
        <v>138</v>
      </c>
      <c r="B109" s="63"/>
      <c r="C109" s="63"/>
      <c r="D109" s="63"/>
      <c r="E109" s="45"/>
      <c r="F109" s="47"/>
      <c r="G109" s="47"/>
      <c r="H109" s="47"/>
      <c r="I109" s="47"/>
      <c r="J109" s="165"/>
      <c r="K109" s="47"/>
      <c r="L109" s="47"/>
      <c r="M109" s="47"/>
      <c r="N109" s="165"/>
      <c r="O109" s="47"/>
      <c r="P109" s="47"/>
      <c r="Q109" s="165"/>
      <c r="R109" s="47"/>
      <c r="S109" s="47"/>
      <c r="T109" s="47"/>
      <c r="U109" s="47"/>
      <c r="V109" s="47"/>
      <c r="W109" s="47"/>
      <c r="X109" s="47"/>
      <c r="Y109" s="47"/>
      <c r="Z109" s="47"/>
      <c r="AA109" s="47"/>
      <c r="AB109" s="75"/>
      <c r="AC109" s="52">
        <f>SUM(B109:AB109)</f>
        <v>0</v>
      </c>
      <c r="AD109" s="41"/>
      <c r="AE109" s="52">
        <f t="shared" si="13"/>
        <v>0</v>
      </c>
      <c r="AF109" s="128"/>
      <c r="AG109" s="111"/>
    </row>
    <row r="110" spans="1:33" ht="22.25" customHeight="1">
      <c r="A110" s="100" t="s">
        <v>139</v>
      </c>
      <c r="B110" s="64"/>
      <c r="C110" s="63"/>
      <c r="D110" s="63"/>
      <c r="E110" s="45"/>
      <c r="F110" s="47"/>
      <c r="G110" s="165"/>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9">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68551.929999999993</v>
      </c>
      <c r="AC112" s="37">
        <f>SUM(AC113:AC116)</f>
        <v>68551.929999999993</v>
      </c>
      <c r="AD112" s="41"/>
      <c r="AE112" s="37">
        <f t="shared" si="13"/>
        <v>68.551929999999999</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68551.929999999993</v>
      </c>
      <c r="AC113" s="52">
        <f>SUM(B113:AB113)</f>
        <v>68551.929999999993</v>
      </c>
      <c r="AD113" s="41"/>
      <c r="AE113" s="52">
        <f t="shared" si="13"/>
        <v>68.551929999999999</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44212.093999499528</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44212.093999499528</v>
      </c>
      <c r="AD117" s="41"/>
      <c r="AE117" s="37">
        <f t="shared" si="13"/>
        <v>44.21209399949953</v>
      </c>
      <c r="AF117" s="128"/>
      <c r="AG117" s="64"/>
    </row>
    <row r="118" spans="1:33" ht="22.25" customHeight="1">
      <c r="A118" s="100" t="s">
        <v>147</v>
      </c>
      <c r="B118" s="44">
        <v>44212.093999499528</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20">SUM(B118:AB118)</f>
        <v>44212.093999499528</v>
      </c>
      <c r="AD118" s="41"/>
      <c r="AE118" s="52">
        <f t="shared" si="13"/>
        <v>44.21209399949953</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1098815.6000000001</v>
      </c>
      <c r="C121" s="33">
        <f>C122+C132+SUM(C143:C149)</f>
        <v>80970235.623999998</v>
      </c>
      <c r="D121" s="33">
        <f>D122+D132+SUM(D143:D149)</f>
        <v>22440059.402954001</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104509110.62695399</v>
      </c>
      <c r="AD121" s="41"/>
      <c r="AE121" s="57">
        <f t="shared" si="13"/>
        <v>104509.11062695399</v>
      </c>
      <c r="AF121" s="128"/>
      <c r="AG121" s="33">
        <f>SUM(AG122:AG149)</f>
        <v>3142.99</v>
      </c>
    </row>
    <row r="122" spans="1:33" ht="22.25" customHeight="1">
      <c r="A122" s="22" t="s">
        <v>151</v>
      </c>
      <c r="B122" s="58"/>
      <c r="C122" s="37">
        <f>SUM(C123:C131)</f>
        <v>65437137</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20"/>
        <v>65437137</v>
      </c>
      <c r="AD122" s="41"/>
      <c r="AE122" s="37">
        <f t="shared" si="13"/>
        <v>65437.137000000002</v>
      </c>
      <c r="AF122" s="128"/>
      <c r="AG122" s="63"/>
    </row>
    <row r="123" spans="1:33" ht="22.25" customHeight="1">
      <c r="A123" s="21" t="s">
        <v>152</v>
      </c>
      <c r="B123" s="58"/>
      <c r="C123" s="44">
        <v>60974131</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20"/>
        <v>60974131</v>
      </c>
      <c r="AD123" s="41"/>
      <c r="AE123" s="52">
        <f t="shared" si="13"/>
        <v>60974.131000000001</v>
      </c>
      <c r="AF123" s="128"/>
      <c r="AG123" s="111"/>
    </row>
    <row r="124" spans="1:33" ht="22.25" customHeight="1">
      <c r="A124" s="21" t="s">
        <v>153</v>
      </c>
      <c r="B124" s="59"/>
      <c r="C124" s="44">
        <v>1115988</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20"/>
        <v>1115988</v>
      </c>
      <c r="AD124" s="41"/>
      <c r="AE124" s="52">
        <f t="shared" si="13"/>
        <v>1115.9880000000001</v>
      </c>
      <c r="AF124" s="128"/>
      <c r="AG124" s="111"/>
    </row>
    <row r="125" spans="1:33" ht="22.25" customHeight="1">
      <c r="A125" s="21" t="s">
        <v>154</v>
      </c>
      <c r="B125" s="59"/>
      <c r="C125" s="44">
        <v>342214</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20"/>
        <v>342214</v>
      </c>
      <c r="AD125" s="41"/>
      <c r="AE125" s="52">
        <f t="shared" si="13"/>
        <v>342.214</v>
      </c>
      <c r="AF125" s="128"/>
      <c r="AG125" s="111"/>
    </row>
    <row r="126" spans="1:33" ht="22.25" customHeight="1">
      <c r="A126" s="21" t="s">
        <v>155</v>
      </c>
      <c r="B126" s="59"/>
      <c r="C126" s="44">
        <v>58848</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20"/>
        <v>58848</v>
      </c>
      <c r="AD126" s="41"/>
      <c r="AE126" s="52">
        <f t="shared" si="13"/>
        <v>58.847999999999999</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1447322</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20"/>
        <v>1447322</v>
      </c>
      <c r="AD128" s="41"/>
      <c r="AE128" s="52">
        <f t="shared" si="13"/>
        <v>1447.3219999999999</v>
      </c>
      <c r="AF128" s="128"/>
      <c r="AG128" s="111"/>
    </row>
    <row r="129" spans="1:33" ht="22.25" customHeight="1">
      <c r="A129" s="21" t="s">
        <v>159</v>
      </c>
      <c r="B129" s="76"/>
      <c r="C129" s="44">
        <v>1066704</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20"/>
        <v>1066704</v>
      </c>
      <c r="AD129" s="41"/>
      <c r="AE129" s="52">
        <f t="shared" si="13"/>
        <v>1066.704</v>
      </c>
      <c r="AF129" s="128"/>
      <c r="AG129" s="111"/>
    </row>
    <row r="130" spans="1:33" ht="22.25" customHeight="1">
      <c r="A130" s="21" t="s">
        <v>160</v>
      </c>
      <c r="B130" s="77"/>
      <c r="C130" s="44">
        <v>431930</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20"/>
        <v>431930</v>
      </c>
      <c r="AD130" s="41"/>
      <c r="AE130" s="52">
        <f t="shared" si="13"/>
        <v>431.93</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14776443</v>
      </c>
      <c r="D132" s="62">
        <f>SUM(D133:D142)</f>
        <v>5702994.1482999995</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20"/>
        <v>20479437.1483</v>
      </c>
      <c r="AD132" s="41"/>
      <c r="AE132" s="37">
        <f t="shared" si="13"/>
        <v>20479.4371483</v>
      </c>
      <c r="AF132" s="128"/>
      <c r="AG132" s="78"/>
    </row>
    <row r="133" spans="1:33" ht="22.25" customHeight="1">
      <c r="A133" s="21" t="s">
        <v>163</v>
      </c>
      <c r="B133" s="59"/>
      <c r="C133" s="44">
        <v>8214480</v>
      </c>
      <c r="D133" s="44">
        <v>3901708</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20"/>
        <v>12116188</v>
      </c>
      <c r="AD133" s="41"/>
      <c r="AE133" s="52">
        <f t="shared" si="13"/>
        <v>12116.188</v>
      </c>
      <c r="AF133" s="128"/>
      <c r="AG133" s="111"/>
    </row>
    <row r="134" spans="1:33" ht="22.25" customHeight="1">
      <c r="A134" s="21" t="s">
        <v>164</v>
      </c>
      <c r="B134" s="59"/>
      <c r="C134" s="44">
        <v>25871</v>
      </c>
      <c r="D134" s="44">
        <v>22999</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20"/>
        <v>48870</v>
      </c>
      <c r="AD134" s="41"/>
      <c r="AE134" s="52">
        <f t="shared" si="13"/>
        <v>48.87</v>
      </c>
      <c r="AF134" s="128"/>
      <c r="AG134" s="111"/>
    </row>
    <row r="135" spans="1:33" ht="22.25" customHeight="1">
      <c r="A135" s="21" t="s">
        <v>165</v>
      </c>
      <c r="B135" s="59"/>
      <c r="C135" s="44">
        <v>5182280</v>
      </c>
      <c r="D135" s="44">
        <v>399442</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20"/>
        <v>5581722</v>
      </c>
      <c r="AD135" s="41"/>
      <c r="AE135" s="52">
        <f t="shared" si="13"/>
        <v>5581.7219999999998</v>
      </c>
      <c r="AF135" s="128"/>
      <c r="AG135" s="111"/>
    </row>
    <row r="136" spans="1:33" ht="22.25" customHeight="1">
      <c r="A136" s="21" t="s">
        <v>166</v>
      </c>
      <c r="B136" s="59"/>
      <c r="C136" s="44">
        <v>1731</v>
      </c>
      <c r="D136" s="44">
        <v>5778</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20"/>
        <v>7509</v>
      </c>
      <c r="AD136" s="41"/>
      <c r="AE136" s="52">
        <f t="shared" si="13"/>
        <v>7.5090000000000003</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20"/>
        <v>0</v>
      </c>
      <c r="AD137" s="41"/>
      <c r="AE137" s="52">
        <f t="shared" ref="AE137:AE193" si="21">AC137/1000</f>
        <v>0</v>
      </c>
      <c r="AF137" s="128"/>
      <c r="AG137" s="111"/>
    </row>
    <row r="138" spans="1:33" ht="22.25" customHeight="1">
      <c r="A138" s="21" t="s">
        <v>168</v>
      </c>
      <c r="B138" s="59"/>
      <c r="C138" s="44">
        <v>40650</v>
      </c>
      <c r="D138" s="44">
        <v>21601</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20"/>
        <v>62251</v>
      </c>
      <c r="AD138" s="41"/>
      <c r="AE138" s="52">
        <f t="shared" si="21"/>
        <v>62.250999999999998</v>
      </c>
      <c r="AF138" s="128"/>
      <c r="AG138" s="111"/>
    </row>
    <row r="139" spans="1:33" ht="22.25" customHeight="1">
      <c r="A139" s="21" t="s">
        <v>169</v>
      </c>
      <c r="B139" s="59"/>
      <c r="C139" s="44">
        <v>102626</v>
      </c>
      <c r="D139" s="44">
        <v>813893</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20"/>
        <v>916519</v>
      </c>
      <c r="AD139" s="41"/>
      <c r="AE139" s="52">
        <f t="shared" si="21"/>
        <v>916.51900000000001</v>
      </c>
      <c r="AF139" s="128"/>
      <c r="AG139" s="111"/>
    </row>
    <row r="140" spans="1:33" ht="22.25" customHeight="1">
      <c r="A140" s="21" t="s">
        <v>170</v>
      </c>
      <c r="B140" s="59"/>
      <c r="C140" s="44">
        <v>41745</v>
      </c>
      <c r="D140" s="44">
        <v>304002</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20"/>
        <v>345747</v>
      </c>
      <c r="AD140" s="41"/>
      <c r="AE140" s="52">
        <f t="shared" si="21"/>
        <v>345.74700000000001</v>
      </c>
      <c r="AF140" s="128"/>
      <c r="AG140" s="111"/>
    </row>
    <row r="141" spans="1:33" ht="22.25" customHeight="1">
      <c r="A141" s="21" t="s">
        <v>171</v>
      </c>
      <c r="B141" s="76"/>
      <c r="C141" s="44">
        <v>1167060</v>
      </c>
      <c r="D141" s="44">
        <v>233571.1483</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20"/>
        <v>1400631.1483</v>
      </c>
      <c r="AD141" s="41"/>
      <c r="AE141" s="52">
        <f t="shared" si="21"/>
        <v>1400.6311482999999</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1854040.1440000001</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2">SUM(B143:AB143)</f>
        <v>1854040.1440000001</v>
      </c>
      <c r="AD143" s="41"/>
      <c r="AE143" s="52">
        <f t="shared" ref="AE143:AE150" si="23">AC143/1000</f>
        <v>1854.0401440000001</v>
      </c>
      <c r="AF143" s="128"/>
      <c r="AG143" s="111"/>
    </row>
    <row r="144" spans="1:33" ht="22.25" customHeight="1">
      <c r="A144" s="22" t="s">
        <v>174</v>
      </c>
      <c r="B144" s="59"/>
      <c r="C144" s="44">
        <v>219923.25399999999</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2"/>
        <v>219923.25399999999</v>
      </c>
      <c r="AD144" s="41"/>
      <c r="AE144" s="52">
        <f t="shared" si="23"/>
        <v>219.92325399999999</v>
      </c>
      <c r="AF144" s="128"/>
      <c r="AG144" s="111"/>
    </row>
    <row r="145" spans="1:33" ht="22.25" customHeight="1">
      <c r="A145" s="22" t="s">
        <v>175</v>
      </c>
      <c r="B145" s="59"/>
      <c r="C145" s="75"/>
      <c r="D145" s="44">
        <v>9630045.9700000007</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2"/>
        <v>9630045.9700000007</v>
      </c>
      <c r="AD145" s="41"/>
      <c r="AE145" s="52">
        <f t="shared" si="23"/>
        <v>9630.045970000001</v>
      </c>
      <c r="AF145" s="128"/>
      <c r="AG145" s="111"/>
    </row>
    <row r="146" spans="1:33" ht="22.25" customHeight="1">
      <c r="A146" s="22" t="s">
        <v>176</v>
      </c>
      <c r="B146" s="59"/>
      <c r="C146" s="75"/>
      <c r="D146" s="44">
        <v>5090482.7979539996</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2"/>
        <v>5090482.7979539996</v>
      </c>
      <c r="AD146" s="41"/>
      <c r="AE146" s="52">
        <f t="shared" si="23"/>
        <v>5090.4827979539996</v>
      </c>
      <c r="AF146" s="128"/>
      <c r="AG146" s="111"/>
    </row>
    <row r="147" spans="1:33" ht="22.25" customHeight="1">
      <c r="A147" s="21" t="s">
        <v>177</v>
      </c>
      <c r="B147" s="59"/>
      <c r="C147" s="44">
        <v>536732.37</v>
      </c>
      <c r="D147" s="44">
        <v>162496.34270000001</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2"/>
        <v>699228.71270000003</v>
      </c>
      <c r="AD147" s="41"/>
      <c r="AE147" s="52">
        <f t="shared" si="23"/>
        <v>699.22871270000007</v>
      </c>
      <c r="AF147" s="128"/>
      <c r="AG147" s="44">
        <v>3142.99</v>
      </c>
    </row>
    <row r="148" spans="1:33" ht="22.25" customHeight="1">
      <c r="A148" s="22" t="s">
        <v>178</v>
      </c>
      <c r="B148" s="44">
        <v>33264.86</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2"/>
        <v>33264.86</v>
      </c>
      <c r="AD148" s="41"/>
      <c r="AE148" s="52">
        <f t="shared" si="23"/>
        <v>33.264859999999999</v>
      </c>
      <c r="AF148" s="128"/>
      <c r="AG148" s="111"/>
    </row>
    <row r="149" spans="1:33" ht="22.25" customHeight="1">
      <c r="A149" s="22" t="s">
        <v>179</v>
      </c>
      <c r="B149" s="44">
        <v>1065550.74</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2"/>
        <v>1065550.74</v>
      </c>
      <c r="AD149" s="41"/>
      <c r="AE149" s="52">
        <f t="shared" si="23"/>
        <v>1065.5507399999999</v>
      </c>
      <c r="AF149" s="128"/>
      <c r="AG149" s="111"/>
    </row>
    <row r="150" spans="1:33" ht="22.25" customHeight="1">
      <c r="A150" s="15" t="s">
        <v>180</v>
      </c>
      <c r="B150" s="33">
        <f>B151+B154+B157+B160+B163+B166+B173</f>
        <v>-196932033.46500003</v>
      </c>
      <c r="C150" s="33">
        <f>C169</f>
        <v>508009.20980000001</v>
      </c>
      <c r="D150" s="33">
        <f>D169</f>
        <v>219763.80489999999</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2"/>
        <v>-196204260.45030004</v>
      </c>
      <c r="AD150" s="41"/>
      <c r="AE150" s="57">
        <f t="shared" si="23"/>
        <v>-196204.26045030003</v>
      </c>
      <c r="AF150" s="128"/>
      <c r="AG150" s="33">
        <f>AG169</f>
        <v>2043.6730000000002</v>
      </c>
    </row>
    <row r="151" spans="1:33" ht="22.25" customHeight="1">
      <c r="A151" s="22" t="s">
        <v>181</v>
      </c>
      <c r="B151" s="153">
        <f>SUM(B152:B153)</f>
        <v>-185487859.39129999</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2"/>
        <v>-185487859.39129999</v>
      </c>
      <c r="AD151" s="41"/>
      <c r="AE151" s="79">
        <f t="shared" si="21"/>
        <v>-185487.85939129998</v>
      </c>
      <c r="AF151" s="128"/>
      <c r="AG151" s="63"/>
    </row>
    <row r="152" spans="1:33" ht="22.25" customHeight="1">
      <c r="A152" s="21" t="s">
        <v>182</v>
      </c>
      <c r="B152" s="44">
        <v>-185270931.498</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4">SUM(B152:AB152)</f>
        <v>-185270931.498</v>
      </c>
      <c r="AD152" s="41"/>
      <c r="AE152" s="52">
        <f t="shared" si="21"/>
        <v>-185270.93149799999</v>
      </c>
      <c r="AF152" s="128"/>
      <c r="AG152" s="111"/>
    </row>
    <row r="153" spans="1:33" ht="22.25" customHeight="1">
      <c r="A153" s="21" t="s">
        <v>183</v>
      </c>
      <c r="B153" s="44">
        <v>-216927.8933</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4"/>
        <v>-216927.8933</v>
      </c>
      <c r="AD153" s="41"/>
      <c r="AE153" s="52">
        <f t="shared" si="21"/>
        <v>-216.92789329999999</v>
      </c>
      <c r="AF153" s="128"/>
      <c r="AG153" s="111"/>
    </row>
    <row r="154" spans="1:33" ht="22.25" customHeight="1">
      <c r="A154" s="22" t="s">
        <v>184</v>
      </c>
      <c r="B154" s="153">
        <f>SUM(B155:B156)</f>
        <v>-13668074.813199999</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4"/>
        <v>-13668074.813199999</v>
      </c>
      <c r="AD154" s="41"/>
      <c r="AE154" s="79">
        <f t="shared" si="21"/>
        <v>-13668.074813199999</v>
      </c>
      <c r="AF154" s="128"/>
      <c r="AG154" s="63"/>
    </row>
    <row r="155" spans="1:33" ht="22.25" customHeight="1">
      <c r="A155" s="21" t="s">
        <v>185</v>
      </c>
      <c r="B155" s="44">
        <v>-14758115.236099999</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4"/>
        <v>-14758115.236099999</v>
      </c>
      <c r="AD155" s="41"/>
      <c r="AE155" s="52">
        <f t="shared" si="21"/>
        <v>-14758.115236099999</v>
      </c>
      <c r="AF155" s="128"/>
      <c r="AG155" s="111"/>
    </row>
    <row r="156" spans="1:33" ht="22.25" customHeight="1">
      <c r="A156" s="21" t="s">
        <v>186</v>
      </c>
      <c r="B156" s="44">
        <v>1090040.4228999999</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4"/>
        <v>1090040.4228999999</v>
      </c>
      <c r="AD156" s="41"/>
      <c r="AE156" s="52">
        <f t="shared" si="21"/>
        <v>1090.0404228999998</v>
      </c>
      <c r="AF156" s="128"/>
      <c r="AG156" s="111"/>
    </row>
    <row r="157" spans="1:33" ht="22.25" customHeight="1">
      <c r="A157" s="22" t="s">
        <v>187</v>
      </c>
      <c r="B157" s="153">
        <f>SUM(B158:B159)</f>
        <v>4964689.7943000002</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4"/>
        <v>4964689.7943000002</v>
      </c>
      <c r="AD157" s="41"/>
      <c r="AE157" s="79">
        <f t="shared" si="21"/>
        <v>4964.6897943000004</v>
      </c>
      <c r="AF157" s="128"/>
      <c r="AG157" s="63"/>
    </row>
    <row r="158" spans="1:33" ht="22.25" customHeight="1">
      <c r="A158" s="21" t="s">
        <v>188</v>
      </c>
      <c r="B158" s="44">
        <v>-493357.96919999999</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4"/>
        <v>-493357.96919999999</v>
      </c>
      <c r="AD158" s="41"/>
      <c r="AE158" s="52">
        <f t="shared" si="21"/>
        <v>-493.35796920000001</v>
      </c>
      <c r="AF158" s="128"/>
      <c r="AG158" s="111"/>
    </row>
    <row r="159" spans="1:33" ht="22.25" customHeight="1">
      <c r="A159" s="21" t="s">
        <v>189</v>
      </c>
      <c r="B159" s="44">
        <v>5458047.7635000004</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4"/>
        <v>5458047.7635000004</v>
      </c>
      <c r="AD159" s="41"/>
      <c r="AE159" s="52">
        <f t="shared" si="21"/>
        <v>5458.0477635000007</v>
      </c>
      <c r="AF159" s="128"/>
      <c r="AG159" s="111"/>
    </row>
    <row r="160" spans="1:33" ht="22.25" customHeight="1">
      <c r="A160" s="22" t="s">
        <v>190</v>
      </c>
      <c r="B160" s="153">
        <f>SUM(B161:B162)</f>
        <v>0</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4"/>
        <v>0</v>
      </c>
      <c r="AD160" s="41"/>
      <c r="AE160" s="79">
        <f t="shared" si="21"/>
        <v>0</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0</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5">SUM(B162:AB162)</f>
        <v>0</v>
      </c>
      <c r="AD162" s="41"/>
      <c r="AE162" s="52">
        <f t="shared" si="21"/>
        <v>0</v>
      </c>
      <c r="AF162" s="128"/>
      <c r="AG162" s="111"/>
    </row>
    <row r="163" spans="1:33" ht="22.25" customHeight="1">
      <c r="A163" s="22" t="s">
        <v>193</v>
      </c>
      <c r="B163" s="153">
        <f>SUM(B164:B165)</f>
        <v>66722.205199999997</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5"/>
        <v>66722.205199999997</v>
      </c>
      <c r="AD163" s="41"/>
      <c r="AE163" s="79">
        <f t="shared" si="21"/>
        <v>66.722205199999991</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66722.205199999997</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5"/>
        <v>66722.205199999997</v>
      </c>
      <c r="AD165" s="41"/>
      <c r="AE165" s="52">
        <f t="shared" si="21"/>
        <v>66.722205199999991</v>
      </c>
      <c r="AF165" s="128"/>
      <c r="AG165" s="111"/>
    </row>
    <row r="166" spans="1:33" ht="22.25" customHeight="1">
      <c r="A166" s="22" t="s">
        <v>196</v>
      </c>
      <c r="B166" s="153">
        <f>SUM(B167:B168)</f>
        <v>66722.205199999997</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5"/>
        <v>66722.205199999997</v>
      </c>
      <c r="AD166" s="41"/>
      <c r="AE166" s="79">
        <f t="shared" si="21"/>
        <v>66.722205199999991</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66722.205199999997</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5"/>
        <v>66722.205199999997</v>
      </c>
      <c r="AD168" s="41"/>
      <c r="AE168" s="52">
        <f t="shared" si="21"/>
        <v>66.722205199999991</v>
      </c>
      <c r="AF168" s="128"/>
      <c r="AG168" s="111"/>
    </row>
    <row r="169" spans="1:33" ht="22.25" customHeight="1">
      <c r="A169" s="22" t="s">
        <v>199</v>
      </c>
      <c r="B169" s="59"/>
      <c r="C169" s="62">
        <f>SUM(C170:C171)</f>
        <v>508009.20980000001</v>
      </c>
      <c r="D169" s="62">
        <f>SUM(D170:D171)</f>
        <v>219763.80489999999</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5"/>
        <v>727773.01469999994</v>
      </c>
      <c r="AD169" s="41"/>
      <c r="AE169" s="52">
        <f t="shared" si="21"/>
        <v>727.77301469999998</v>
      </c>
      <c r="AF169" s="128"/>
      <c r="AG169" s="54">
        <f>SUM(AG170:AG171)</f>
        <v>2043.6730000000002</v>
      </c>
    </row>
    <row r="170" spans="1:33" ht="22.25" customHeight="1">
      <c r="A170" s="21" t="s">
        <v>200</v>
      </c>
      <c r="B170" s="59"/>
      <c r="C170" s="44">
        <v>459719.78980000003</v>
      </c>
      <c r="D170" s="44">
        <v>178035.4449</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5"/>
        <v>637755.23470000003</v>
      </c>
      <c r="AD170" s="41"/>
      <c r="AE170" s="52">
        <f t="shared" si="21"/>
        <v>637.75523470000007</v>
      </c>
      <c r="AF170" s="128"/>
      <c r="AG170" s="44">
        <v>1777.7750000000001</v>
      </c>
    </row>
    <row r="171" spans="1:33" ht="22.25" customHeight="1">
      <c r="A171" s="21" t="s">
        <v>201</v>
      </c>
      <c r="B171" s="59"/>
      <c r="C171" s="44">
        <v>48289.42</v>
      </c>
      <c r="D171" s="44">
        <v>41728.36</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5"/>
        <v>90017.78</v>
      </c>
      <c r="AD171" s="41"/>
      <c r="AE171" s="52">
        <f t="shared" si="21"/>
        <v>90.017780000000002</v>
      </c>
      <c r="AF171" s="128"/>
      <c r="AG171" s="44">
        <v>265.89800000000002</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5"/>
        <v>0</v>
      </c>
      <c r="AD172" s="41"/>
      <c r="AE172" s="52">
        <f t="shared" si="21"/>
        <v>0</v>
      </c>
      <c r="AF172" s="128"/>
      <c r="AG172" s="111"/>
    </row>
    <row r="173" spans="1:33" ht="22.25" customHeight="1">
      <c r="A173" s="22" t="s">
        <v>203</v>
      </c>
      <c r="B173" s="44">
        <v>-2874233.4652</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5"/>
        <v>-2874233.4652</v>
      </c>
      <c r="AD173" s="41"/>
      <c r="AE173" s="52">
        <f t="shared" si="21"/>
        <v>-2874.2334652</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481163.11800000002</v>
      </c>
      <c r="C175" s="33">
        <f>C176+C180+C181+C184+C187</f>
        <v>21840555.507239148</v>
      </c>
      <c r="D175" s="33">
        <f>D176+D180+D181+D184+D187</f>
        <v>5550022.6120000007</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27871741.237239152</v>
      </c>
      <c r="AD175" s="97"/>
      <c r="AE175" s="81">
        <f t="shared" si="21"/>
        <v>27871.741237239152</v>
      </c>
      <c r="AF175" s="128"/>
      <c r="AG175" s="33">
        <f>AG176+AG180+AG181+AG184+AG187</f>
        <v>1484.3201039999999</v>
      </c>
    </row>
    <row r="176" spans="1:33" ht="22.25" customHeight="1">
      <c r="A176" s="24" t="s">
        <v>206</v>
      </c>
      <c r="B176" s="63"/>
      <c r="C176" s="62">
        <f>C177+C178+C179</f>
        <v>5454202.7082391484</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5454202.7082391484</v>
      </c>
      <c r="AD176" s="97"/>
      <c r="AE176" s="37">
        <f t="shared" si="21"/>
        <v>5454.2027082391487</v>
      </c>
      <c r="AF176" s="128"/>
      <c r="AG176" s="78"/>
    </row>
    <row r="177" spans="1:33" ht="22.25" customHeight="1">
      <c r="A177" s="100" t="s">
        <v>207</v>
      </c>
      <c r="B177" s="63"/>
      <c r="C177" s="44">
        <v>3141109.794362199</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3141109.794362199</v>
      </c>
      <c r="AD177" s="97"/>
      <c r="AE177" s="44">
        <f t="shared" si="21"/>
        <v>3141.109794362199</v>
      </c>
      <c r="AF177" s="128"/>
      <c r="AG177" s="111"/>
    </row>
    <row r="178" spans="1:33" ht="22.25" customHeight="1">
      <c r="A178" s="100" t="s">
        <v>208</v>
      </c>
      <c r="B178" s="63"/>
      <c r="C178" s="44">
        <v>1719979.56271058</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6">SUM(B178:AB178)</f>
        <v>1719979.56271058</v>
      </c>
      <c r="AD178" s="97"/>
      <c r="AE178" s="52">
        <f t="shared" si="21"/>
        <v>1719.97956271058</v>
      </c>
      <c r="AF178" s="128"/>
      <c r="AG178" s="111"/>
    </row>
    <row r="179" spans="1:33" ht="22.25" customHeight="1">
      <c r="A179" s="100" t="s">
        <v>209</v>
      </c>
      <c r="B179" s="63"/>
      <c r="C179" s="44">
        <v>593113.35116636963</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6"/>
        <v>593113.35116636963</v>
      </c>
      <c r="AD179" s="97"/>
      <c r="AE179" s="52">
        <f t="shared" si="21"/>
        <v>593.11335116636963</v>
      </c>
      <c r="AF179" s="128"/>
      <c r="AG179" s="111"/>
    </row>
    <row r="180" spans="1:33" ht="22.25" customHeight="1">
      <c r="A180" s="24" t="s">
        <v>210</v>
      </c>
      <c r="B180" s="63"/>
      <c r="C180" s="169">
        <v>98710.843999999997</v>
      </c>
      <c r="D180" s="175">
        <v>70067.073000000004</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6"/>
        <v>168777.91700000002</v>
      </c>
      <c r="AD180" s="97"/>
      <c r="AE180" s="37">
        <f t="shared" si="21"/>
        <v>168.777917</v>
      </c>
      <c r="AF180" s="128"/>
      <c r="AG180" s="111"/>
    </row>
    <row r="181" spans="1:33" ht="22.25" customHeight="1">
      <c r="A181" s="24" t="s">
        <v>211</v>
      </c>
      <c r="B181" s="62">
        <f>B182+B183</f>
        <v>481163.11800000002</v>
      </c>
      <c r="C181" s="62">
        <f>C182+C183</f>
        <v>1111007.9950000001</v>
      </c>
      <c r="D181" s="62">
        <f>D182+D183</f>
        <v>242653.73</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6"/>
        <v>1834824.8430000001</v>
      </c>
      <c r="AD181" s="97"/>
      <c r="AE181" s="37">
        <f t="shared" si="21"/>
        <v>1834.8248430000001</v>
      </c>
      <c r="AF181" s="128"/>
      <c r="AG181" s="37">
        <f>AG182+AG183</f>
        <v>1484.3201039999999</v>
      </c>
    </row>
    <row r="182" spans="1:33" ht="22.25" customHeight="1">
      <c r="A182" s="100" t="s">
        <v>212</v>
      </c>
      <c r="B182" s="44">
        <v>71.335999999999999</v>
      </c>
      <c r="C182" s="44">
        <v>0.14499999999999999</v>
      </c>
      <c r="D182" s="44">
        <v>2.2909999999999999</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6"/>
        <v>73.771999999999991</v>
      </c>
      <c r="AD182" s="97"/>
      <c r="AE182" s="52">
        <f t="shared" si="21"/>
        <v>7.377199999999999E-2</v>
      </c>
      <c r="AF182" s="128"/>
      <c r="AG182" s="111"/>
    </row>
    <row r="183" spans="1:33" ht="22.25" customHeight="1">
      <c r="A183" s="100" t="s">
        <v>213</v>
      </c>
      <c r="B183" s="44">
        <v>481091.78200000001</v>
      </c>
      <c r="C183" s="44">
        <v>1111007.8500000001</v>
      </c>
      <c r="D183" s="44">
        <v>242651.43900000001</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6"/>
        <v>1834751.0710000002</v>
      </c>
      <c r="AD183" s="97"/>
      <c r="AE183" s="52">
        <f t="shared" si="21"/>
        <v>1834.7510710000001</v>
      </c>
      <c r="AF183" s="128"/>
      <c r="AG183" s="44">
        <v>1484.3201039999999</v>
      </c>
    </row>
    <row r="184" spans="1:33" ht="22.25" customHeight="1">
      <c r="A184" s="20" t="s">
        <v>214</v>
      </c>
      <c r="B184" s="63"/>
      <c r="C184" s="37">
        <f>SUM(C185:C186)</f>
        <v>15176633.959999999</v>
      </c>
      <c r="D184" s="37">
        <f>SUM(D185:D186)</f>
        <v>5237301.8090000004</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6"/>
        <v>20413935.769000001</v>
      </c>
      <c r="AD184" s="97"/>
      <c r="AE184" s="37">
        <f t="shared" si="21"/>
        <v>20413.935769</v>
      </c>
      <c r="AF184" s="128"/>
      <c r="AG184" s="76"/>
    </row>
    <row r="185" spans="1:33" ht="22.25" customHeight="1">
      <c r="A185" s="100" t="s">
        <v>215</v>
      </c>
      <c r="B185" s="63"/>
      <c r="C185" s="44">
        <v>4613552.7149999999</v>
      </c>
      <c r="D185" s="44">
        <v>3775739.4939999999</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6"/>
        <v>8389292.2089999989</v>
      </c>
      <c r="AD185" s="97"/>
      <c r="AE185" s="52">
        <f t="shared" si="21"/>
        <v>8389.2922089999993</v>
      </c>
      <c r="AF185" s="128"/>
      <c r="AG185" s="111"/>
    </row>
    <row r="186" spans="1:33" ht="22.25" customHeight="1">
      <c r="A186" s="100" t="s">
        <v>216</v>
      </c>
      <c r="B186" s="63"/>
      <c r="C186" s="44">
        <v>10563081.244999999</v>
      </c>
      <c r="D186" s="44">
        <v>1461562.3149999999</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6"/>
        <v>12024643.559999999</v>
      </c>
      <c r="AD186" s="97"/>
      <c r="AE186" s="52">
        <f t="shared" si="21"/>
        <v>12024.643559999999</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1"/>
        <v>0</v>
      </c>
      <c r="AF187" s="128"/>
      <c r="AG187" s="127"/>
    </row>
    <row r="188" spans="1:33" ht="22.25" customHeight="1">
      <c r="A188" s="140" t="s">
        <v>218</v>
      </c>
      <c r="B188" s="137">
        <f t="shared" ref="B188:L188" si="27">B10+B68+B121+B175</f>
        <v>391727260.03371882</v>
      </c>
      <c r="C188" s="137">
        <f t="shared" si="27"/>
        <v>127962008.15958816</v>
      </c>
      <c r="D188" s="137">
        <f t="shared" si="27"/>
        <v>32313001.643230919</v>
      </c>
      <c r="E188" s="137">
        <f t="shared" si="27"/>
        <v>1809667.0853675003</v>
      </c>
      <c r="F188" s="137">
        <f t="shared" si="27"/>
        <v>0</v>
      </c>
      <c r="G188" s="137">
        <f t="shared" si="27"/>
        <v>0</v>
      </c>
      <c r="H188" s="137">
        <f t="shared" si="27"/>
        <v>0</v>
      </c>
      <c r="I188" s="137">
        <f t="shared" si="27"/>
        <v>0</v>
      </c>
      <c r="J188" s="137">
        <f t="shared" si="27"/>
        <v>0</v>
      </c>
      <c r="K188" s="137">
        <f t="shared" si="27"/>
        <v>0</v>
      </c>
      <c r="L188" s="137">
        <f t="shared" si="27"/>
        <v>0</v>
      </c>
      <c r="M188" s="137">
        <f>M175+M121+M68+M10</f>
        <v>0</v>
      </c>
      <c r="N188" s="137">
        <f t="shared" ref="N188:AC188" si="28">N10+N68+N121+N175</f>
        <v>0</v>
      </c>
      <c r="O188" s="137">
        <f t="shared" si="28"/>
        <v>0</v>
      </c>
      <c r="P188" s="137">
        <f t="shared" si="28"/>
        <v>0</v>
      </c>
      <c r="Q188" s="137">
        <f t="shared" si="28"/>
        <v>0</v>
      </c>
      <c r="R188" s="137">
        <f t="shared" si="28"/>
        <v>0</v>
      </c>
      <c r="S188" s="137">
        <f t="shared" si="28"/>
        <v>0</v>
      </c>
      <c r="T188" s="137">
        <f t="shared" si="28"/>
        <v>0.18254551837500002</v>
      </c>
      <c r="U188" s="137">
        <f t="shared" si="28"/>
        <v>412102.47868895001</v>
      </c>
      <c r="V188" s="137">
        <f t="shared" si="28"/>
        <v>110022.51566050001</v>
      </c>
      <c r="W188" s="137">
        <f t="shared" si="28"/>
        <v>23.997859875000003</v>
      </c>
      <c r="X188" s="137">
        <f t="shared" si="28"/>
        <v>2.6963887500000002E-4</v>
      </c>
      <c r="Y188" s="137">
        <f t="shared" si="28"/>
        <v>8.5745162250000018</v>
      </c>
      <c r="Z188" s="137">
        <f t="shared" si="28"/>
        <v>1.7975925000000002E-4</v>
      </c>
      <c r="AA188" s="137">
        <f t="shared" si="28"/>
        <v>217.05929437499998</v>
      </c>
      <c r="AB188" s="137">
        <f t="shared" si="28"/>
        <v>68657.538559374996</v>
      </c>
      <c r="AC188" s="137">
        <f t="shared" si="28"/>
        <v>554402969.26947951</v>
      </c>
      <c r="AD188" s="97"/>
      <c r="AE188" s="137">
        <f t="shared" si="21"/>
        <v>554402.96926947951</v>
      </c>
      <c r="AF188" s="91"/>
      <c r="AG188" s="147">
        <f>AG175+AG121+AG68+AG10</f>
        <v>53859.263395254806</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2876221.2629999998</v>
      </c>
      <c r="C190" s="62">
        <f>C191+C192</f>
        <v>554.54499999999996</v>
      </c>
      <c r="D190" s="62">
        <f>D191+D192</f>
        <v>20993.477999999999</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2897769.2859999998</v>
      </c>
      <c r="AD190" s="41"/>
      <c r="AE190" s="37">
        <f t="shared" si="21"/>
        <v>2897.7692859999997</v>
      </c>
      <c r="AF190" s="91"/>
      <c r="AG190" s="37">
        <f>AG191</f>
        <v>40.716000000000001</v>
      </c>
    </row>
    <row r="191" spans="1:33" ht="22.25" customHeight="1">
      <c r="A191" s="25" t="s">
        <v>220</v>
      </c>
      <c r="B191" s="44">
        <v>2876221.2629999998</v>
      </c>
      <c r="C191" s="44">
        <v>554.54499999999996</v>
      </c>
      <c r="D191" s="44">
        <v>20993.477999999999</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2897769.2859999998</v>
      </c>
      <c r="AD191" s="41"/>
      <c r="AE191" s="52">
        <f t="shared" si="21"/>
        <v>2897.7692859999997</v>
      </c>
      <c r="AF191" s="91"/>
      <c r="AG191" s="52">
        <v>40.716000000000001</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34324898</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34324898</v>
      </c>
      <c r="AE193" s="31">
        <f t="shared" si="21"/>
        <v>34324.898000000001</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10959-F03B-404A-B7E5-CDE75942A5F7}">
  <dimension ref="A1:AG200"/>
  <sheetViews>
    <sheetView zoomScale="138" zoomScaleNormal="138" workbookViewId="0">
      <pane xSplit="1" topLeftCell="W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2000</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414312577.46841979</v>
      </c>
      <c r="C7" s="134">
        <f>C10+C68+C121+C150+C175</f>
        <v>131758540.4304702</v>
      </c>
      <c r="D7" s="134">
        <f>D10+D68+D121+D150+D175</f>
        <v>32753130.317497738</v>
      </c>
      <c r="E7" s="134">
        <f>E68</f>
        <v>1304436.0554849999</v>
      </c>
      <c r="F7" s="134">
        <f t="shared" ref="F7:AB7" si="0">F68</f>
        <v>0</v>
      </c>
      <c r="G7" s="134">
        <f t="shared" si="0"/>
        <v>0</v>
      </c>
      <c r="H7" s="134">
        <f t="shared" si="0"/>
        <v>0</v>
      </c>
      <c r="I7" s="134">
        <f t="shared" si="0"/>
        <v>0</v>
      </c>
      <c r="J7" s="134">
        <f t="shared" si="0"/>
        <v>599119.92599999998</v>
      </c>
      <c r="K7" s="134">
        <f t="shared" si="0"/>
        <v>0</v>
      </c>
      <c r="L7" s="134">
        <f t="shared" si="0"/>
        <v>0</v>
      </c>
      <c r="M7" s="134">
        <f t="shared" si="0"/>
        <v>0</v>
      </c>
      <c r="N7" s="134">
        <f t="shared" si="0"/>
        <v>0</v>
      </c>
      <c r="O7" s="134">
        <f t="shared" si="0"/>
        <v>0</v>
      </c>
      <c r="P7" s="134">
        <f t="shared" si="0"/>
        <v>0</v>
      </c>
      <c r="Q7" s="134">
        <f t="shared" si="0"/>
        <v>0</v>
      </c>
      <c r="R7" s="134">
        <f t="shared" si="0"/>
        <v>0</v>
      </c>
      <c r="S7" s="134">
        <f t="shared" si="0"/>
        <v>0</v>
      </c>
      <c r="T7" s="134">
        <f t="shared" si="0"/>
        <v>0.32723827425000007</v>
      </c>
      <c r="U7" s="134">
        <f t="shared" si="0"/>
        <v>449177.6983929</v>
      </c>
      <c r="V7" s="134">
        <f t="shared" si="0"/>
        <v>119964.70517099999</v>
      </c>
      <c r="W7" s="134">
        <f t="shared" si="0"/>
        <v>43.019507249999997</v>
      </c>
      <c r="X7" s="134">
        <f t="shared" si="0"/>
        <v>4.8336525000000006E-4</v>
      </c>
      <c r="Y7" s="134">
        <f t="shared" si="0"/>
        <v>15.371014950000003</v>
      </c>
      <c r="Z7" s="134">
        <f t="shared" si="0"/>
        <v>3.2224350000000001E-4</v>
      </c>
      <c r="AA7" s="134">
        <f t="shared" si="0"/>
        <v>389.10902624999994</v>
      </c>
      <c r="AB7" s="134">
        <f t="shared" si="0"/>
        <v>72047.888056250013</v>
      </c>
      <c r="AC7" s="139">
        <f>SUM(B7:AB7)</f>
        <v>581369442.31708527</v>
      </c>
      <c r="AE7" s="139">
        <f>AC7/1000</f>
        <v>581369.44231708522</v>
      </c>
      <c r="AF7" s="130"/>
      <c r="AG7" s="185">
        <f>AG10+AG68+AG121+AG150+AG175</f>
        <v>91743.893423144531</v>
      </c>
    </row>
    <row r="8" spans="1:33" ht="27.5" customHeight="1" thickBot="1">
      <c r="A8" s="131" t="s">
        <v>37</v>
      </c>
      <c r="B8" s="132">
        <f>(B10+B68+B121+B175)</f>
        <v>407474252.4997198</v>
      </c>
      <c r="C8" s="132">
        <f t="shared" ref="C8:AB8" si="1">(C10+C68+C121+C175)</f>
        <v>131236620.4312702</v>
      </c>
      <c r="D8" s="132">
        <f t="shared" si="1"/>
        <v>32531850.263297737</v>
      </c>
      <c r="E8" s="132">
        <f t="shared" si="1"/>
        <v>1304436.0554849999</v>
      </c>
      <c r="F8" s="132">
        <f t="shared" si="1"/>
        <v>0</v>
      </c>
      <c r="G8" s="132">
        <f t="shared" si="1"/>
        <v>0</v>
      </c>
      <c r="H8" s="132">
        <f t="shared" si="1"/>
        <v>0</v>
      </c>
      <c r="I8" s="132">
        <f t="shared" si="1"/>
        <v>0</v>
      </c>
      <c r="J8" s="132">
        <f t="shared" si="1"/>
        <v>599119.92599999998</v>
      </c>
      <c r="K8" s="132">
        <f t="shared" si="1"/>
        <v>0</v>
      </c>
      <c r="L8" s="132">
        <f t="shared" si="1"/>
        <v>0</v>
      </c>
      <c r="M8" s="132">
        <f t="shared" si="1"/>
        <v>0</v>
      </c>
      <c r="N8" s="132">
        <f t="shared" si="1"/>
        <v>0</v>
      </c>
      <c r="O8" s="132">
        <f t="shared" si="1"/>
        <v>0</v>
      </c>
      <c r="P8" s="132">
        <f t="shared" si="1"/>
        <v>0</v>
      </c>
      <c r="Q8" s="132">
        <f t="shared" si="1"/>
        <v>0</v>
      </c>
      <c r="R8" s="132">
        <f t="shared" si="1"/>
        <v>0</v>
      </c>
      <c r="S8" s="132">
        <f t="shared" si="1"/>
        <v>0</v>
      </c>
      <c r="T8" s="132">
        <f t="shared" si="1"/>
        <v>0.32723827425000007</v>
      </c>
      <c r="U8" s="132">
        <f t="shared" si="1"/>
        <v>449177.6983929</v>
      </c>
      <c r="V8" s="132">
        <f t="shared" si="1"/>
        <v>119964.70517099999</v>
      </c>
      <c r="W8" s="132">
        <f t="shared" si="1"/>
        <v>43.019507249999997</v>
      </c>
      <c r="X8" s="132">
        <f t="shared" si="1"/>
        <v>4.8336525000000006E-4</v>
      </c>
      <c r="Y8" s="132">
        <f t="shared" si="1"/>
        <v>15.371014950000003</v>
      </c>
      <c r="Z8" s="132">
        <f t="shared" si="1"/>
        <v>3.2224350000000001E-4</v>
      </c>
      <c r="AA8" s="132">
        <f t="shared" si="1"/>
        <v>389.10902624999994</v>
      </c>
      <c r="AB8" s="132">
        <f t="shared" si="1"/>
        <v>72047.888056250013</v>
      </c>
      <c r="AC8" s="135">
        <f>SUM(B8:AB8)</f>
        <v>573787917.29498529</v>
      </c>
      <c r="AE8" s="135">
        <f>AC8/1000</f>
        <v>573787.91729498527</v>
      </c>
      <c r="AF8" s="130"/>
      <c r="AG8" s="186"/>
    </row>
    <row r="9" spans="1:33" ht="27.5" customHeight="1" thickBot="1">
      <c r="A9" s="136" t="s">
        <v>38</v>
      </c>
      <c r="B9" s="137">
        <f>B10+B68+B121+B150+B175</f>
        <v>205005841.0739198</v>
      </c>
      <c r="C9" s="137">
        <f t="shared" ref="C9:D9" si="2">C10+C68+C121+C150+C175</f>
        <v>131758540.4304702</v>
      </c>
      <c r="D9" s="137">
        <f t="shared" si="2"/>
        <v>32753130.317497738</v>
      </c>
      <c r="E9" s="137">
        <f t="shared" ref="E9:AB9" si="3">E10+E68+E121+E175</f>
        <v>1304436.0554849999</v>
      </c>
      <c r="F9" s="137">
        <f t="shared" si="3"/>
        <v>0</v>
      </c>
      <c r="G9" s="137">
        <f t="shared" si="3"/>
        <v>0</v>
      </c>
      <c r="H9" s="137">
        <f t="shared" si="3"/>
        <v>0</v>
      </c>
      <c r="I9" s="137">
        <f t="shared" si="3"/>
        <v>0</v>
      </c>
      <c r="J9" s="137">
        <f t="shared" si="3"/>
        <v>599119.92599999998</v>
      </c>
      <c r="K9" s="137">
        <f t="shared" si="3"/>
        <v>0</v>
      </c>
      <c r="L9" s="137">
        <f t="shared" si="3"/>
        <v>0</v>
      </c>
      <c r="M9" s="137">
        <f t="shared" si="3"/>
        <v>0</v>
      </c>
      <c r="N9" s="137">
        <f t="shared" si="3"/>
        <v>0</v>
      </c>
      <c r="O9" s="137">
        <f t="shared" si="3"/>
        <v>0</v>
      </c>
      <c r="P9" s="137">
        <f t="shared" si="3"/>
        <v>0</v>
      </c>
      <c r="Q9" s="137">
        <f t="shared" si="3"/>
        <v>0</v>
      </c>
      <c r="R9" s="137">
        <f t="shared" si="3"/>
        <v>0</v>
      </c>
      <c r="S9" s="137">
        <f t="shared" si="3"/>
        <v>0</v>
      </c>
      <c r="T9" s="137">
        <f t="shared" si="3"/>
        <v>0.32723827425000007</v>
      </c>
      <c r="U9" s="137">
        <f t="shared" si="3"/>
        <v>449177.6983929</v>
      </c>
      <c r="V9" s="137">
        <f t="shared" si="3"/>
        <v>119964.70517099999</v>
      </c>
      <c r="W9" s="137">
        <f t="shared" si="3"/>
        <v>43.019507249999997</v>
      </c>
      <c r="X9" s="137">
        <f t="shared" si="3"/>
        <v>4.8336525000000006E-4</v>
      </c>
      <c r="Y9" s="137">
        <f t="shared" si="3"/>
        <v>15.371014950000003</v>
      </c>
      <c r="Z9" s="137">
        <f t="shared" si="3"/>
        <v>3.2224350000000001E-4</v>
      </c>
      <c r="AA9" s="137">
        <f t="shared" si="3"/>
        <v>389.10902624999994</v>
      </c>
      <c r="AB9" s="137">
        <f t="shared" si="3"/>
        <v>72047.888056250013</v>
      </c>
      <c r="AC9" s="138">
        <f>SUM(B9:AB9)</f>
        <v>372062705.92258525</v>
      </c>
      <c r="AE9" s="138">
        <f t="shared" ref="AE9:AE72" si="4">AC9/1000</f>
        <v>372062.70592258527</v>
      </c>
      <c r="AF9" s="129"/>
      <c r="AG9" s="187"/>
    </row>
    <row r="10" spans="1:33" ht="22.25" customHeight="1">
      <c r="A10" s="32" t="s">
        <v>39</v>
      </c>
      <c r="B10" s="33">
        <f>B11+B53</f>
        <v>359628574.46411163</v>
      </c>
      <c r="C10" s="33">
        <f>C11+C53</f>
        <v>26055817.290764596</v>
      </c>
      <c r="D10" s="33">
        <f>D11+D53</f>
        <v>3416986.4143863539</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389101378.16926259</v>
      </c>
      <c r="AD10" s="41"/>
      <c r="AE10" s="57">
        <f t="shared" si="4"/>
        <v>389101.37816926261</v>
      </c>
      <c r="AF10" s="128"/>
      <c r="AG10" s="36">
        <f>AG11+AG53</f>
        <v>85208.900218144525</v>
      </c>
    </row>
    <row r="11" spans="1:33" ht="22.25" customHeight="1">
      <c r="A11" s="20" t="s">
        <v>40</v>
      </c>
      <c r="B11" s="37">
        <f>B12+B18+B43+B49</f>
        <v>340131767.76815492</v>
      </c>
      <c r="C11" s="37">
        <f>C12+C18+C43+C49</f>
        <v>982400.03606772888</v>
      </c>
      <c r="D11" s="37">
        <f>D12+D18+D43+D49</f>
        <v>3384817.0443863538</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344498984.84860903</v>
      </c>
      <c r="AD11" s="41"/>
      <c r="AE11" s="37">
        <f t="shared" si="4"/>
        <v>344498.98484860902</v>
      </c>
      <c r="AF11" s="128"/>
      <c r="AG11" s="37">
        <f>AG12+AG18+AG43+AG49</f>
        <v>77881.641789934918</v>
      </c>
    </row>
    <row r="12" spans="1:33" ht="22.25" customHeight="1">
      <c r="A12" s="20" t="s">
        <v>41</v>
      </c>
      <c r="B12" s="37">
        <f>B13+B14+B15</f>
        <v>151915183.59391999</v>
      </c>
      <c r="C12" s="37">
        <f>C13+C14+C15</f>
        <v>148553.26241114896</v>
      </c>
      <c r="D12" s="37">
        <f>D13+D14+D15</f>
        <v>304310.06995963404</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152368046.92629075</v>
      </c>
      <c r="AD12" s="41"/>
      <c r="AE12" s="37">
        <f t="shared" si="4"/>
        <v>152368.04692629076</v>
      </c>
      <c r="AF12" s="128"/>
      <c r="AG12" s="37">
        <f>SUM(AG13:AG15)</f>
        <v>19521.270392132697</v>
      </c>
    </row>
    <row r="13" spans="1:33" ht="22.25" customHeight="1">
      <c r="A13" s="21" t="s">
        <v>42</v>
      </c>
      <c r="B13" s="44">
        <v>121025221.720945</v>
      </c>
      <c r="C13" s="44">
        <v>128523.424031149</v>
      </c>
      <c r="D13" s="44">
        <v>275478.47713213402</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121429223.62210828</v>
      </c>
      <c r="AD13" s="41"/>
      <c r="AE13" s="52">
        <f t="shared" si="4"/>
        <v>121429.22362210829</v>
      </c>
      <c r="AF13" s="128"/>
      <c r="AG13" s="44">
        <v>17992.2204049221</v>
      </c>
    </row>
    <row r="14" spans="1:33" ht="22.25" customHeight="1">
      <c r="A14" s="21" t="s">
        <v>43</v>
      </c>
      <c r="B14" s="44">
        <v>9226635.9653597791</v>
      </c>
      <c r="C14" s="44">
        <v>7483.3446301335598</v>
      </c>
      <c r="D14" s="44">
        <v>12344.176952805001</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9246463.4869427178</v>
      </c>
      <c r="AD14" s="41"/>
      <c r="AE14" s="52">
        <f t="shared" si="4"/>
        <v>9246.4634869427173</v>
      </c>
      <c r="AF14" s="128"/>
      <c r="AG14" s="44">
        <v>1223.7690875595599</v>
      </c>
    </row>
    <row r="15" spans="1:33" ht="22.25" customHeight="1">
      <c r="A15" s="21" t="s">
        <v>44</v>
      </c>
      <c r="B15" s="49">
        <f>B16+B17</f>
        <v>21663325.9076152</v>
      </c>
      <c r="C15" s="49">
        <f t="shared" ref="C15:D15" si="5">C16+C17</f>
        <v>12546.4937498664</v>
      </c>
      <c r="D15" s="49">
        <f t="shared" si="5"/>
        <v>16487.415874695002</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21692359.817239761</v>
      </c>
      <c r="AD15" s="41"/>
      <c r="AE15" s="52">
        <f t="shared" si="4"/>
        <v>21692.359817239761</v>
      </c>
      <c r="AF15" s="128"/>
      <c r="AG15" s="44">
        <v>305.28089965103698</v>
      </c>
    </row>
    <row r="16" spans="1:33" ht="22.25" customHeight="1">
      <c r="A16" s="98" t="s">
        <v>45</v>
      </c>
      <c r="B16" s="44">
        <v>1528978.15</v>
      </c>
      <c r="C16" s="44">
        <v>7.6449999999999996</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1528985.7949999999</v>
      </c>
      <c r="AD16" s="41"/>
      <c r="AE16" s="52">
        <f t="shared" si="4"/>
        <v>1528.9857949999998</v>
      </c>
      <c r="AF16" s="128"/>
      <c r="AG16" s="73"/>
    </row>
    <row r="17" spans="1:33" ht="22.25" customHeight="1">
      <c r="A17" s="99" t="s">
        <v>46</v>
      </c>
      <c r="B17" s="44">
        <v>20134347.757615201</v>
      </c>
      <c r="C17" s="44">
        <v>12538.8487498664</v>
      </c>
      <c r="D17" s="44">
        <v>16487.415874695002</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20163374.02223976</v>
      </c>
      <c r="AD17" s="41"/>
      <c r="AE17" s="52">
        <f t="shared" si="4"/>
        <v>20163.374022239761</v>
      </c>
      <c r="AF17" s="128"/>
      <c r="AG17" s="44">
        <v>305.28089965103698</v>
      </c>
    </row>
    <row r="18" spans="1:33" ht="22.25" customHeight="1">
      <c r="A18" s="20" t="s">
        <v>47</v>
      </c>
      <c r="B18" s="37">
        <f>B19+B20+B21+B25+B26+B33+B35+B37+B39</f>
        <v>42047361.063234925</v>
      </c>
      <c r="C18" s="37">
        <f>C19+C20+C21+C25+C26+C33+C35+C37+C39</f>
        <v>74774.514656579937</v>
      </c>
      <c r="D18" s="37">
        <f>D19+D20+D21+D25+D26+D33+D35+D37+D39</f>
        <v>106065.05142671919</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42228200.629318222</v>
      </c>
      <c r="AD18" s="110"/>
      <c r="AE18" s="37">
        <f t="shared" si="4"/>
        <v>42228.20062931822</v>
      </c>
      <c r="AF18" s="128"/>
      <c r="AG18" s="37">
        <f>SUM(AG19,AG20,AG21,AG25,AG26,AG32,AG33,AG34,AG35,AG36,AG37,AG38,AG39)</f>
        <v>1372.5462778022174</v>
      </c>
    </row>
    <row r="19" spans="1:33" ht="22.25" customHeight="1">
      <c r="A19" s="100" t="s">
        <v>48</v>
      </c>
      <c r="B19" s="44">
        <v>2783689.0673881099</v>
      </c>
      <c r="C19" s="44">
        <v>2160.9246679999997</v>
      </c>
      <c r="D19" s="44">
        <v>3456.6404959999995</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2789306.6325521101</v>
      </c>
      <c r="AD19" s="110"/>
      <c r="AE19" s="44">
        <f t="shared" si="4"/>
        <v>2789.3066325521099</v>
      </c>
      <c r="AF19" s="128"/>
      <c r="AG19" s="44">
        <v>75.958857993293392</v>
      </c>
    </row>
    <row r="20" spans="1:33" ht="22.25" customHeight="1">
      <c r="A20" s="100" t="s">
        <v>49</v>
      </c>
      <c r="B20" s="44">
        <v>1572819.73118726</v>
      </c>
      <c r="C20" s="44">
        <v>1310.5968959999998</v>
      </c>
      <c r="D20" s="44">
        <v>2188.2762164999999</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1576318.60429976</v>
      </c>
      <c r="AD20" s="110"/>
      <c r="AE20" s="52">
        <f t="shared" si="4"/>
        <v>1576.31860429976</v>
      </c>
      <c r="AF20" s="128"/>
      <c r="AG20" s="44">
        <v>33.611661473967189</v>
      </c>
    </row>
    <row r="21" spans="1:33" ht="22.25" customHeight="1">
      <c r="A21" s="100" t="s">
        <v>50</v>
      </c>
      <c r="B21" s="44">
        <f>SUM(B22:B24)</f>
        <v>9528332.7454556283</v>
      </c>
      <c r="C21" s="44">
        <f>SUM(C22:C24)</f>
        <v>6691.9457079999993</v>
      </c>
      <c r="D21" s="44">
        <f>SUM(D22:D24)</f>
        <v>9971.8925214999999</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9544996.583685128</v>
      </c>
      <c r="AD21" s="110"/>
      <c r="AE21" s="52">
        <f t="shared" si="4"/>
        <v>9544.9965836851279</v>
      </c>
      <c r="AF21" s="128"/>
      <c r="AG21" s="44">
        <f>SUM(AG22:AG24)</f>
        <v>186.17552959786235</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9236123.3830722589</v>
      </c>
      <c r="C23" s="44">
        <v>6543.3214559999997</v>
      </c>
      <c r="D23" s="44">
        <v>9819.8617830000003</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9252486.5663112588</v>
      </c>
      <c r="AD23" s="110"/>
      <c r="AE23" s="52">
        <f t="shared" si="4"/>
        <v>9252.4865663112596</v>
      </c>
      <c r="AF23" s="128"/>
      <c r="AG23" s="44">
        <v>185.34299326234154</v>
      </c>
    </row>
    <row r="24" spans="1:33" ht="22.25" customHeight="1">
      <c r="A24" s="99" t="s">
        <v>53</v>
      </c>
      <c r="B24" s="44">
        <v>292209.36238337</v>
      </c>
      <c r="C24" s="44">
        <v>148.62425199999998</v>
      </c>
      <c r="D24" s="44">
        <v>152.03073850000001</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292510.01737387001</v>
      </c>
      <c r="AD24" s="110"/>
      <c r="AE24" s="52">
        <f t="shared" si="4"/>
        <v>292.51001737387003</v>
      </c>
      <c r="AF24" s="128"/>
      <c r="AG24" s="44">
        <v>0.83253633552081008</v>
      </c>
    </row>
    <row r="25" spans="1:33" ht="22.25" customHeight="1">
      <c r="A25" s="100" t="s">
        <v>54</v>
      </c>
      <c r="B25" s="44">
        <v>2743612.7968153297</v>
      </c>
      <c r="C25" s="44">
        <v>2059.9202679999999</v>
      </c>
      <c r="D25" s="44">
        <v>3226.1783965000004</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2748898.89547983</v>
      </c>
      <c r="AD25" s="110"/>
      <c r="AE25" s="52">
        <f t="shared" si="4"/>
        <v>2748.8988954798301</v>
      </c>
      <c r="AF25" s="128"/>
      <c r="AG25" s="44">
        <v>69.194046490821762</v>
      </c>
    </row>
    <row r="26" spans="1:33" ht="22.25" customHeight="1">
      <c r="A26" s="100" t="s">
        <v>55</v>
      </c>
      <c r="B26" s="44">
        <f>SUM(B27:B31)</f>
        <v>3718112.9860378499</v>
      </c>
      <c r="C26" s="44">
        <f>SUM(C27:C31)</f>
        <v>42222.377260000001</v>
      </c>
      <c r="D26" s="44">
        <f>SUM(D27:D31)</f>
        <v>55289.550524499995</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3815624.9138223501</v>
      </c>
      <c r="AD26" s="110"/>
      <c r="AE26" s="52">
        <f t="shared" si="4"/>
        <v>3815.6249138223502</v>
      </c>
      <c r="AF26" s="128"/>
      <c r="AG26" s="44">
        <f>SUM(AG27:AG31)</f>
        <v>663.74154091972639</v>
      </c>
    </row>
    <row r="27" spans="1:33" ht="22.25" customHeight="1">
      <c r="A27" s="99" t="s">
        <v>56</v>
      </c>
      <c r="B27" s="44">
        <v>2271121.2472064397</v>
      </c>
      <c r="C27" s="44">
        <v>41016.237024000002</v>
      </c>
      <c r="D27" s="44">
        <v>53273.763443999997</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2365411.2476744396</v>
      </c>
      <c r="AD27" s="110"/>
      <c r="AE27" s="52">
        <f t="shared" si="4"/>
        <v>2365.4112476744394</v>
      </c>
      <c r="AF27" s="128"/>
      <c r="AG27" s="44">
        <v>625.38134618760432</v>
      </c>
    </row>
    <row r="28" spans="1:33" ht="22.25" customHeight="1">
      <c r="A28" s="99" t="s">
        <v>57</v>
      </c>
      <c r="B28" s="44">
        <v>538784.20817918004</v>
      </c>
      <c r="C28" s="44">
        <v>471.1987279999999</v>
      </c>
      <c r="D28" s="44">
        <v>803.38793899999996</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540058.79484618013</v>
      </c>
      <c r="AD28" s="110"/>
      <c r="AE28" s="52">
        <f t="shared" si="4"/>
        <v>540.05879484618015</v>
      </c>
      <c r="AF28" s="128"/>
      <c r="AG28" s="44">
        <v>9.5625115223987631</v>
      </c>
    </row>
    <row r="29" spans="1:33" ht="22.25" customHeight="1">
      <c r="A29" s="99" t="s">
        <v>58</v>
      </c>
      <c r="B29" s="44">
        <v>18190.40482738</v>
      </c>
      <c r="C29" s="44">
        <v>10.871448000000001</v>
      </c>
      <c r="D29" s="44">
        <v>13.866549000000001</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18215.14282438</v>
      </c>
      <c r="AD29" s="110"/>
      <c r="AE29" s="52">
        <f t="shared" si="4"/>
        <v>18.215142824379999</v>
      </c>
      <c r="AF29" s="128"/>
      <c r="AG29" s="44">
        <v>0.22377876287096257</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890017.12582484994</v>
      </c>
      <c r="C31" s="44">
        <v>724.07006000000013</v>
      </c>
      <c r="D31" s="44">
        <v>1198.5325925</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891939.72847734997</v>
      </c>
      <c r="AD31" s="110"/>
      <c r="AE31" s="52">
        <f t="shared" si="4"/>
        <v>891.93972847734995</v>
      </c>
      <c r="AF31" s="128"/>
      <c r="AG31" s="44">
        <v>28.573904446852318</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243040.23227175997</v>
      </c>
      <c r="C33" s="44">
        <v>127.30009599999997</v>
      </c>
      <c r="D33" s="44">
        <v>145.204948</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243312.73731575996</v>
      </c>
      <c r="AD33" s="110"/>
      <c r="AE33" s="52">
        <f t="shared" si="4"/>
        <v>243.31273731575996</v>
      </c>
      <c r="AF33" s="128"/>
      <c r="AG33" s="44">
        <v>0.64676038594289842</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7704551.7889002003</v>
      </c>
      <c r="C35" s="44">
        <v>8207.7927565799491</v>
      </c>
      <c r="D35" s="44">
        <v>14548.067594719199</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7727307.6492514992</v>
      </c>
      <c r="AD35" s="110"/>
      <c r="AE35" s="52">
        <f t="shared" si="4"/>
        <v>7727.3076492514992</v>
      </c>
      <c r="AF35" s="128"/>
      <c r="AG35" s="44">
        <v>161.31491301725362</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459396.95562000002</v>
      </c>
      <c r="C37" s="44">
        <v>529.70400000000006</v>
      </c>
      <c r="D37" s="44">
        <v>1002.6539999999999</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460929.31362000003</v>
      </c>
      <c r="AD37" s="110"/>
      <c r="AE37" s="52">
        <f t="shared" si="4"/>
        <v>460.92931362000002</v>
      </c>
      <c r="AF37" s="128"/>
      <c r="AG37" s="44">
        <v>2.0356758085769662</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13293804.759558789</v>
      </c>
      <c r="C39" s="44">
        <f>SUM(C40:C42)</f>
        <v>11463.953004000001</v>
      </c>
      <c r="D39" s="44">
        <f>SUM(D40:D42)</f>
        <v>16236.586729000006</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13321505.29929179</v>
      </c>
      <c r="AD39" s="110"/>
      <c r="AE39" s="52">
        <f t="shared" si="4"/>
        <v>13321.50529929179</v>
      </c>
      <c r="AF39" s="128"/>
      <c r="AG39" s="44">
        <f>SUM(AG40:AG42)</f>
        <v>179.86729211477291</v>
      </c>
    </row>
    <row r="40" spans="1:33" ht="22.25" customHeight="1">
      <c r="A40" s="99" t="s">
        <v>69</v>
      </c>
      <c r="B40" s="44">
        <v>2188810.95908101</v>
      </c>
      <c r="C40" s="44">
        <v>1187.2043960000001</v>
      </c>
      <c r="D40" s="44">
        <v>1343.9781605000001</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2191342.1416375102</v>
      </c>
      <c r="AD40" s="110"/>
      <c r="AE40" s="52">
        <f t="shared" si="4"/>
        <v>2191.3421416375099</v>
      </c>
      <c r="AF40" s="128"/>
      <c r="AG40" s="44">
        <v>17.039394564470417</v>
      </c>
    </row>
    <row r="41" spans="1:33" ht="22.25" customHeight="1">
      <c r="A41" s="99" t="s">
        <v>70</v>
      </c>
      <c r="B41" s="44">
        <v>467892.91869503004</v>
      </c>
      <c r="C41" s="44">
        <v>303.95579199999997</v>
      </c>
      <c r="D41" s="44">
        <v>416.85994600000004</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468613.73443303001</v>
      </c>
      <c r="AD41" s="110"/>
      <c r="AE41" s="52">
        <f t="shared" si="4"/>
        <v>468.61373443303</v>
      </c>
      <c r="AF41" s="128"/>
      <c r="AG41" s="44">
        <v>3.9328510322916062</v>
      </c>
    </row>
    <row r="42" spans="1:33" ht="22.25" customHeight="1">
      <c r="A42" s="99" t="s">
        <v>71</v>
      </c>
      <c r="B42" s="44">
        <v>10637100.88178275</v>
      </c>
      <c r="C42" s="44">
        <v>9972.792816000001</v>
      </c>
      <c r="D42" s="44">
        <v>14475.748622500007</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10661549.423221249</v>
      </c>
      <c r="AD42" s="110"/>
      <c r="AE42" s="52">
        <f t="shared" si="4"/>
        <v>10661.54942322125</v>
      </c>
      <c r="AF42" s="128"/>
      <c r="AG42" s="44">
        <v>158.89504651801087</v>
      </c>
    </row>
    <row r="43" spans="1:33" ht="22.25" customHeight="1">
      <c r="A43" s="20" t="s">
        <v>72</v>
      </c>
      <c r="B43" s="37">
        <f>SUM(B44:B48)</f>
        <v>114832518.281</v>
      </c>
      <c r="C43" s="37">
        <f>SUM(C44:C48)</f>
        <v>441572.60899999994</v>
      </c>
      <c r="D43" s="37">
        <f>SUM(D44:D48)</f>
        <v>2648750.7230000002</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117922841.61300001</v>
      </c>
      <c r="AD43" s="41"/>
      <c r="AE43" s="37">
        <f t="shared" si="4"/>
        <v>117922.84161300001</v>
      </c>
      <c r="AF43" s="128"/>
      <c r="AG43" s="37">
        <f>SUM(AG44:AG48)</f>
        <v>20782.755120000002</v>
      </c>
    </row>
    <row r="44" spans="1:33" ht="22.25" customHeight="1">
      <c r="A44" s="100" t="s">
        <v>73</v>
      </c>
      <c r="B44" s="44">
        <v>5594366.7130000005</v>
      </c>
      <c r="C44" s="44">
        <v>1078.6099999999999</v>
      </c>
      <c r="D44" s="44">
        <v>40833.086000000003</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5636278.4090000009</v>
      </c>
      <c r="AD44" s="41"/>
      <c r="AE44" s="52">
        <f t="shared" si="4"/>
        <v>5636.2784090000005</v>
      </c>
      <c r="AF44" s="128"/>
      <c r="AG44" s="44">
        <v>79.187439999999995</v>
      </c>
    </row>
    <row r="45" spans="1:33" ht="22.25" customHeight="1">
      <c r="A45" s="100" t="s">
        <v>74</v>
      </c>
      <c r="B45" s="44">
        <v>103845196.44</v>
      </c>
      <c r="C45" s="44">
        <v>427923.62099999998</v>
      </c>
      <c r="D45" s="44">
        <v>2408197.7579999999</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106681317.81900001</v>
      </c>
      <c r="AD45" s="41"/>
      <c r="AE45" s="52">
        <f t="shared" si="4"/>
        <v>106681.317819</v>
      </c>
      <c r="AF45" s="128"/>
      <c r="AG45" s="44">
        <v>20431.60874</v>
      </c>
    </row>
    <row r="46" spans="1:33" ht="22.25" customHeight="1">
      <c r="A46" s="100" t="s">
        <v>75</v>
      </c>
      <c r="B46" s="44">
        <v>1661914.456</v>
      </c>
      <c r="C46" s="44">
        <v>2650.8220000000001</v>
      </c>
      <c r="D46" s="44">
        <v>172896.58900000001</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1837461.8669999999</v>
      </c>
      <c r="AD46" s="41"/>
      <c r="AE46" s="52">
        <f t="shared" si="4"/>
        <v>1837.4618669999998</v>
      </c>
      <c r="AF46" s="128"/>
      <c r="AG46" s="44">
        <v>39.188029999999998</v>
      </c>
    </row>
    <row r="47" spans="1:33" ht="22.25" customHeight="1">
      <c r="A47" s="100" t="s">
        <v>76</v>
      </c>
      <c r="B47" s="44">
        <v>3731040.6719999998</v>
      </c>
      <c r="C47" s="44">
        <v>9919.5560000000005</v>
      </c>
      <c r="D47" s="44">
        <v>26823.29</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3767783.5179999997</v>
      </c>
      <c r="AD47" s="41"/>
      <c r="AE47" s="52">
        <f t="shared" si="4"/>
        <v>3767.7835179999997</v>
      </c>
      <c r="AF47" s="128"/>
      <c r="AG47" s="44">
        <v>232.77090999999999</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31336704.829999998</v>
      </c>
      <c r="C49" s="37">
        <f>SUM(C50:C52)</f>
        <v>317499.65000000002</v>
      </c>
      <c r="D49" s="37">
        <f>SUM(D50:D52)</f>
        <v>325691.2</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31979895.68</v>
      </c>
      <c r="AD49" s="41"/>
      <c r="AE49" s="37">
        <f t="shared" si="4"/>
        <v>31979.895680000001</v>
      </c>
      <c r="AF49" s="128"/>
      <c r="AG49" s="37">
        <f>SUM(AG50:AG52)</f>
        <v>36205.07</v>
      </c>
    </row>
    <row r="50" spans="1:33" ht="22.25" customHeight="1">
      <c r="A50" s="100" t="s">
        <v>79</v>
      </c>
      <c r="B50" s="44">
        <v>4694237.34</v>
      </c>
      <c r="C50" s="44">
        <v>10511.77</v>
      </c>
      <c r="D50" s="44">
        <v>2252.77</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4707001.879999999</v>
      </c>
      <c r="AD50" s="41"/>
      <c r="AE50" s="52">
        <f t="shared" si="4"/>
        <v>4707.0018799999989</v>
      </c>
      <c r="AF50" s="128"/>
      <c r="AG50" s="44">
        <v>2377.7199999999998</v>
      </c>
    </row>
    <row r="51" spans="1:33" ht="22.25" customHeight="1">
      <c r="A51" s="100" t="s">
        <v>80</v>
      </c>
      <c r="B51" s="44">
        <v>20363867.43</v>
      </c>
      <c r="C51" s="44">
        <v>283685.75</v>
      </c>
      <c r="D51" s="44">
        <v>310605.39</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20958158.57</v>
      </c>
      <c r="AD51" s="41"/>
      <c r="AE51" s="52">
        <f t="shared" si="4"/>
        <v>20958.15857</v>
      </c>
      <c r="AF51" s="128"/>
      <c r="AG51" s="44">
        <v>33503.99</v>
      </c>
    </row>
    <row r="52" spans="1:33" ht="22.25" customHeight="1">
      <c r="A52" s="100" t="s">
        <v>81</v>
      </c>
      <c r="B52" s="44">
        <v>6278600.0599999996</v>
      </c>
      <c r="C52" s="44">
        <v>23302.13</v>
      </c>
      <c r="D52" s="44">
        <v>12833.04</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6314735.2299999995</v>
      </c>
      <c r="AD52" s="41"/>
      <c r="AE52" s="52">
        <f t="shared" si="4"/>
        <v>6314.7352299999993</v>
      </c>
      <c r="AF52" s="128"/>
      <c r="AG52" s="44">
        <v>323.36</v>
      </c>
    </row>
    <row r="53" spans="1:33" ht="22.25" customHeight="1">
      <c r="A53" s="13" t="s">
        <v>82</v>
      </c>
      <c r="B53" s="37">
        <f>B54+B59</f>
        <v>19496806.695956696</v>
      </c>
      <c r="C53" s="37">
        <f>C54+C59</f>
        <v>25073417.254696868</v>
      </c>
      <c r="D53" s="37">
        <f>D54+D59</f>
        <v>32169.370000000003</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44602393.320653565</v>
      </c>
      <c r="AD53" s="41"/>
      <c r="AE53" s="37">
        <f t="shared" si="4"/>
        <v>44602.393320653566</v>
      </c>
      <c r="AF53" s="128"/>
      <c r="AG53" s="37">
        <f>AG54+AG59</f>
        <v>7327.2584282096104</v>
      </c>
    </row>
    <row r="54" spans="1:33" ht="22.25" customHeight="1">
      <c r="A54" s="20" t="s">
        <v>83</v>
      </c>
      <c r="B54" s="37">
        <f>B55+B58</f>
        <v>97471.2</v>
      </c>
      <c r="C54" s="37">
        <f>C55+C58</f>
        <v>3428350.12</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3525821.3200000003</v>
      </c>
      <c r="AD54" s="41"/>
      <c r="AE54" s="37">
        <f t="shared" si="4"/>
        <v>3525.8213200000005</v>
      </c>
      <c r="AF54" s="128"/>
      <c r="AG54" s="76"/>
    </row>
    <row r="55" spans="1:33" ht="22.25" customHeight="1">
      <c r="A55" s="101" t="s">
        <v>84</v>
      </c>
      <c r="B55" s="52">
        <f>B56+B57</f>
        <v>97471.2</v>
      </c>
      <c r="C55" s="52">
        <f>C56+C57</f>
        <v>3428350.12</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3525821.3200000003</v>
      </c>
      <c r="AD55" s="41"/>
      <c r="AE55" s="44">
        <f t="shared" si="4"/>
        <v>3525.8213200000005</v>
      </c>
      <c r="AF55" s="128"/>
      <c r="AG55" s="73"/>
    </row>
    <row r="56" spans="1:33" ht="22.25" customHeight="1">
      <c r="A56" s="100" t="s">
        <v>85</v>
      </c>
      <c r="B56" s="44">
        <v>92827.15</v>
      </c>
      <c r="C56" s="44">
        <v>3288454.93</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3381282.08</v>
      </c>
      <c r="AD56" s="41"/>
      <c r="AE56" s="52">
        <f t="shared" si="4"/>
        <v>3381.28208</v>
      </c>
      <c r="AF56" s="128"/>
      <c r="AG56" s="73"/>
    </row>
    <row r="57" spans="1:33" ht="22.25" customHeight="1">
      <c r="A57" s="100" t="s">
        <v>86</v>
      </c>
      <c r="B57" s="44">
        <v>4644.05</v>
      </c>
      <c r="C57" s="44">
        <v>139895.19</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144539.24</v>
      </c>
      <c r="AD57" s="41"/>
      <c r="AE57" s="52">
        <f t="shared" si="4"/>
        <v>144.53923999999998</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19399335.495956697</v>
      </c>
      <c r="C59" s="37">
        <f t="shared" ref="C59:D59" si="8">C60+C64</f>
        <v>21645067.134696867</v>
      </c>
      <c r="D59" s="37">
        <f t="shared" si="8"/>
        <v>32169.370000000003</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41076572.000653565</v>
      </c>
      <c r="AD59" s="41"/>
      <c r="AE59" s="37">
        <f t="shared" si="4"/>
        <v>41076.572000653563</v>
      </c>
      <c r="AF59" s="128"/>
      <c r="AG59" s="53">
        <f>SUM(AG60:AG66)</f>
        <v>7327.2584282096104</v>
      </c>
    </row>
    <row r="60" spans="1:33" ht="22.25" customHeight="1">
      <c r="A60" s="100" t="s">
        <v>89</v>
      </c>
      <c r="B60" s="49">
        <f>SUM(B61,B62,B63)</f>
        <v>17084465.829239842</v>
      </c>
      <c r="C60" s="49">
        <f t="shared" ref="C60:D60" si="9">SUM(C61,C62,C63)</f>
        <v>17602872.28648733</v>
      </c>
      <c r="D60" s="49">
        <f t="shared" si="9"/>
        <v>32127.79</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34719465.90572717</v>
      </c>
      <c r="AD60" s="41"/>
      <c r="AE60" s="52">
        <f t="shared" si="4"/>
        <v>34719.465905727171</v>
      </c>
      <c r="AF60" s="128"/>
      <c r="AG60" s="111"/>
    </row>
    <row r="61" spans="1:33" ht="22.25" customHeight="1">
      <c r="A61" s="102" t="s">
        <v>90</v>
      </c>
      <c r="B61" s="44">
        <v>6051293.9770160997</v>
      </c>
      <c r="C61" s="44">
        <v>7485043.5566014796</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13536337.533617578</v>
      </c>
      <c r="AD61" s="41"/>
      <c r="AE61" s="52">
        <f t="shared" si="4"/>
        <v>13536.337533617578</v>
      </c>
      <c r="AF61" s="128"/>
      <c r="AG61" s="109"/>
    </row>
    <row r="62" spans="1:33" ht="22.25" customHeight="1">
      <c r="A62" s="102" t="s">
        <v>91</v>
      </c>
      <c r="B62" s="44">
        <v>10977326.1439355</v>
      </c>
      <c r="C62" s="44">
        <v>10058495.2203051</v>
      </c>
      <c r="D62" s="44">
        <v>32127.79</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21067949.154240601</v>
      </c>
      <c r="AD62" s="41"/>
      <c r="AE62" s="52">
        <f t="shared" si="4"/>
        <v>21067.949154240599</v>
      </c>
      <c r="AF62" s="128"/>
      <c r="AG62" s="44">
        <v>7327.2584282096104</v>
      </c>
    </row>
    <row r="63" spans="1:33" ht="22.25" customHeight="1">
      <c r="A63" s="102" t="s">
        <v>92</v>
      </c>
      <c r="B63" s="44">
        <v>55845.7082882412</v>
      </c>
      <c r="C63" s="44">
        <v>59333.509580751801</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115179.217868993</v>
      </c>
      <c r="AD63" s="41"/>
      <c r="AE63" s="52">
        <f t="shared" si="4"/>
        <v>115.17921786899301</v>
      </c>
      <c r="AF63" s="128"/>
      <c r="AG63" s="109"/>
    </row>
    <row r="64" spans="1:33" ht="22.25" customHeight="1">
      <c r="A64" s="103" t="s">
        <v>93</v>
      </c>
      <c r="B64" s="49">
        <f>SUM(B65,B66,B67)</f>
        <v>2314869.6667168532</v>
      </c>
      <c r="C64" s="49">
        <f t="shared" ref="C64:D64" si="11">SUM(C65,C66,C67)</f>
        <v>4042194.848209538</v>
      </c>
      <c r="D64" s="49">
        <f t="shared" si="11"/>
        <v>41.58</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6357106.0949263908</v>
      </c>
      <c r="AD64" s="41"/>
      <c r="AE64" s="52">
        <f t="shared" si="4"/>
        <v>6357.1060949263911</v>
      </c>
      <c r="AF64" s="128"/>
      <c r="AG64" s="109"/>
    </row>
    <row r="65" spans="1:33" ht="22.25" customHeight="1">
      <c r="A65" s="102" t="s">
        <v>94</v>
      </c>
      <c r="B65" s="44">
        <v>2102954.6718456098</v>
      </c>
      <c r="C65" s="44">
        <v>1342116.70721085</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3445071.3790564598</v>
      </c>
      <c r="AD65" s="41"/>
      <c r="AE65" s="52">
        <f t="shared" si="4"/>
        <v>3445.0713790564596</v>
      </c>
      <c r="AF65" s="128"/>
      <c r="AG65" s="112"/>
    </row>
    <row r="66" spans="1:33" ht="22.25" customHeight="1">
      <c r="A66" s="102" t="s">
        <v>95</v>
      </c>
      <c r="B66" s="44">
        <v>208590.3206904</v>
      </c>
      <c r="C66" s="44">
        <v>3892.7233928382002</v>
      </c>
      <c r="D66" s="44">
        <v>41.58</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212524.62408323819</v>
      </c>
      <c r="AD66" s="41"/>
      <c r="AE66" s="52">
        <f t="shared" si="4"/>
        <v>212.52462408323819</v>
      </c>
      <c r="AF66" s="128"/>
      <c r="AG66" s="112"/>
    </row>
    <row r="67" spans="1:33" ht="22.25" customHeight="1" thickBot="1">
      <c r="A67" s="102" t="s">
        <v>96</v>
      </c>
      <c r="B67" s="44">
        <v>3324.6741808434699</v>
      </c>
      <c r="C67" s="44">
        <v>2696185.4176058499</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2699510.0917866933</v>
      </c>
      <c r="AD67" s="41"/>
      <c r="AE67" s="116">
        <f t="shared" si="4"/>
        <v>2699.5100917866935</v>
      </c>
      <c r="AF67" s="128"/>
      <c r="AG67" s="112"/>
    </row>
    <row r="68" spans="1:33" ht="22.25" customHeight="1">
      <c r="A68" s="12" t="s">
        <v>97</v>
      </c>
      <c r="B68" s="33">
        <f>B69+B75+B86+B94+B99+B105+B112+B117</f>
        <v>46259106.998608157</v>
      </c>
      <c r="C68" s="33">
        <f t="shared" ref="C68:AC68" si="12">C69+C75+C86+C94+C99+C105+C112+C117</f>
        <v>223048.32472592665</v>
      </c>
      <c r="D68" s="33">
        <f t="shared" si="12"/>
        <v>550691.92423638748</v>
      </c>
      <c r="E68" s="34">
        <f t="shared" si="12"/>
        <v>1304436.0554849999</v>
      </c>
      <c r="F68" s="34">
        <f t="shared" si="12"/>
        <v>0</v>
      </c>
      <c r="G68" s="34">
        <f t="shared" si="12"/>
        <v>0</v>
      </c>
      <c r="H68" s="34">
        <f t="shared" si="12"/>
        <v>0</v>
      </c>
      <c r="I68" s="34">
        <f t="shared" si="12"/>
        <v>0</v>
      </c>
      <c r="J68" s="34">
        <f t="shared" si="12"/>
        <v>599119.92599999998</v>
      </c>
      <c r="K68" s="34">
        <f t="shared" si="12"/>
        <v>0</v>
      </c>
      <c r="L68" s="34">
        <f t="shared" si="12"/>
        <v>0</v>
      </c>
      <c r="M68" s="34">
        <f t="shared" si="12"/>
        <v>0</v>
      </c>
      <c r="N68" s="34">
        <f t="shared" si="12"/>
        <v>0</v>
      </c>
      <c r="O68" s="34">
        <f t="shared" si="12"/>
        <v>0</v>
      </c>
      <c r="P68" s="34">
        <f t="shared" si="12"/>
        <v>0</v>
      </c>
      <c r="Q68" s="34">
        <f t="shared" si="12"/>
        <v>0</v>
      </c>
      <c r="R68" s="34">
        <f t="shared" si="12"/>
        <v>0</v>
      </c>
      <c r="S68" s="34">
        <f t="shared" si="12"/>
        <v>0</v>
      </c>
      <c r="T68" s="34">
        <f t="shared" si="12"/>
        <v>0.32723827425000007</v>
      </c>
      <c r="U68" s="34">
        <f t="shared" si="12"/>
        <v>449177.6983929</v>
      </c>
      <c r="V68" s="34">
        <f t="shared" si="12"/>
        <v>119964.70517099999</v>
      </c>
      <c r="W68" s="34">
        <f t="shared" si="12"/>
        <v>43.019507249999997</v>
      </c>
      <c r="X68" s="34">
        <f t="shared" si="12"/>
        <v>4.8336525000000006E-4</v>
      </c>
      <c r="Y68" s="34">
        <f t="shared" si="12"/>
        <v>15.371014950000003</v>
      </c>
      <c r="Z68" s="34">
        <f t="shared" si="12"/>
        <v>3.2224350000000001E-4</v>
      </c>
      <c r="AA68" s="34">
        <f t="shared" si="12"/>
        <v>389.10902624999994</v>
      </c>
      <c r="AB68" s="120">
        <f t="shared" si="12"/>
        <v>72047.888056250013</v>
      </c>
      <c r="AC68" s="57">
        <f t="shared" si="12"/>
        <v>49578041.34826795</v>
      </c>
      <c r="AD68" s="93"/>
      <c r="AE68" s="57">
        <f t="shared" si="4"/>
        <v>49578.041348267951</v>
      </c>
      <c r="AF68" s="128"/>
      <c r="AG68" s="57"/>
    </row>
    <row r="69" spans="1:33" ht="22.25" customHeight="1">
      <c r="A69" s="20" t="s">
        <v>98</v>
      </c>
      <c r="B69" s="53">
        <f>SUM(B70:B74)</f>
        <v>26271927.186433818</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26271927.186433818</v>
      </c>
      <c r="AD69" s="41"/>
      <c r="AE69" s="37">
        <f t="shared" si="4"/>
        <v>26271.927186433819</v>
      </c>
      <c r="AF69" s="128"/>
      <c r="AG69" s="76"/>
    </row>
    <row r="70" spans="1:33" ht="22.25" customHeight="1">
      <c r="A70" s="100" t="s">
        <v>99</v>
      </c>
      <c r="B70" s="44">
        <v>14280958.183200004</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14280958.183200004</v>
      </c>
      <c r="AD70" s="41"/>
      <c r="AE70" s="52">
        <f t="shared" si="4"/>
        <v>14280.958183200004</v>
      </c>
      <c r="AF70" s="128"/>
      <c r="AG70" s="111"/>
    </row>
    <row r="71" spans="1:33" ht="22.25" customHeight="1">
      <c r="A71" s="100" t="s">
        <v>100</v>
      </c>
      <c r="B71" s="44">
        <v>2490890.0989181106</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2490890.0989181106</v>
      </c>
      <c r="AD71" s="41"/>
      <c r="AE71" s="52">
        <f t="shared" si="4"/>
        <v>2490.8900989181107</v>
      </c>
      <c r="AF71" s="128"/>
      <c r="AG71" s="111"/>
    </row>
    <row r="72" spans="1:33" ht="22.25" customHeight="1">
      <c r="A72" s="100" t="s">
        <v>101</v>
      </c>
      <c r="B72" s="44">
        <v>411202.86908169999</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411202.86908169999</v>
      </c>
      <c r="AD72" s="41"/>
      <c r="AE72" s="52">
        <f t="shared" si="4"/>
        <v>411.20286908169999</v>
      </c>
      <c r="AF72" s="128"/>
      <c r="AG72" s="111"/>
    </row>
    <row r="73" spans="1:33" ht="22.25" customHeight="1">
      <c r="A73" s="100" t="s">
        <v>102</v>
      </c>
      <c r="B73" s="44">
        <v>9088876.0352340043</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9088876.0352340043</v>
      </c>
      <c r="AD73" s="41"/>
      <c r="AE73" s="52">
        <f t="shared" ref="AE73:AE136" si="13">AC73/1000</f>
        <v>9088.876035234005</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3244707.776297641</v>
      </c>
      <c r="C75" s="37">
        <f>SUM(C76:C85)</f>
        <v>223048.32472592665</v>
      </c>
      <c r="D75" s="37">
        <f>SUM(D76:D85)</f>
        <v>550648.79999999993</v>
      </c>
      <c r="E75" s="60">
        <f>SUM(E76:E85)</f>
        <v>1304336.1599999999</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5322741.0610235678</v>
      </c>
      <c r="AD75" s="41"/>
      <c r="AE75" s="37">
        <f t="shared" si="13"/>
        <v>5322.7410610235675</v>
      </c>
      <c r="AF75" s="128"/>
      <c r="AG75" s="76"/>
    </row>
    <row r="76" spans="1:33" ht="22.25" customHeight="1">
      <c r="A76" s="100" t="s">
        <v>105</v>
      </c>
      <c r="B76" s="117">
        <v>1105941.7674563439</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1105941.7674563439</v>
      </c>
      <c r="AD76" s="41"/>
      <c r="AE76" s="52">
        <f t="shared" si="13"/>
        <v>1105.9417674563438</v>
      </c>
      <c r="AF76" s="128"/>
      <c r="AG76" s="111"/>
    </row>
    <row r="77" spans="1:33" ht="22.25" customHeight="1">
      <c r="A77" s="100" t="s">
        <v>106</v>
      </c>
      <c r="B77" s="59"/>
      <c r="C77" s="58"/>
      <c r="D77" s="44">
        <v>352526.85</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352526.85</v>
      </c>
      <c r="AD77" s="41"/>
      <c r="AE77" s="52">
        <f t="shared" si="13"/>
        <v>352.52684999999997</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198121.94999999998</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198121.94999999998</v>
      </c>
      <c r="AD79" s="41"/>
      <c r="AE79" s="52">
        <f t="shared" si="13"/>
        <v>198.12194999999997</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169747.18000000002</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169747.18000000002</v>
      </c>
      <c r="AD81" s="41"/>
      <c r="AE81" s="52">
        <f t="shared" si="13"/>
        <v>169.74718000000001</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1928998.828841297</v>
      </c>
      <c r="C83" s="44">
        <v>223048.32472592665</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2152047.1535672238</v>
      </c>
      <c r="AD83" s="41"/>
      <c r="AE83" s="52">
        <f t="shared" si="13"/>
        <v>2152.0471535672236</v>
      </c>
      <c r="AF83" s="128"/>
      <c r="AG83" s="111"/>
    </row>
    <row r="84" spans="1:33" ht="22.25" customHeight="1">
      <c r="A84" s="100" t="s">
        <v>113</v>
      </c>
      <c r="B84" s="59"/>
      <c r="C84" s="58"/>
      <c r="D84" s="58"/>
      <c r="E84" s="165">
        <v>1304336.1599999999</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1304336.1599999999</v>
      </c>
      <c r="AD84" s="41"/>
      <c r="AE84" s="52">
        <f t="shared" si="13"/>
        <v>1304.3361599999998</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16470455.654000001</v>
      </c>
      <c r="C86" s="37">
        <f>SUM(C87:C93)</f>
        <v>0</v>
      </c>
      <c r="D86" s="58"/>
      <c r="E86" s="47"/>
      <c r="F86" s="47"/>
      <c r="G86" s="47"/>
      <c r="H86" s="47"/>
      <c r="I86" s="47"/>
      <c r="J86" s="47"/>
      <c r="K86" s="47"/>
      <c r="L86" s="47"/>
      <c r="M86" s="47"/>
      <c r="N86" s="47"/>
      <c r="O86" s="47"/>
      <c r="P86" s="47"/>
      <c r="Q86" s="47"/>
      <c r="R86" s="47"/>
      <c r="S86" s="47"/>
      <c r="T86" s="47"/>
      <c r="U86" s="37">
        <f>SUM(U87:U93)</f>
        <v>448793.13299999997</v>
      </c>
      <c r="V86" s="37">
        <f>SUM(V87:V93)</f>
        <v>119750.091</v>
      </c>
      <c r="W86" s="47"/>
      <c r="X86" s="47"/>
      <c r="Y86" s="47"/>
      <c r="Z86" s="47"/>
      <c r="AA86" s="47"/>
      <c r="AB86" s="75"/>
      <c r="AC86" s="37">
        <f>SUM(AC87:AC93)</f>
        <v>17038998.877999999</v>
      </c>
      <c r="AD86" s="41"/>
      <c r="AE86" s="37">
        <f>AC86/1000</f>
        <v>17038.998877999999</v>
      </c>
      <c r="AF86" s="128"/>
      <c r="AG86" s="76"/>
    </row>
    <row r="87" spans="1:33" ht="22.25" customHeight="1">
      <c r="A87" s="100" t="s">
        <v>116</v>
      </c>
      <c r="B87" s="44">
        <v>15971572.880000001</v>
      </c>
      <c r="C87" s="44">
        <v>0</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15971572.880000001</v>
      </c>
      <c r="AD87" s="41"/>
      <c r="AE87" s="52">
        <f t="shared" si="13"/>
        <v>15971.572880000002</v>
      </c>
      <c r="AF87" s="128"/>
      <c r="AG87" s="111"/>
    </row>
    <row r="88" spans="1:33" ht="22.25" customHeight="1">
      <c r="A88" s="100" t="s">
        <v>117</v>
      </c>
      <c r="B88" s="44">
        <v>268742.09999999998</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268742.09999999998</v>
      </c>
      <c r="AD88" s="41"/>
      <c r="AE88" s="52">
        <f t="shared" si="13"/>
        <v>268.74209999999999</v>
      </c>
      <c r="AF88" s="128"/>
      <c r="AG88" s="111"/>
    </row>
    <row r="89" spans="1:33" ht="22.25" customHeight="1">
      <c r="A89" s="100" t="s">
        <v>118</v>
      </c>
      <c r="B89" s="44">
        <v>135382.54399999999</v>
      </c>
      <c r="C89" s="58"/>
      <c r="D89" s="58"/>
      <c r="E89" s="45"/>
      <c r="F89" s="46"/>
      <c r="G89" s="46"/>
      <c r="H89" s="46"/>
      <c r="I89" s="47"/>
      <c r="J89" s="47"/>
      <c r="K89" s="47"/>
      <c r="L89" s="47"/>
      <c r="M89" s="47"/>
      <c r="N89" s="47"/>
      <c r="O89" s="47"/>
      <c r="P89" s="47"/>
      <c r="Q89" s="47"/>
      <c r="R89" s="47"/>
      <c r="S89" s="47"/>
      <c r="T89" s="47"/>
      <c r="U89" s="165">
        <v>448793.13299999997</v>
      </c>
      <c r="V89" s="165">
        <v>119750.091</v>
      </c>
      <c r="W89" s="47"/>
      <c r="X89" s="47"/>
      <c r="Y89" s="47"/>
      <c r="Z89" s="47"/>
      <c r="AA89" s="47"/>
      <c r="AB89" s="75"/>
      <c r="AC89" s="44">
        <f t="shared" si="15"/>
        <v>703925.76799999992</v>
      </c>
      <c r="AD89" s="41"/>
      <c r="AE89" s="44">
        <f t="shared" si="13"/>
        <v>703.92576799999995</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94758.13</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94758.13</v>
      </c>
      <c r="AD91" s="41"/>
      <c r="AE91" s="52">
        <f t="shared" si="13"/>
        <v>94.758130000000008</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232820.56109462917</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232820.56109462917</v>
      </c>
      <c r="AD94" s="41"/>
      <c r="AE94" s="37">
        <f t="shared" si="13"/>
        <v>232.82056109462917</v>
      </c>
      <c r="AF94" s="128"/>
      <c r="AG94" s="78"/>
    </row>
    <row r="95" spans="1:33" ht="22.25" customHeight="1">
      <c r="A95" s="100" t="s">
        <v>124</v>
      </c>
      <c r="B95" s="44">
        <v>193028.78819866851</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193028.78819866851</v>
      </c>
      <c r="AD95" s="41"/>
      <c r="AE95" s="52">
        <f t="shared" si="13"/>
        <v>193.02878819866851</v>
      </c>
      <c r="AF95" s="128"/>
      <c r="AG95" s="111"/>
    </row>
    <row r="96" spans="1:33" ht="22.25" customHeight="1">
      <c r="A96" s="100" t="s">
        <v>125</v>
      </c>
      <c r="B96" s="44">
        <v>39791.772895960654</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39791.772895960654</v>
      </c>
      <c r="AD96" s="41"/>
      <c r="AE96" s="52">
        <f t="shared" si="13"/>
        <v>39.791772895960655</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43.124236387499998</v>
      </c>
      <c r="E99" s="66">
        <f>SUM(E100:E102)</f>
        <v>99.895485000000036</v>
      </c>
      <c r="F99" s="47"/>
      <c r="G99" s="47"/>
      <c r="H99" s="47"/>
      <c r="I99" s="47"/>
      <c r="J99" s="47"/>
      <c r="K99" s="47"/>
      <c r="L99" s="47"/>
      <c r="M99" s="47"/>
      <c r="N99" s="47"/>
      <c r="O99" s="47"/>
      <c r="P99" s="47"/>
      <c r="Q99" s="47"/>
      <c r="R99" s="47"/>
      <c r="S99" s="47"/>
      <c r="T99" s="66">
        <f>SUM(T100:T102)</f>
        <v>0.32723827425000007</v>
      </c>
      <c r="U99" s="66">
        <f t="shared" ref="U99:AB99" si="16">SUM(U100:U102)</f>
        <v>384.56539289999995</v>
      </c>
      <c r="V99" s="66">
        <f t="shared" si="16"/>
        <v>214.61417099999997</v>
      </c>
      <c r="W99" s="66">
        <f t="shared" si="16"/>
        <v>43.019507249999997</v>
      </c>
      <c r="X99" s="66">
        <f t="shared" si="16"/>
        <v>4.8336525000000006E-4</v>
      </c>
      <c r="Y99" s="66">
        <f t="shared" si="16"/>
        <v>15.371014950000003</v>
      </c>
      <c r="Z99" s="66">
        <f t="shared" si="16"/>
        <v>3.2224350000000001E-4</v>
      </c>
      <c r="AA99" s="66">
        <f t="shared" si="16"/>
        <v>389.10902624999994</v>
      </c>
      <c r="AB99" s="66">
        <f t="shared" si="16"/>
        <v>189.31805625000007</v>
      </c>
      <c r="AC99" s="37">
        <f>SUM(AC100:AC104)</f>
        <v>1379.3449338705</v>
      </c>
      <c r="AD99" s="41"/>
      <c r="AE99" s="37">
        <f t="shared" si="13"/>
        <v>1.3793449338704999</v>
      </c>
      <c r="AF99" s="128"/>
      <c r="AG99" s="63"/>
    </row>
    <row r="100" spans="1:33" ht="22.25" customHeight="1">
      <c r="A100" s="100" t="s">
        <v>129</v>
      </c>
      <c r="B100" s="63"/>
      <c r="C100" s="63"/>
      <c r="D100" s="44">
        <v>43.124236387499998</v>
      </c>
      <c r="E100" s="165">
        <v>99.895485000000036</v>
      </c>
      <c r="F100" s="47"/>
      <c r="G100" s="47"/>
      <c r="H100" s="47"/>
      <c r="I100" s="47"/>
      <c r="J100" s="47"/>
      <c r="K100" s="47"/>
      <c r="L100" s="47"/>
      <c r="M100" s="47"/>
      <c r="N100" s="47"/>
      <c r="O100" s="47"/>
      <c r="P100" s="47"/>
      <c r="Q100" s="47"/>
      <c r="R100" s="47"/>
      <c r="S100" s="47"/>
      <c r="T100" s="165">
        <v>0.32723827425000007</v>
      </c>
      <c r="U100" s="165">
        <v>384.56539289999995</v>
      </c>
      <c r="V100" s="165">
        <v>214.61417099999997</v>
      </c>
      <c r="W100" s="165">
        <v>43.019507249999997</v>
      </c>
      <c r="X100" s="165">
        <v>4.8336525000000006E-4</v>
      </c>
      <c r="Y100" s="165">
        <v>15.371014950000003</v>
      </c>
      <c r="Z100" s="165">
        <v>3.2224350000000001E-4</v>
      </c>
      <c r="AA100" s="165">
        <v>389.10902624999994</v>
      </c>
      <c r="AB100" s="165">
        <v>189.31805625000007</v>
      </c>
      <c r="AC100" s="52">
        <f>SUM(B100:AB100)</f>
        <v>1379.3449338705</v>
      </c>
      <c r="AD100" s="41"/>
      <c r="AE100" s="52">
        <f t="shared" si="13"/>
        <v>1.3793449338704999</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0</v>
      </c>
      <c r="G105" s="67">
        <f t="shared" ref="G105:S105" si="17">SUM(G106:G111)</f>
        <v>0</v>
      </c>
      <c r="H105" s="66">
        <f t="shared" si="17"/>
        <v>0</v>
      </c>
      <c r="I105" s="66">
        <f t="shared" si="17"/>
        <v>0</v>
      </c>
      <c r="J105" s="66">
        <f t="shared" si="17"/>
        <v>599119.92599999998</v>
      </c>
      <c r="K105" s="66">
        <f t="shared" si="17"/>
        <v>0</v>
      </c>
      <c r="L105" s="66">
        <f t="shared" si="17"/>
        <v>0</v>
      </c>
      <c r="M105" s="66">
        <f t="shared" si="17"/>
        <v>0</v>
      </c>
      <c r="N105" s="66">
        <f t="shared" si="17"/>
        <v>0</v>
      </c>
      <c r="O105" s="66">
        <f t="shared" si="17"/>
        <v>0</v>
      </c>
      <c r="P105" s="66">
        <f t="shared" si="17"/>
        <v>0</v>
      </c>
      <c r="Q105" s="66">
        <f t="shared" si="17"/>
        <v>0</v>
      </c>
      <c r="R105" s="67">
        <f t="shared" si="17"/>
        <v>0</v>
      </c>
      <c r="S105" s="66">
        <f t="shared" si="17"/>
        <v>0</v>
      </c>
      <c r="T105" s="47"/>
      <c r="U105" s="47"/>
      <c r="V105" s="47"/>
      <c r="W105" s="47"/>
      <c r="X105" s="47"/>
      <c r="Y105" s="47"/>
      <c r="Z105" s="47"/>
      <c r="AA105" s="47"/>
      <c r="AB105" s="75"/>
      <c r="AC105" s="37">
        <f>SUM(AC106:AC111)</f>
        <v>599119.92599999998</v>
      </c>
      <c r="AD105" s="41"/>
      <c r="AE105" s="37">
        <f>AC105/1000</f>
        <v>599.11992599999996</v>
      </c>
      <c r="AF105" s="128"/>
      <c r="AG105" s="63"/>
    </row>
    <row r="106" spans="1:33" ht="22.25" customHeight="1">
      <c r="A106" s="100" t="s">
        <v>135</v>
      </c>
      <c r="B106" s="63"/>
      <c r="C106" s="63"/>
      <c r="D106" s="63"/>
      <c r="E106" s="45"/>
      <c r="F106" s="165">
        <v>0</v>
      </c>
      <c r="G106" s="47"/>
      <c r="H106" s="47"/>
      <c r="I106" s="47"/>
      <c r="J106" s="165">
        <v>599119.92599999998</v>
      </c>
      <c r="K106" s="165">
        <v>0</v>
      </c>
      <c r="L106" s="165">
        <v>0</v>
      </c>
      <c r="M106" s="105"/>
      <c r="N106" s="47"/>
      <c r="O106" s="47"/>
      <c r="P106" s="47"/>
      <c r="Q106" s="47"/>
      <c r="R106" s="47"/>
      <c r="S106" s="165">
        <v>0</v>
      </c>
      <c r="T106" s="47"/>
      <c r="U106" s="47"/>
      <c r="V106" s="47"/>
      <c r="W106" s="47"/>
      <c r="X106" s="47"/>
      <c r="Y106" s="47"/>
      <c r="Z106" s="47"/>
      <c r="AA106" s="47"/>
      <c r="AB106" s="75"/>
      <c r="AC106" s="52">
        <f>SUM(B106:AB106)</f>
        <v>599119.92599999998</v>
      </c>
      <c r="AD106" s="41"/>
      <c r="AE106" s="52">
        <f>AC106/1000</f>
        <v>599.11992599999996</v>
      </c>
      <c r="AF106" s="128"/>
      <c r="AG106" s="111"/>
    </row>
    <row r="107" spans="1:33" ht="22.25" customHeight="1">
      <c r="A107" s="100" t="s">
        <v>136</v>
      </c>
      <c r="B107" s="63"/>
      <c r="C107" s="63"/>
      <c r="D107" s="63"/>
      <c r="E107" s="45"/>
      <c r="F107" s="47"/>
      <c r="G107" s="47"/>
      <c r="H107" s="47"/>
      <c r="I107" s="165">
        <v>0</v>
      </c>
      <c r="J107" s="165">
        <v>0</v>
      </c>
      <c r="K107" s="47"/>
      <c r="L107" s="47"/>
      <c r="M107" s="165">
        <v>0</v>
      </c>
      <c r="N107" s="47"/>
      <c r="O107" s="47"/>
      <c r="P107" s="47"/>
      <c r="Q107" s="165">
        <v>0</v>
      </c>
      <c r="R107" s="47"/>
      <c r="S107" s="47"/>
      <c r="T107" s="47"/>
      <c r="U107" s="47"/>
      <c r="V107" s="47"/>
      <c r="W107" s="47"/>
      <c r="X107" s="47"/>
      <c r="Y107" s="47"/>
      <c r="Z107" s="47"/>
      <c r="AA107" s="47"/>
      <c r="AB107" s="75"/>
      <c r="AC107" s="52">
        <f>SUM(B107:AB107)</f>
        <v>0</v>
      </c>
      <c r="AD107" s="41"/>
      <c r="AE107" s="52">
        <f t="shared" si="13"/>
        <v>0</v>
      </c>
      <c r="AF107" s="128"/>
      <c r="AG107" s="111"/>
    </row>
    <row r="108" spans="1:33" ht="22.25" customHeight="1">
      <c r="A108" s="100" t="s">
        <v>137</v>
      </c>
      <c r="B108" s="63"/>
      <c r="C108" s="63"/>
      <c r="D108" s="63"/>
      <c r="E108" s="45"/>
      <c r="F108" s="47"/>
      <c r="G108" s="47"/>
      <c r="H108" s="165">
        <v>0</v>
      </c>
      <c r="I108" s="47"/>
      <c r="J108" s="47"/>
      <c r="K108" s="47"/>
      <c r="L108" s="47"/>
      <c r="M108" s="47"/>
      <c r="N108" s="47"/>
      <c r="O108" s="165">
        <v>0</v>
      </c>
      <c r="P108" s="165">
        <v>0</v>
      </c>
      <c r="Q108" s="47"/>
      <c r="R108" s="165">
        <v>0</v>
      </c>
      <c r="S108" s="47"/>
      <c r="T108" s="47"/>
      <c r="U108" s="47"/>
      <c r="V108" s="47"/>
      <c r="W108" s="47"/>
      <c r="X108" s="47"/>
      <c r="Y108" s="47"/>
      <c r="Z108" s="47"/>
      <c r="AA108" s="47"/>
      <c r="AB108" s="75"/>
      <c r="AC108" s="52">
        <f>SUM(B108:AB108)</f>
        <v>0</v>
      </c>
      <c r="AD108" s="41"/>
      <c r="AE108" s="52">
        <f t="shared" si="13"/>
        <v>0</v>
      </c>
      <c r="AF108" s="128"/>
      <c r="AG108" s="111"/>
    </row>
    <row r="109" spans="1:33" ht="22.25" customHeight="1">
      <c r="A109" s="100" t="s">
        <v>138</v>
      </c>
      <c r="B109" s="63"/>
      <c r="C109" s="63"/>
      <c r="D109" s="63"/>
      <c r="E109" s="45"/>
      <c r="F109" s="47"/>
      <c r="G109" s="47"/>
      <c r="H109" s="47"/>
      <c r="I109" s="47"/>
      <c r="J109" s="165">
        <v>0</v>
      </c>
      <c r="K109" s="47"/>
      <c r="L109" s="47"/>
      <c r="M109" s="47"/>
      <c r="N109" s="165">
        <v>0</v>
      </c>
      <c r="O109" s="47"/>
      <c r="P109" s="47"/>
      <c r="Q109" s="165">
        <v>0</v>
      </c>
      <c r="R109" s="47"/>
      <c r="S109" s="47"/>
      <c r="T109" s="47"/>
      <c r="U109" s="47"/>
      <c r="V109" s="47"/>
      <c r="W109" s="47"/>
      <c r="X109" s="47"/>
      <c r="Y109" s="47"/>
      <c r="Z109" s="47"/>
      <c r="AA109" s="47"/>
      <c r="AB109" s="75"/>
      <c r="AC109" s="52">
        <f>SUM(B109:AB109)</f>
        <v>0</v>
      </c>
      <c r="AD109" s="41"/>
      <c r="AE109" s="52">
        <f t="shared" si="13"/>
        <v>0</v>
      </c>
      <c r="AF109" s="128"/>
      <c r="AG109" s="111"/>
    </row>
    <row r="110" spans="1:33" ht="22.25" customHeight="1">
      <c r="A110" s="100" t="s">
        <v>139</v>
      </c>
      <c r="B110" s="64"/>
      <c r="C110" s="63"/>
      <c r="D110" s="63"/>
      <c r="E110" s="45"/>
      <c r="F110" s="47"/>
      <c r="G110" s="165">
        <v>0</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71858.570000000007</v>
      </c>
      <c r="AC112" s="37">
        <f>SUM(AC113:AC116)</f>
        <v>71858.570000000007</v>
      </c>
      <c r="AD112" s="41"/>
      <c r="AE112" s="37">
        <f t="shared" si="13"/>
        <v>71.85857</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71858.570000000007</v>
      </c>
      <c r="AC113" s="52">
        <f>SUM(B113:AB113)</f>
        <v>71858.570000000007</v>
      </c>
      <c r="AD113" s="41"/>
      <c r="AE113" s="52">
        <f t="shared" si="13"/>
        <v>71.85857</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39195.820782069328</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39195.820782069328</v>
      </c>
      <c r="AD117" s="41"/>
      <c r="AE117" s="37">
        <f t="shared" si="13"/>
        <v>39.195820782069326</v>
      </c>
      <c r="AF117" s="128"/>
      <c r="AG117" s="64"/>
    </row>
    <row r="118" spans="1:33" ht="22.25" customHeight="1">
      <c r="A118" s="100" t="s">
        <v>147</v>
      </c>
      <c r="B118" s="44">
        <v>39195.820782069328</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39195.820782069328</v>
      </c>
      <c r="AD118" s="41"/>
      <c r="AE118" s="52">
        <f t="shared" si="13"/>
        <v>39.195820782069326</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1112529.54</v>
      </c>
      <c r="C121" s="33">
        <f>C122+C132+SUM(C143:C149)</f>
        <v>82266081.3574</v>
      </c>
      <c r="D121" s="33">
        <f>D122+D132+SUM(D143:D149)</f>
        <v>22804502.989674997</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106183113.88707501</v>
      </c>
      <c r="AD121" s="41"/>
      <c r="AE121" s="57">
        <f t="shared" si="13"/>
        <v>106183.113887075</v>
      </c>
      <c r="AF121" s="128"/>
      <c r="AG121" s="33">
        <f>SUM(AG122:AG149)</f>
        <v>2950.71</v>
      </c>
    </row>
    <row r="122" spans="1:33" ht="22.25" customHeight="1">
      <c r="A122" s="22" t="s">
        <v>151</v>
      </c>
      <c r="B122" s="58"/>
      <c r="C122" s="37">
        <f>SUM(C123:C131)</f>
        <v>66477579</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66477579</v>
      </c>
      <c r="AD122" s="41"/>
      <c r="AE122" s="37">
        <f t="shared" si="13"/>
        <v>66477.578999999998</v>
      </c>
      <c r="AF122" s="128"/>
      <c r="AG122" s="63"/>
    </row>
    <row r="123" spans="1:33" ht="22.25" customHeight="1">
      <c r="A123" s="21" t="s">
        <v>152</v>
      </c>
      <c r="B123" s="58"/>
      <c r="C123" s="44">
        <v>62129261</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62129261</v>
      </c>
      <c r="AD123" s="41"/>
      <c r="AE123" s="52">
        <f t="shared" si="13"/>
        <v>62129.260999999999</v>
      </c>
      <c r="AF123" s="128"/>
      <c r="AG123" s="111"/>
    </row>
    <row r="124" spans="1:33" ht="22.25" customHeight="1">
      <c r="A124" s="21" t="s">
        <v>153</v>
      </c>
      <c r="B124" s="59"/>
      <c r="C124" s="44">
        <v>1134229</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1134229</v>
      </c>
      <c r="AD124" s="41"/>
      <c r="AE124" s="52">
        <f t="shared" si="13"/>
        <v>1134.229</v>
      </c>
      <c r="AF124" s="128"/>
      <c r="AG124" s="111"/>
    </row>
    <row r="125" spans="1:33" ht="22.25" customHeight="1">
      <c r="A125" s="21" t="s">
        <v>154</v>
      </c>
      <c r="B125" s="59"/>
      <c r="C125" s="44">
        <v>328729</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328729</v>
      </c>
      <c r="AD125" s="41"/>
      <c r="AE125" s="52">
        <f t="shared" si="13"/>
        <v>328.72899999999998</v>
      </c>
      <c r="AF125" s="128"/>
      <c r="AG125" s="111"/>
    </row>
    <row r="126" spans="1:33" ht="22.25" customHeight="1">
      <c r="A126" s="21" t="s">
        <v>155</v>
      </c>
      <c r="B126" s="59"/>
      <c r="C126" s="44">
        <v>72846</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72846</v>
      </c>
      <c r="AD126" s="41"/>
      <c r="AE126" s="52">
        <f t="shared" si="13"/>
        <v>72.846000000000004</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1389195</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1389195</v>
      </c>
      <c r="AD128" s="41"/>
      <c r="AE128" s="52">
        <f t="shared" si="13"/>
        <v>1389.1949999999999</v>
      </c>
      <c r="AF128" s="128"/>
      <c r="AG128" s="111"/>
    </row>
    <row r="129" spans="1:33" ht="22.25" customHeight="1">
      <c r="A129" s="21" t="s">
        <v>159</v>
      </c>
      <c r="B129" s="76"/>
      <c r="C129" s="44">
        <v>1017060</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1017060</v>
      </c>
      <c r="AD129" s="41"/>
      <c r="AE129" s="52">
        <f t="shared" si="13"/>
        <v>1017.06</v>
      </c>
      <c r="AF129" s="128"/>
      <c r="AG129" s="111"/>
    </row>
    <row r="130" spans="1:33" ht="22.25" customHeight="1">
      <c r="A130" s="21" t="s">
        <v>160</v>
      </c>
      <c r="B130" s="77"/>
      <c r="C130" s="44">
        <v>406259</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406259</v>
      </c>
      <c r="AD130" s="41"/>
      <c r="AE130" s="52">
        <f t="shared" si="13"/>
        <v>406.25900000000001</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15039112</v>
      </c>
      <c r="D132" s="62">
        <f>SUM(D133:D142)</f>
        <v>5766263.2209000001</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20805375.220899999</v>
      </c>
      <c r="AD132" s="41"/>
      <c r="AE132" s="37">
        <f t="shared" si="13"/>
        <v>20805.375220899998</v>
      </c>
      <c r="AF132" s="128"/>
      <c r="AG132" s="78"/>
    </row>
    <row r="133" spans="1:33" ht="22.25" customHeight="1">
      <c r="A133" s="21" t="s">
        <v>163</v>
      </c>
      <c r="B133" s="59"/>
      <c r="C133" s="44">
        <v>8736575</v>
      </c>
      <c r="D133" s="44">
        <v>4016797</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12753372</v>
      </c>
      <c r="AD133" s="41"/>
      <c r="AE133" s="52">
        <f t="shared" si="13"/>
        <v>12753.371999999999</v>
      </c>
      <c r="AF133" s="128"/>
      <c r="AG133" s="111"/>
    </row>
    <row r="134" spans="1:33" ht="22.25" customHeight="1">
      <c r="A134" s="21" t="s">
        <v>164</v>
      </c>
      <c r="B134" s="59"/>
      <c r="C134" s="44">
        <v>26303</v>
      </c>
      <c r="D134" s="44">
        <v>23599</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49902</v>
      </c>
      <c r="AD134" s="41"/>
      <c r="AE134" s="52">
        <f t="shared" si="13"/>
        <v>49.902000000000001</v>
      </c>
      <c r="AF134" s="128"/>
      <c r="AG134" s="111"/>
    </row>
    <row r="135" spans="1:33" ht="22.25" customHeight="1">
      <c r="A135" s="21" t="s">
        <v>165</v>
      </c>
      <c r="B135" s="59"/>
      <c r="C135" s="44">
        <v>4920079</v>
      </c>
      <c r="D135" s="44">
        <v>403772</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5323851</v>
      </c>
      <c r="AD135" s="41"/>
      <c r="AE135" s="52">
        <f t="shared" si="13"/>
        <v>5323.8509999999997</v>
      </c>
      <c r="AF135" s="128"/>
      <c r="AG135" s="111"/>
    </row>
    <row r="136" spans="1:33" ht="22.25" customHeight="1">
      <c r="A136" s="21" t="s">
        <v>166</v>
      </c>
      <c r="B136" s="59"/>
      <c r="C136" s="44">
        <v>2143</v>
      </c>
      <c r="D136" s="44">
        <v>7153</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9296</v>
      </c>
      <c r="AD136" s="41"/>
      <c r="AE136" s="52">
        <f t="shared" si="13"/>
        <v>9.2959999999999994</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39158</v>
      </c>
      <c r="D138" s="44">
        <v>20852</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60010</v>
      </c>
      <c r="AD138" s="41"/>
      <c r="AE138" s="52">
        <f t="shared" si="20"/>
        <v>60.01</v>
      </c>
      <c r="AF138" s="128"/>
      <c r="AG138" s="111"/>
    </row>
    <row r="139" spans="1:33" ht="22.25" customHeight="1">
      <c r="A139" s="21" t="s">
        <v>169</v>
      </c>
      <c r="B139" s="59"/>
      <c r="C139" s="44">
        <v>97833</v>
      </c>
      <c r="D139" s="44">
        <v>776015</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873848</v>
      </c>
      <c r="AD139" s="41"/>
      <c r="AE139" s="52">
        <f t="shared" si="20"/>
        <v>873.84799999999996</v>
      </c>
      <c r="AF139" s="128"/>
      <c r="AG139" s="111"/>
    </row>
    <row r="140" spans="1:33" ht="22.25" customHeight="1">
      <c r="A140" s="21" t="s">
        <v>170</v>
      </c>
      <c r="B140" s="59"/>
      <c r="C140" s="44">
        <v>39297</v>
      </c>
      <c r="D140" s="44">
        <v>285725</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325022</v>
      </c>
      <c r="AD140" s="41"/>
      <c r="AE140" s="52">
        <f t="shared" si="20"/>
        <v>325.02199999999999</v>
      </c>
      <c r="AF140" s="128"/>
      <c r="AG140" s="111"/>
    </row>
    <row r="141" spans="1:33" ht="22.25" customHeight="1">
      <c r="A141" s="21" t="s">
        <v>171</v>
      </c>
      <c r="B141" s="76"/>
      <c r="C141" s="44">
        <v>1177724</v>
      </c>
      <c r="D141" s="44">
        <v>232350.22089999999</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1410074.2209000001</v>
      </c>
      <c r="AD141" s="41"/>
      <c r="AE141" s="52">
        <f t="shared" si="20"/>
        <v>1410.0742209</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164">
        <v>1947957.8149999999</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1947957.8149999999</v>
      </c>
      <c r="AD143" s="41"/>
      <c r="AE143" s="52">
        <f t="shared" ref="AE143:AE150" si="22">AC143/1000</f>
        <v>1947.957815</v>
      </c>
      <c r="AF143" s="128"/>
      <c r="AG143" s="111"/>
    </row>
    <row r="144" spans="1:33" ht="22.25" customHeight="1">
      <c r="A144" s="22" t="s">
        <v>174</v>
      </c>
      <c r="B144" s="59"/>
      <c r="C144" s="44">
        <v>230269.75899999999</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230269.75899999999</v>
      </c>
      <c r="AD144" s="41"/>
      <c r="AE144" s="52">
        <f t="shared" si="22"/>
        <v>230.26975899999999</v>
      </c>
      <c r="AF144" s="128"/>
      <c r="AG144" s="111"/>
    </row>
    <row r="145" spans="1:33" ht="22.25" customHeight="1">
      <c r="A145" s="22" t="s">
        <v>175</v>
      </c>
      <c r="B145" s="59"/>
      <c r="C145" s="75"/>
      <c r="D145" s="44">
        <v>9879139.6500000004</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9879139.6500000004</v>
      </c>
      <c r="AD145" s="41"/>
      <c r="AE145" s="52">
        <f t="shared" si="22"/>
        <v>9879.139650000001</v>
      </c>
      <c r="AF145" s="128"/>
      <c r="AG145" s="111"/>
    </row>
    <row r="146" spans="1:33" ht="22.25" customHeight="1">
      <c r="A146" s="22" t="s">
        <v>176</v>
      </c>
      <c r="B146" s="59"/>
      <c r="C146" s="75"/>
      <c r="D146" s="44">
        <v>5053030.6099749999</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5053030.6099749999</v>
      </c>
      <c r="AD146" s="41"/>
      <c r="AE146" s="52">
        <f t="shared" si="22"/>
        <v>5053.0306099749996</v>
      </c>
      <c r="AF146" s="128"/>
      <c r="AG146" s="111"/>
    </row>
    <row r="147" spans="1:33" ht="22.25" customHeight="1">
      <c r="A147" s="21" t="s">
        <v>177</v>
      </c>
      <c r="B147" s="59"/>
      <c r="C147" s="44">
        <v>519120.59840000002</v>
      </c>
      <c r="D147" s="44">
        <v>158111.69380000001</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677232.29220000003</v>
      </c>
      <c r="AD147" s="41"/>
      <c r="AE147" s="52">
        <f t="shared" si="22"/>
        <v>677.23229220000007</v>
      </c>
      <c r="AF147" s="128"/>
      <c r="AG147" s="44">
        <v>2950.71</v>
      </c>
    </row>
    <row r="148" spans="1:33" ht="22.25" customHeight="1">
      <c r="A148" s="22" t="s">
        <v>178</v>
      </c>
      <c r="B148" s="44">
        <v>34599.370000000003</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34599.370000000003</v>
      </c>
      <c r="AD148" s="41"/>
      <c r="AE148" s="52">
        <f t="shared" si="22"/>
        <v>34.59937</v>
      </c>
      <c r="AF148" s="128"/>
      <c r="AG148" s="111"/>
    </row>
    <row r="149" spans="1:33" ht="22.25" customHeight="1">
      <c r="A149" s="22" t="s">
        <v>179</v>
      </c>
      <c r="B149" s="44">
        <v>1077930.17</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1077930.17</v>
      </c>
      <c r="AD149" s="41"/>
      <c r="AE149" s="52">
        <f t="shared" si="22"/>
        <v>1077.9301699999999</v>
      </c>
      <c r="AF149" s="128"/>
      <c r="AG149" s="111"/>
    </row>
    <row r="150" spans="1:33" ht="22.25" customHeight="1">
      <c r="A150" s="15" t="s">
        <v>180</v>
      </c>
      <c r="B150" s="33">
        <f>B151+B154+B157+B160+B163+B166+B173</f>
        <v>-202468411.42580003</v>
      </c>
      <c r="C150" s="33">
        <f>C169</f>
        <v>521919.99919999996</v>
      </c>
      <c r="D150" s="33">
        <f>D169</f>
        <v>221280.05420000001</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-201725211.37240005</v>
      </c>
      <c r="AD150" s="41"/>
      <c r="AE150" s="57">
        <f t="shared" si="22"/>
        <v>-201725.21137240005</v>
      </c>
      <c r="AF150" s="128"/>
      <c r="AG150" s="33">
        <f>AG169</f>
        <v>2121.9380000000001</v>
      </c>
    </row>
    <row r="151" spans="1:33" ht="22.25" customHeight="1">
      <c r="A151" s="22" t="s">
        <v>181</v>
      </c>
      <c r="B151" s="153">
        <f>SUM(B152:B153)</f>
        <v>-189840615.442</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-189840615.442</v>
      </c>
      <c r="AD151" s="41"/>
      <c r="AE151" s="79">
        <f t="shared" si="20"/>
        <v>-189840.61544200001</v>
      </c>
      <c r="AF151" s="128"/>
      <c r="AG151" s="63"/>
    </row>
    <row r="152" spans="1:33" ht="22.25" customHeight="1">
      <c r="A152" s="21" t="s">
        <v>182</v>
      </c>
      <c r="B152" s="44">
        <v>-189618597.00420001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-189618597.00420001</v>
      </c>
      <c r="AD152" s="41"/>
      <c r="AE152" s="52">
        <f t="shared" si="20"/>
        <v>-189618.59700420001</v>
      </c>
      <c r="AF152" s="128"/>
      <c r="AG152" s="111"/>
    </row>
    <row r="153" spans="1:33" ht="22.25" customHeight="1">
      <c r="A153" s="21" t="s">
        <v>183</v>
      </c>
      <c r="B153" s="44">
        <v>-222018.43780000001</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-222018.43780000001</v>
      </c>
      <c r="AD153" s="41"/>
      <c r="AE153" s="52">
        <f t="shared" si="20"/>
        <v>-222.01843780000002</v>
      </c>
      <c r="AF153" s="128"/>
      <c r="AG153" s="111"/>
    </row>
    <row r="154" spans="1:33" ht="22.25" customHeight="1">
      <c r="A154" s="22" t="s">
        <v>184</v>
      </c>
      <c r="B154" s="153">
        <f>SUM(B155:B156)</f>
        <v>-13988817.073899999</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-13988817.073899999</v>
      </c>
      <c r="AD154" s="41"/>
      <c r="AE154" s="79">
        <f t="shared" si="20"/>
        <v>-13988.8170739</v>
      </c>
      <c r="AF154" s="128"/>
      <c r="AG154" s="63"/>
    </row>
    <row r="155" spans="1:33" ht="22.25" customHeight="1">
      <c r="A155" s="21" t="s">
        <v>185</v>
      </c>
      <c r="B155" s="44">
        <v>-15104436.960899999</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-15104436.960899999</v>
      </c>
      <c r="AD155" s="41"/>
      <c r="AE155" s="52">
        <f t="shared" si="20"/>
        <v>-15104.436960899999</v>
      </c>
      <c r="AF155" s="128"/>
      <c r="AG155" s="111"/>
    </row>
    <row r="156" spans="1:33" ht="22.25" customHeight="1">
      <c r="A156" s="21" t="s">
        <v>186</v>
      </c>
      <c r="B156" s="44">
        <v>1115619.8870000001</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1115619.8870000001</v>
      </c>
      <c r="AD156" s="41"/>
      <c r="AE156" s="52">
        <f t="shared" si="20"/>
        <v>1115.6198870000001</v>
      </c>
      <c r="AF156" s="128"/>
      <c r="AG156" s="111"/>
    </row>
    <row r="157" spans="1:33" ht="22.25" customHeight="1">
      <c r="A157" s="22" t="s">
        <v>187</v>
      </c>
      <c r="B157" s="153">
        <f>SUM(B158:B159)</f>
        <v>5081193.8263999997</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5081193.8263999997</v>
      </c>
      <c r="AD157" s="41"/>
      <c r="AE157" s="79">
        <f t="shared" si="20"/>
        <v>5081.1938264</v>
      </c>
      <c r="AF157" s="128"/>
      <c r="AG157" s="63"/>
    </row>
    <row r="158" spans="1:33" ht="22.25" customHeight="1">
      <c r="A158" s="21" t="s">
        <v>188</v>
      </c>
      <c r="B158" s="44">
        <v>-504935.36790000001</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-504935.36790000001</v>
      </c>
      <c r="AD158" s="41"/>
      <c r="AE158" s="52">
        <f t="shared" si="20"/>
        <v>-504.93536790000002</v>
      </c>
      <c r="AF158" s="128"/>
      <c r="AG158" s="111"/>
    </row>
    <row r="159" spans="1:33" ht="22.25" customHeight="1">
      <c r="A159" s="21" t="s">
        <v>189</v>
      </c>
      <c r="B159" s="44">
        <v>5586129.1942999996</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5586129.1942999996</v>
      </c>
      <c r="AD159" s="41"/>
      <c r="AE159" s="52">
        <f t="shared" si="20"/>
        <v>5586.1291942999997</v>
      </c>
      <c r="AF159" s="128"/>
      <c r="AG159" s="111"/>
    </row>
    <row r="160" spans="1:33" ht="22.25" customHeight="1">
      <c r="A160" s="22" t="s">
        <v>190</v>
      </c>
      <c r="B160" s="153">
        <f>SUM(B161:B162)</f>
        <v>0</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0</v>
      </c>
      <c r="AD160" s="41"/>
      <c r="AE160" s="79">
        <f t="shared" si="20"/>
        <v>0</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0</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0</v>
      </c>
      <c r="AD162" s="41"/>
      <c r="AE162" s="52">
        <f t="shared" si="20"/>
        <v>0</v>
      </c>
      <c r="AF162" s="128"/>
      <c r="AG162" s="111"/>
    </row>
    <row r="163" spans="1:33" ht="22.25" customHeight="1">
      <c r="A163" s="22" t="s">
        <v>193</v>
      </c>
      <c r="B163" s="153">
        <f>SUM(B164:B165)</f>
        <v>68287.943700000003</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68287.943700000003</v>
      </c>
      <c r="AD163" s="41"/>
      <c r="AE163" s="79">
        <f t="shared" si="20"/>
        <v>68.2879437</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68287.943700000003</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68287.943700000003</v>
      </c>
      <c r="AD165" s="41"/>
      <c r="AE165" s="52">
        <f t="shared" si="20"/>
        <v>68.2879437</v>
      </c>
      <c r="AF165" s="128"/>
      <c r="AG165" s="111"/>
    </row>
    <row r="166" spans="1:33" ht="22.25" customHeight="1">
      <c r="A166" s="22" t="s">
        <v>196</v>
      </c>
      <c r="B166" s="153">
        <f>SUM(B167:B168)</f>
        <v>68287.943700000003</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68287.943700000003</v>
      </c>
      <c r="AD166" s="41"/>
      <c r="AE166" s="79">
        <f t="shared" si="20"/>
        <v>68.2879437</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68287.943700000003</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68287.943700000003</v>
      </c>
      <c r="AD168" s="41"/>
      <c r="AE168" s="52">
        <f t="shared" si="20"/>
        <v>68.2879437</v>
      </c>
      <c r="AF168" s="128"/>
      <c r="AG168" s="111"/>
    </row>
    <row r="169" spans="1:33" ht="22.25" customHeight="1">
      <c r="A169" s="22" t="s">
        <v>199</v>
      </c>
      <c r="B169" s="59"/>
      <c r="C169" s="62">
        <f>SUM(C170:C171)</f>
        <v>521919.99919999996</v>
      </c>
      <c r="D169" s="62">
        <f>SUM(D170:D171)</f>
        <v>221280.05420000001</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743200.05339999998</v>
      </c>
      <c r="AD169" s="41"/>
      <c r="AE169" s="52">
        <f t="shared" si="20"/>
        <v>743.2000534</v>
      </c>
      <c r="AF169" s="128"/>
      <c r="AG169" s="54">
        <f>SUM(AG170:AG171)</f>
        <v>2121.9380000000001</v>
      </c>
    </row>
    <row r="170" spans="1:33" ht="22.25" customHeight="1">
      <c r="A170" s="21" t="s">
        <v>200</v>
      </c>
      <c r="B170" s="59"/>
      <c r="C170" s="44">
        <v>465803.14919999999</v>
      </c>
      <c r="D170" s="44">
        <v>172787.77420000001</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638590.92339999997</v>
      </c>
      <c r="AD170" s="41"/>
      <c r="AE170" s="52">
        <f t="shared" si="20"/>
        <v>638.59092339999995</v>
      </c>
      <c r="AF170" s="128"/>
      <c r="AG170" s="44">
        <v>1805.37</v>
      </c>
    </row>
    <row r="171" spans="1:33" ht="22.25" customHeight="1">
      <c r="A171" s="21" t="s">
        <v>201</v>
      </c>
      <c r="B171" s="59"/>
      <c r="C171" s="44">
        <v>56116.85</v>
      </c>
      <c r="D171" s="44">
        <v>48492.28</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104609.13</v>
      </c>
      <c r="AD171" s="41"/>
      <c r="AE171" s="52">
        <f t="shared" si="20"/>
        <v>104.60913000000001</v>
      </c>
      <c r="AF171" s="128"/>
      <c r="AG171" s="44">
        <v>316.56799999999998</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-3856748.6236999999</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-3856748.6236999999</v>
      </c>
      <c r="AD173" s="41"/>
      <c r="AE173" s="52">
        <f t="shared" si="20"/>
        <v>-3856.7486236999998</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474041.49700000003</v>
      </c>
      <c r="C175" s="33">
        <f>C176+C180+C181+C184+C187</f>
        <v>22691673.458379667</v>
      </c>
      <c r="D175" s="33">
        <f>D176+D180+D181+D184+D187</f>
        <v>5759668.9349999996</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28925383.890379667</v>
      </c>
      <c r="AD175" s="97"/>
      <c r="AE175" s="81">
        <f t="shared" si="20"/>
        <v>28925.383890379668</v>
      </c>
      <c r="AF175" s="128"/>
      <c r="AG175" s="33">
        <f>AG176+AG180+AG181+AG184+AG187</f>
        <v>1462.3452050000001</v>
      </c>
    </row>
    <row r="176" spans="1:33" ht="22.25" customHeight="1">
      <c r="A176" s="24" t="s">
        <v>206</v>
      </c>
      <c r="B176" s="63"/>
      <c r="C176" s="62">
        <f>C177+C178+C179</f>
        <v>6064554.6553796679</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6064554.6553796679</v>
      </c>
      <c r="AD176" s="97"/>
      <c r="AE176" s="37">
        <f t="shared" si="20"/>
        <v>6064.5546553796676</v>
      </c>
      <c r="AF176" s="128"/>
      <c r="AG176" s="78"/>
    </row>
    <row r="177" spans="1:33" ht="22.25" customHeight="1">
      <c r="A177" s="100" t="s">
        <v>207</v>
      </c>
      <c r="B177" s="63"/>
      <c r="C177" s="44">
        <v>3514211.9107618853</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3514211.9107618853</v>
      </c>
      <c r="AD177" s="97"/>
      <c r="AE177" s="44">
        <f t="shared" si="20"/>
        <v>3514.2119107618855</v>
      </c>
      <c r="AF177" s="128"/>
      <c r="AG177" s="111"/>
    </row>
    <row r="178" spans="1:33" ht="22.25" customHeight="1">
      <c r="A178" s="100" t="s">
        <v>208</v>
      </c>
      <c r="B178" s="63"/>
      <c r="C178" s="44">
        <v>1884024.2563606361</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1884024.2563606361</v>
      </c>
      <c r="AD178" s="97"/>
      <c r="AE178" s="52">
        <f t="shared" si="20"/>
        <v>1884.0242563606362</v>
      </c>
      <c r="AF178" s="128"/>
      <c r="AG178" s="111"/>
    </row>
    <row r="179" spans="1:33" ht="22.25" customHeight="1">
      <c r="A179" s="100" t="s">
        <v>209</v>
      </c>
      <c r="B179" s="63"/>
      <c r="C179" s="44">
        <v>666318.48825714632</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666318.48825714632</v>
      </c>
      <c r="AD179" s="97"/>
      <c r="AE179" s="52">
        <f t="shared" si="20"/>
        <v>666.31848825714633</v>
      </c>
      <c r="AF179" s="128"/>
      <c r="AG179" s="111"/>
    </row>
    <row r="180" spans="1:33" ht="22.25" customHeight="1">
      <c r="A180" s="24" t="s">
        <v>210</v>
      </c>
      <c r="B180" s="63"/>
      <c r="C180" s="169">
        <v>98854.392999999996</v>
      </c>
      <c r="D180" s="175">
        <v>70168.966</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169023.359</v>
      </c>
      <c r="AD180" s="97"/>
      <c r="AE180" s="37">
        <f t="shared" si="20"/>
        <v>169.023359</v>
      </c>
      <c r="AF180" s="128"/>
      <c r="AG180" s="111"/>
    </row>
    <row r="181" spans="1:33" ht="22.25" customHeight="1">
      <c r="A181" s="24" t="s">
        <v>211</v>
      </c>
      <c r="B181" s="62">
        <f>B182+B183</f>
        <v>474041.49700000003</v>
      </c>
      <c r="C181" s="62">
        <f>C182+C183</f>
        <v>1094559.655</v>
      </c>
      <c r="D181" s="62">
        <f>D182+D183</f>
        <v>239061.30600000001</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1807662.4580000001</v>
      </c>
      <c r="AD181" s="97"/>
      <c r="AE181" s="37">
        <f t="shared" si="20"/>
        <v>1807.662458</v>
      </c>
      <c r="AF181" s="128"/>
      <c r="AG181" s="37">
        <f>AG182+AG183</f>
        <v>1462.3452050000001</v>
      </c>
    </row>
    <row r="182" spans="1:33" ht="22.25" customHeight="1">
      <c r="A182" s="100" t="s">
        <v>212</v>
      </c>
      <c r="B182" s="44">
        <v>71.335999999999999</v>
      </c>
      <c r="C182" s="44">
        <v>0.14499999999999999</v>
      </c>
      <c r="D182" s="44">
        <v>2.2909999999999999</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73.771999999999991</v>
      </c>
      <c r="AD182" s="97"/>
      <c r="AE182" s="52">
        <f t="shared" si="20"/>
        <v>7.377199999999999E-2</v>
      </c>
      <c r="AF182" s="128"/>
      <c r="AG182" s="111"/>
    </row>
    <row r="183" spans="1:33" ht="22.25" customHeight="1">
      <c r="A183" s="100" t="s">
        <v>213</v>
      </c>
      <c r="B183" s="44">
        <v>473970.16100000002</v>
      </c>
      <c r="C183" s="44">
        <v>1094559.51</v>
      </c>
      <c r="D183" s="44">
        <v>239059.01500000001</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1807588.6860000002</v>
      </c>
      <c r="AD183" s="97"/>
      <c r="AE183" s="52">
        <f t="shared" si="20"/>
        <v>1807.5886860000003</v>
      </c>
      <c r="AF183" s="128"/>
      <c r="AG183" s="44">
        <v>1462.3452050000001</v>
      </c>
    </row>
    <row r="184" spans="1:33" ht="22.25" customHeight="1">
      <c r="A184" s="20" t="s">
        <v>214</v>
      </c>
      <c r="B184" s="63"/>
      <c r="C184" s="37">
        <f>SUM(C185:C186)</f>
        <v>15433704.754999999</v>
      </c>
      <c r="D184" s="37">
        <f>SUM(D185:D186)</f>
        <v>5450438.6629999997</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20884143.417999998</v>
      </c>
      <c r="AD184" s="97"/>
      <c r="AE184" s="37">
        <f t="shared" si="20"/>
        <v>20884.143417999996</v>
      </c>
      <c r="AF184" s="128"/>
      <c r="AG184" s="76"/>
    </row>
    <row r="185" spans="1:33" ht="22.25" customHeight="1">
      <c r="A185" s="100" t="s">
        <v>215</v>
      </c>
      <c r="B185" s="63"/>
      <c r="C185" s="44">
        <v>4676991.1909999996</v>
      </c>
      <c r="D185" s="44">
        <v>3962084.3829999999</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8639075.5739999991</v>
      </c>
      <c r="AD185" s="97"/>
      <c r="AE185" s="52">
        <f t="shared" si="20"/>
        <v>8639.0755739999986</v>
      </c>
      <c r="AF185" s="128"/>
      <c r="AG185" s="111"/>
    </row>
    <row r="186" spans="1:33" ht="22.25" customHeight="1">
      <c r="A186" s="100" t="s">
        <v>216</v>
      </c>
      <c r="B186" s="63"/>
      <c r="C186" s="44">
        <v>10756713.563999999</v>
      </c>
      <c r="D186" s="44">
        <v>1488354.28</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12245067.843999999</v>
      </c>
      <c r="AD186" s="97"/>
      <c r="AE186" s="52">
        <f t="shared" si="20"/>
        <v>12245.067843999999</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407474252.4997198</v>
      </c>
      <c r="C188" s="137">
        <f t="shared" si="26"/>
        <v>131236620.4312702</v>
      </c>
      <c r="D188" s="137">
        <f t="shared" si="26"/>
        <v>32531850.263297737</v>
      </c>
      <c r="E188" s="137">
        <f t="shared" si="26"/>
        <v>1304436.0554849999</v>
      </c>
      <c r="F188" s="137">
        <f t="shared" si="26"/>
        <v>0</v>
      </c>
      <c r="G188" s="137">
        <f t="shared" si="26"/>
        <v>0</v>
      </c>
      <c r="H188" s="137">
        <f t="shared" si="26"/>
        <v>0</v>
      </c>
      <c r="I188" s="137">
        <f t="shared" si="26"/>
        <v>0</v>
      </c>
      <c r="J188" s="137">
        <f t="shared" si="26"/>
        <v>599119.92599999998</v>
      </c>
      <c r="K188" s="137">
        <f t="shared" si="26"/>
        <v>0</v>
      </c>
      <c r="L188" s="137">
        <f t="shared" si="26"/>
        <v>0</v>
      </c>
      <c r="M188" s="137">
        <f>M175+M121+M68+M10</f>
        <v>0</v>
      </c>
      <c r="N188" s="137">
        <f t="shared" ref="N188:AC188" si="27">N10+N68+N121+N175</f>
        <v>0</v>
      </c>
      <c r="O188" s="137">
        <f t="shared" si="27"/>
        <v>0</v>
      </c>
      <c r="P188" s="137">
        <f t="shared" si="27"/>
        <v>0</v>
      </c>
      <c r="Q188" s="137">
        <f t="shared" si="27"/>
        <v>0</v>
      </c>
      <c r="R188" s="137">
        <f t="shared" si="27"/>
        <v>0</v>
      </c>
      <c r="S188" s="137">
        <f t="shared" si="27"/>
        <v>0</v>
      </c>
      <c r="T188" s="137">
        <f t="shared" si="27"/>
        <v>0.32723827425000007</v>
      </c>
      <c r="U188" s="137">
        <f t="shared" si="27"/>
        <v>449177.6983929</v>
      </c>
      <c r="V188" s="137">
        <f t="shared" si="27"/>
        <v>119964.70517099999</v>
      </c>
      <c r="W188" s="137">
        <f t="shared" si="27"/>
        <v>43.019507249999997</v>
      </c>
      <c r="X188" s="137">
        <f t="shared" si="27"/>
        <v>4.8336525000000006E-4</v>
      </c>
      <c r="Y188" s="137">
        <f t="shared" si="27"/>
        <v>15.371014950000003</v>
      </c>
      <c r="Z188" s="137">
        <f t="shared" si="27"/>
        <v>3.2224350000000001E-4</v>
      </c>
      <c r="AA188" s="137">
        <f t="shared" si="27"/>
        <v>389.10902624999994</v>
      </c>
      <c r="AB188" s="137">
        <f t="shared" si="27"/>
        <v>72047.888056250013</v>
      </c>
      <c r="AC188" s="137">
        <f t="shared" si="27"/>
        <v>573787917.29498529</v>
      </c>
      <c r="AD188" s="97"/>
      <c r="AE188" s="137">
        <f t="shared" si="20"/>
        <v>573787.91729498527</v>
      </c>
      <c r="AF188" s="91"/>
      <c r="AG188" s="147">
        <f>AG175+AG121+AG68+AG10</f>
        <v>89621.955423144522</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2824170.92</v>
      </c>
      <c r="C190" s="62">
        <f>C191+C192</f>
        <v>544.51</v>
      </c>
      <c r="D190" s="62">
        <f>D191+D192</f>
        <v>20613.52</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2845328.9499999997</v>
      </c>
      <c r="AD190" s="41"/>
      <c r="AE190" s="37">
        <f t="shared" si="20"/>
        <v>2845.3289499999996</v>
      </c>
      <c r="AF190" s="91"/>
      <c r="AG190" s="37">
        <f>AG191</f>
        <v>39.975999999999999</v>
      </c>
    </row>
    <row r="191" spans="1:33" ht="22.25" customHeight="1">
      <c r="A191" s="25" t="s">
        <v>220</v>
      </c>
      <c r="B191" s="44">
        <v>2824170.92</v>
      </c>
      <c r="C191" s="44">
        <v>544.51</v>
      </c>
      <c r="D191" s="44">
        <v>20613.52</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2845328.9499999997</v>
      </c>
      <c r="AD191" s="41"/>
      <c r="AE191" s="52">
        <f t="shared" si="20"/>
        <v>2845.3289499999996</v>
      </c>
      <c r="AF191" s="91"/>
      <c r="AG191" s="52">
        <v>39.975999999999999</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29711154</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29711154</v>
      </c>
      <c r="AE193" s="31">
        <f t="shared" si="20"/>
        <v>29711.153999999999</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0C0AE-83F2-4B06-AC8B-0D989D851068}">
  <dimension ref="A1:AG200"/>
  <sheetViews>
    <sheetView zoomScale="138" zoomScaleNormal="138" workbookViewId="0">
      <pane xSplit="1" topLeftCell="AA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2001</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412068186.55264169</v>
      </c>
      <c r="C7" s="134">
        <f>C10+C68+C121+C150+C175</f>
        <v>131824620.41714475</v>
      </c>
      <c r="D7" s="134">
        <f>D10+D68+D121+D150+D175</f>
        <v>32335200.531099971</v>
      </c>
      <c r="E7" s="134">
        <f>E68</f>
        <v>969546.30560249998</v>
      </c>
      <c r="F7" s="134">
        <f t="shared" ref="F7:AB7" si="0">F68</f>
        <v>177.73099999999999</v>
      </c>
      <c r="G7" s="134">
        <f t="shared" si="0"/>
        <v>0</v>
      </c>
      <c r="H7" s="134">
        <f t="shared" si="0"/>
        <v>0</v>
      </c>
      <c r="I7" s="134">
        <f t="shared" si="0"/>
        <v>0</v>
      </c>
      <c r="J7" s="134">
        <f t="shared" si="0"/>
        <v>780399.52800000005</v>
      </c>
      <c r="K7" s="134">
        <f t="shared" si="0"/>
        <v>0</v>
      </c>
      <c r="L7" s="134">
        <f t="shared" si="0"/>
        <v>0</v>
      </c>
      <c r="M7" s="134">
        <f t="shared" si="0"/>
        <v>0</v>
      </c>
      <c r="N7" s="134">
        <f t="shared" si="0"/>
        <v>0</v>
      </c>
      <c r="O7" s="134">
        <f t="shared" si="0"/>
        <v>0</v>
      </c>
      <c r="P7" s="134">
        <f t="shared" si="0"/>
        <v>0</v>
      </c>
      <c r="Q7" s="134">
        <f t="shared" si="0"/>
        <v>0</v>
      </c>
      <c r="R7" s="134">
        <f t="shared" si="0"/>
        <v>0</v>
      </c>
      <c r="S7" s="134">
        <f t="shared" si="0"/>
        <v>0</v>
      </c>
      <c r="T7" s="134">
        <f t="shared" si="0"/>
        <v>0.47193103012500009</v>
      </c>
      <c r="U7" s="134">
        <f t="shared" si="0"/>
        <v>273710.60609685001</v>
      </c>
      <c r="V7" s="134">
        <f t="shared" si="0"/>
        <v>73194.883681499996</v>
      </c>
      <c r="W7" s="134">
        <f t="shared" si="0"/>
        <v>62.041154625000011</v>
      </c>
      <c r="X7" s="134">
        <f t="shared" si="0"/>
        <v>6.9709162500000005E-4</v>
      </c>
      <c r="Y7" s="134">
        <f t="shared" si="0"/>
        <v>22.167513675000002</v>
      </c>
      <c r="Z7" s="134">
        <f t="shared" si="0"/>
        <v>4.6472775000000005E-4</v>
      </c>
      <c r="AA7" s="134">
        <f t="shared" si="0"/>
        <v>561.15875812500008</v>
      </c>
      <c r="AB7" s="134">
        <f t="shared" si="0"/>
        <v>76082.707553124987</v>
      </c>
      <c r="AC7" s="139">
        <f>SUM(B7:AB7)</f>
        <v>578401765.10333967</v>
      </c>
      <c r="AE7" s="139">
        <f>AC7/1000</f>
        <v>578401.76510333968</v>
      </c>
      <c r="AF7" s="130"/>
      <c r="AG7" s="185">
        <f>AG10+AG68+AG121+AG150+AG175</f>
        <v>85529.01571070918</v>
      </c>
    </row>
    <row r="8" spans="1:33" ht="27.5" customHeight="1" thickBot="1">
      <c r="A8" s="131" t="s">
        <v>37</v>
      </c>
      <c r="B8" s="132">
        <f>(B10+B68+B121+B175)</f>
        <v>405219524.1536417</v>
      </c>
      <c r="C8" s="132">
        <f t="shared" ref="C8:AB8" si="1">(C10+C68+C121+C175)</f>
        <v>131579672.97264475</v>
      </c>
      <c r="D8" s="132">
        <f t="shared" si="1"/>
        <v>32223737.120199971</v>
      </c>
      <c r="E8" s="132">
        <f t="shared" si="1"/>
        <v>969546.30560249998</v>
      </c>
      <c r="F8" s="132">
        <f t="shared" si="1"/>
        <v>177.73099999999999</v>
      </c>
      <c r="G8" s="132">
        <f t="shared" si="1"/>
        <v>0</v>
      </c>
      <c r="H8" s="132">
        <f t="shared" si="1"/>
        <v>0</v>
      </c>
      <c r="I8" s="132">
        <f t="shared" si="1"/>
        <v>0</v>
      </c>
      <c r="J8" s="132">
        <f t="shared" si="1"/>
        <v>780399.52800000005</v>
      </c>
      <c r="K8" s="132">
        <f t="shared" si="1"/>
        <v>0</v>
      </c>
      <c r="L8" s="132">
        <f t="shared" si="1"/>
        <v>0</v>
      </c>
      <c r="M8" s="132">
        <f t="shared" si="1"/>
        <v>0</v>
      </c>
      <c r="N8" s="132">
        <f t="shared" si="1"/>
        <v>0</v>
      </c>
      <c r="O8" s="132">
        <f t="shared" si="1"/>
        <v>0</v>
      </c>
      <c r="P8" s="132">
        <f t="shared" si="1"/>
        <v>0</v>
      </c>
      <c r="Q8" s="132">
        <f t="shared" si="1"/>
        <v>0</v>
      </c>
      <c r="R8" s="132">
        <f t="shared" si="1"/>
        <v>0</v>
      </c>
      <c r="S8" s="132">
        <f t="shared" si="1"/>
        <v>0</v>
      </c>
      <c r="T8" s="132">
        <f t="shared" si="1"/>
        <v>0.47193103012500009</v>
      </c>
      <c r="U8" s="132">
        <f t="shared" si="1"/>
        <v>273710.60609685001</v>
      </c>
      <c r="V8" s="132">
        <f t="shared" si="1"/>
        <v>73194.883681499996</v>
      </c>
      <c r="W8" s="132">
        <f t="shared" si="1"/>
        <v>62.041154625000011</v>
      </c>
      <c r="X8" s="132">
        <f t="shared" si="1"/>
        <v>6.9709162500000005E-4</v>
      </c>
      <c r="Y8" s="132">
        <f t="shared" si="1"/>
        <v>22.167513675000002</v>
      </c>
      <c r="Z8" s="132">
        <f t="shared" si="1"/>
        <v>4.6472775000000005E-4</v>
      </c>
      <c r="AA8" s="132">
        <f t="shared" si="1"/>
        <v>561.15875812500008</v>
      </c>
      <c r="AB8" s="132">
        <f t="shared" si="1"/>
        <v>76082.707553124987</v>
      </c>
      <c r="AC8" s="135">
        <f>SUM(B8:AB8)</f>
        <v>571196691.84893978</v>
      </c>
      <c r="AE8" s="135">
        <f>AC8/1000</f>
        <v>571196.69184893975</v>
      </c>
      <c r="AF8" s="130"/>
      <c r="AG8" s="186"/>
    </row>
    <row r="9" spans="1:33" ht="27.5" customHeight="1" thickBot="1">
      <c r="A9" s="136" t="s">
        <v>38</v>
      </c>
      <c r="B9" s="137">
        <f>B10+B68+B121+B150+B175</f>
        <v>204379592.6051417</v>
      </c>
      <c r="C9" s="137">
        <f t="shared" ref="C9:D9" si="2">C10+C68+C121+C150+C175</f>
        <v>131824620.41714475</v>
      </c>
      <c r="D9" s="137">
        <f t="shared" si="2"/>
        <v>32335200.531099971</v>
      </c>
      <c r="E9" s="137">
        <f t="shared" ref="E9:AB9" si="3">E10+E68+E121+E175</f>
        <v>969546.30560249998</v>
      </c>
      <c r="F9" s="137">
        <f t="shared" si="3"/>
        <v>177.73099999999999</v>
      </c>
      <c r="G9" s="137">
        <f t="shared" si="3"/>
        <v>0</v>
      </c>
      <c r="H9" s="137">
        <f t="shared" si="3"/>
        <v>0</v>
      </c>
      <c r="I9" s="137">
        <f t="shared" si="3"/>
        <v>0</v>
      </c>
      <c r="J9" s="137">
        <f t="shared" si="3"/>
        <v>780399.52800000005</v>
      </c>
      <c r="K9" s="137">
        <f t="shared" si="3"/>
        <v>0</v>
      </c>
      <c r="L9" s="137">
        <f t="shared" si="3"/>
        <v>0</v>
      </c>
      <c r="M9" s="137">
        <f t="shared" si="3"/>
        <v>0</v>
      </c>
      <c r="N9" s="137">
        <f t="shared" si="3"/>
        <v>0</v>
      </c>
      <c r="O9" s="137">
        <f t="shared" si="3"/>
        <v>0</v>
      </c>
      <c r="P9" s="137">
        <f t="shared" si="3"/>
        <v>0</v>
      </c>
      <c r="Q9" s="137">
        <f t="shared" si="3"/>
        <v>0</v>
      </c>
      <c r="R9" s="137">
        <f t="shared" si="3"/>
        <v>0</v>
      </c>
      <c r="S9" s="137">
        <f t="shared" si="3"/>
        <v>0</v>
      </c>
      <c r="T9" s="137">
        <f t="shared" si="3"/>
        <v>0.47193103012500009</v>
      </c>
      <c r="U9" s="137">
        <f t="shared" si="3"/>
        <v>273710.60609685001</v>
      </c>
      <c r="V9" s="137">
        <f t="shared" si="3"/>
        <v>73194.883681499996</v>
      </c>
      <c r="W9" s="137">
        <f t="shared" si="3"/>
        <v>62.041154625000011</v>
      </c>
      <c r="X9" s="137">
        <f t="shared" si="3"/>
        <v>6.9709162500000005E-4</v>
      </c>
      <c r="Y9" s="137">
        <f t="shared" si="3"/>
        <v>22.167513675000002</v>
      </c>
      <c r="Z9" s="137">
        <f t="shared" si="3"/>
        <v>4.6472775000000005E-4</v>
      </c>
      <c r="AA9" s="137">
        <f t="shared" si="3"/>
        <v>561.15875812500008</v>
      </c>
      <c r="AB9" s="137">
        <f t="shared" si="3"/>
        <v>76082.707553124987</v>
      </c>
      <c r="AC9" s="138">
        <f>SUM(B9:AB9)</f>
        <v>370713171.15583962</v>
      </c>
      <c r="AE9" s="138">
        <f t="shared" ref="AE9:AE72" si="4">AC9/1000</f>
        <v>370713.17115583963</v>
      </c>
      <c r="AF9" s="129"/>
      <c r="AG9" s="187"/>
    </row>
    <row r="10" spans="1:33" ht="22.25" customHeight="1">
      <c r="A10" s="32" t="s">
        <v>39</v>
      </c>
      <c r="B10" s="33">
        <f>B11+B53</f>
        <v>358562345.75930816</v>
      </c>
      <c r="C10" s="33">
        <f>C11+C53</f>
        <v>24477223.26668065</v>
      </c>
      <c r="D10" s="33">
        <f>D11+D53</f>
        <v>3362547.4068628266</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386402116.43285161</v>
      </c>
      <c r="AD10" s="41"/>
      <c r="AE10" s="57">
        <f t="shared" si="4"/>
        <v>386402.11643285159</v>
      </c>
      <c r="AF10" s="128"/>
      <c r="AG10" s="36">
        <f>AG11+AG53</f>
        <v>79670.059895709186</v>
      </c>
    </row>
    <row r="11" spans="1:33" ht="22.25" customHeight="1">
      <c r="A11" s="20" t="s">
        <v>40</v>
      </c>
      <c r="B11" s="37">
        <f>B12+B18+B43+B49</f>
        <v>341207024.71441668</v>
      </c>
      <c r="C11" s="37">
        <f>C12+C18+C43+C49</f>
        <v>944888.30732170958</v>
      </c>
      <c r="D11" s="37">
        <f>D12+D18+D43+D49</f>
        <v>3336860.4268628266</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345488773.44860119</v>
      </c>
      <c r="AD11" s="41"/>
      <c r="AE11" s="37">
        <f t="shared" si="4"/>
        <v>345488.77344860119</v>
      </c>
      <c r="AF11" s="128"/>
      <c r="AG11" s="37">
        <f>AG12+AG18+AG43+AG49</f>
        <v>73881.028741163871</v>
      </c>
    </row>
    <row r="12" spans="1:33" ht="22.25" customHeight="1">
      <c r="A12" s="20" t="s">
        <v>41</v>
      </c>
      <c r="B12" s="37">
        <f>B13+B14+B15</f>
        <v>156109981.10720602</v>
      </c>
      <c r="C12" s="37">
        <f>C13+C14+C15</f>
        <v>150602.38129607699</v>
      </c>
      <c r="D12" s="37">
        <f>D13+D14+D15</f>
        <v>316730.74447738496</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156577314.23297948</v>
      </c>
      <c r="AD12" s="41"/>
      <c r="AE12" s="37">
        <f t="shared" si="4"/>
        <v>156577.31423297946</v>
      </c>
      <c r="AF12" s="128"/>
      <c r="AG12" s="37">
        <f>SUM(AG13:AG15)</f>
        <v>18902.144949380388</v>
      </c>
    </row>
    <row r="13" spans="1:33" ht="22.25" customHeight="1">
      <c r="A13" s="21" t="s">
        <v>42</v>
      </c>
      <c r="B13" s="44">
        <v>125179299.67694999</v>
      </c>
      <c r="C13" s="44">
        <v>131353.82224007699</v>
      </c>
      <c r="D13" s="44">
        <v>290167.15078438498</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125600820.64997447</v>
      </c>
      <c r="AD13" s="41"/>
      <c r="AE13" s="52">
        <f t="shared" si="4"/>
        <v>125600.82064997447</v>
      </c>
      <c r="AF13" s="128"/>
      <c r="AG13" s="44">
        <v>17495.176745372901</v>
      </c>
    </row>
    <row r="14" spans="1:33" ht="22.25" customHeight="1">
      <c r="A14" s="21" t="s">
        <v>43</v>
      </c>
      <c r="B14" s="44">
        <v>9212541.7831397094</v>
      </c>
      <c r="C14" s="44">
        <v>7150.2241768362101</v>
      </c>
      <c r="D14" s="44">
        <v>11458.579573077101</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9231150.5868896227</v>
      </c>
      <c r="AD14" s="41"/>
      <c r="AE14" s="52">
        <f t="shared" si="4"/>
        <v>9231.150586889622</v>
      </c>
      <c r="AF14" s="128"/>
      <c r="AG14" s="44">
        <v>1101.6873043564501</v>
      </c>
    </row>
    <row r="15" spans="1:33" ht="22.25" customHeight="1">
      <c r="A15" s="21" t="s">
        <v>44</v>
      </c>
      <c r="B15" s="49">
        <f>B16+B17</f>
        <v>21718139.6471163</v>
      </c>
      <c r="C15" s="49">
        <f t="shared" ref="C15:D15" si="5">C16+C17</f>
        <v>12098.3348791638</v>
      </c>
      <c r="D15" s="49">
        <f t="shared" si="5"/>
        <v>15105.0141199229</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21745342.996115386</v>
      </c>
      <c r="AD15" s="41"/>
      <c r="AE15" s="52">
        <f t="shared" si="4"/>
        <v>21745.342996115385</v>
      </c>
      <c r="AF15" s="128"/>
      <c r="AG15" s="44">
        <v>305.28089965103698</v>
      </c>
    </row>
    <row r="16" spans="1:33" ht="22.25" customHeight="1">
      <c r="A16" s="98" t="s">
        <v>45</v>
      </c>
      <c r="B16" s="44">
        <v>1317533.058</v>
      </c>
      <c r="C16" s="44">
        <v>6.5880000000000001</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1317539.6459999999</v>
      </c>
      <c r="AD16" s="41"/>
      <c r="AE16" s="52">
        <f t="shared" si="4"/>
        <v>1317.5396459999999</v>
      </c>
      <c r="AF16" s="128"/>
      <c r="AG16" s="73"/>
    </row>
    <row r="17" spans="1:33" ht="22.25" customHeight="1">
      <c r="A17" s="99" t="s">
        <v>46</v>
      </c>
      <c r="B17" s="44">
        <v>20400606.589116301</v>
      </c>
      <c r="C17" s="44">
        <v>12091.7468791638</v>
      </c>
      <c r="D17" s="44">
        <v>15105.0141199229</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20427803.350115389</v>
      </c>
      <c r="AD17" s="41"/>
      <c r="AE17" s="52">
        <f t="shared" si="4"/>
        <v>20427.803350115388</v>
      </c>
      <c r="AF17" s="128"/>
      <c r="AG17" s="44">
        <v>305.28089965103698</v>
      </c>
    </row>
    <row r="18" spans="1:33" ht="22.25" customHeight="1">
      <c r="A18" s="20" t="s">
        <v>47</v>
      </c>
      <c r="B18" s="37">
        <f>B19+B20+B21+B25+B26+B33+B35+B37+B39</f>
        <v>39885420.60321065</v>
      </c>
      <c r="C18" s="37">
        <f>C19+C20+C21+C25+C26+C33+C35+C37+C39</f>
        <v>74133.406025632561</v>
      </c>
      <c r="D18" s="37">
        <f>D19+D20+D21+D25+D26+D33+D35+D37+D39</f>
        <v>105627.32738544137</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40065181.336621724</v>
      </c>
      <c r="AD18" s="110"/>
      <c r="AE18" s="37">
        <f t="shared" si="4"/>
        <v>40065.181336621725</v>
      </c>
      <c r="AF18" s="128"/>
      <c r="AG18" s="37">
        <f>SUM(AG19,AG20,AG21,AG25,AG26,AG32,AG33,AG34,AG35,AG36,AG37,AG38,AG39)</f>
        <v>1367.3047353934678</v>
      </c>
    </row>
    <row r="19" spans="1:33" ht="22.25" customHeight="1">
      <c r="A19" s="100" t="s">
        <v>48</v>
      </c>
      <c r="B19" s="44">
        <v>3269636.8803314655</v>
      </c>
      <c r="C19" s="44">
        <v>2235.1665980000007</v>
      </c>
      <c r="D19" s="44">
        <v>3245.6930892500004</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3275117.7400187156</v>
      </c>
      <c r="AD19" s="110"/>
      <c r="AE19" s="44">
        <f t="shared" si="4"/>
        <v>3275.1177400187157</v>
      </c>
      <c r="AF19" s="128"/>
      <c r="AG19" s="44">
        <v>63.3388034960211</v>
      </c>
    </row>
    <row r="20" spans="1:33" ht="22.25" customHeight="1">
      <c r="A20" s="100" t="s">
        <v>49</v>
      </c>
      <c r="B20" s="44">
        <v>1279410.29032303</v>
      </c>
      <c r="C20" s="44">
        <v>1022.272188</v>
      </c>
      <c r="D20" s="44">
        <v>1660.5287430000001</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1282093.0912540299</v>
      </c>
      <c r="AD20" s="110"/>
      <c r="AE20" s="52">
        <f t="shared" si="4"/>
        <v>1282.0930912540298</v>
      </c>
      <c r="AF20" s="128"/>
      <c r="AG20" s="44">
        <v>20.516509208405726</v>
      </c>
    </row>
    <row r="21" spans="1:33" ht="22.25" customHeight="1">
      <c r="A21" s="100" t="s">
        <v>50</v>
      </c>
      <c r="B21" s="44">
        <f>SUM(B22:B24)</f>
        <v>7794220.5399179393</v>
      </c>
      <c r="C21" s="44">
        <f>SUM(C22:C24)</f>
        <v>5515.7160799999983</v>
      </c>
      <c r="D21" s="44">
        <f>SUM(D22:D24)</f>
        <v>8269.0828430000001</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7808005.3388409391</v>
      </c>
      <c r="AD21" s="110"/>
      <c r="AE21" s="52">
        <f t="shared" si="4"/>
        <v>7808.0053388409387</v>
      </c>
      <c r="AF21" s="128"/>
      <c r="AG21" s="44">
        <f>SUM(AG22:AG24)</f>
        <v>155.6993188864777</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7532178.8982564295</v>
      </c>
      <c r="C23" s="44">
        <v>5384.1998839999987</v>
      </c>
      <c r="D23" s="44">
        <v>8137.2981575000003</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7545700.3962979298</v>
      </c>
      <c r="AD23" s="110"/>
      <c r="AE23" s="52">
        <f t="shared" si="4"/>
        <v>7545.7003962979297</v>
      </c>
      <c r="AF23" s="128"/>
      <c r="AG23" s="44">
        <v>154.95706456910341</v>
      </c>
    </row>
    <row r="24" spans="1:33" ht="22.25" customHeight="1">
      <c r="A24" s="99" t="s">
        <v>53</v>
      </c>
      <c r="B24" s="44">
        <v>262041.64166151002</v>
      </c>
      <c r="C24" s="44">
        <v>131.51619600000001</v>
      </c>
      <c r="D24" s="44">
        <v>131.78468550000002</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262304.94254301005</v>
      </c>
      <c r="AD24" s="110"/>
      <c r="AE24" s="52">
        <f t="shared" si="4"/>
        <v>262.30494254301004</v>
      </c>
      <c r="AF24" s="128"/>
      <c r="AG24" s="44">
        <v>0.74225431737428282</v>
      </c>
    </row>
    <row r="25" spans="1:33" ht="22.25" customHeight="1">
      <c r="A25" s="100" t="s">
        <v>54</v>
      </c>
      <c r="B25" s="44">
        <v>2597122.0444519501</v>
      </c>
      <c r="C25" s="44">
        <v>1972.6592200000002</v>
      </c>
      <c r="D25" s="44">
        <v>3111.1560475000001</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2602205.8597194501</v>
      </c>
      <c r="AD25" s="110"/>
      <c r="AE25" s="52">
        <f t="shared" si="4"/>
        <v>2602.20585971945</v>
      </c>
      <c r="AF25" s="128"/>
      <c r="AG25" s="44">
        <v>68.085545779493756</v>
      </c>
    </row>
    <row r="26" spans="1:33" ht="22.25" customHeight="1">
      <c r="A26" s="100" t="s">
        <v>55</v>
      </c>
      <c r="B26" s="44">
        <f>SUM(B27:B31)</f>
        <v>3670872.8430902902</v>
      </c>
      <c r="C26" s="44">
        <f>SUM(C27:C31)</f>
        <v>41484.108035999998</v>
      </c>
      <c r="D26" s="44">
        <f>SUM(D27:D31)</f>
        <v>54303.580500500007</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3766660.5316267898</v>
      </c>
      <c r="AD26" s="110"/>
      <c r="AE26" s="52">
        <f t="shared" si="4"/>
        <v>3766.6605316267896</v>
      </c>
      <c r="AF26" s="128"/>
      <c r="AG26" s="44">
        <f>SUM(AG27:AG31)</f>
        <v>651.37232468631305</v>
      </c>
    </row>
    <row r="27" spans="1:33" ht="22.25" customHeight="1">
      <c r="A27" s="99" t="s">
        <v>56</v>
      </c>
      <c r="B27" s="44">
        <v>2198055.4169608802</v>
      </c>
      <c r="C27" s="44">
        <v>40267.478999999999</v>
      </c>
      <c r="D27" s="44">
        <v>52280.172020000013</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2290603.0679808799</v>
      </c>
      <c r="AD27" s="110"/>
      <c r="AE27" s="52">
        <f t="shared" si="4"/>
        <v>2290.60306798088</v>
      </c>
      <c r="AF27" s="128"/>
      <c r="AG27" s="44">
        <v>612.66201486755608</v>
      </c>
    </row>
    <row r="28" spans="1:33" ht="22.25" customHeight="1">
      <c r="A28" s="99" t="s">
        <v>57</v>
      </c>
      <c r="B28" s="44">
        <v>544519.09876130999</v>
      </c>
      <c r="C28" s="44">
        <v>471.88027600000004</v>
      </c>
      <c r="D28" s="44">
        <v>800.61447550000014</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545791.59351280995</v>
      </c>
      <c r="AD28" s="110"/>
      <c r="AE28" s="52">
        <f t="shared" si="4"/>
        <v>545.79159351280998</v>
      </c>
      <c r="AF28" s="128"/>
      <c r="AG28" s="44">
        <v>9.674172581723834</v>
      </c>
    </row>
    <row r="29" spans="1:33" ht="22.25" customHeight="1">
      <c r="A29" s="99" t="s">
        <v>58</v>
      </c>
      <c r="B29" s="44">
        <v>19836.213291979999</v>
      </c>
      <c r="C29" s="44">
        <v>14.209608000000001</v>
      </c>
      <c r="D29" s="44">
        <v>21.477879000000001</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19871.900778979998</v>
      </c>
      <c r="AD29" s="110"/>
      <c r="AE29" s="52">
        <f t="shared" si="4"/>
        <v>19.871900778979999</v>
      </c>
      <c r="AF29" s="128"/>
      <c r="AG29" s="44">
        <v>0.46263809707737319</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908462.11407612008</v>
      </c>
      <c r="C31" s="44">
        <v>730.53915200000006</v>
      </c>
      <c r="D31" s="44">
        <v>1201.3161259999997</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910393.96935412008</v>
      </c>
      <c r="AD31" s="110"/>
      <c r="AE31" s="52">
        <f t="shared" si="4"/>
        <v>910.39396935412003</v>
      </c>
      <c r="AF31" s="128"/>
      <c r="AG31" s="44">
        <v>28.573499139955715</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220623.32685639002</v>
      </c>
      <c r="C33" s="44">
        <v>103.34864399999999</v>
      </c>
      <c r="D33" s="44">
        <v>101.07160950000001</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220827.74710989004</v>
      </c>
      <c r="AD33" s="110"/>
      <c r="AE33" s="52">
        <f t="shared" si="4"/>
        <v>220.82774710989005</v>
      </c>
      <c r="AF33" s="128"/>
      <c r="AG33" s="44">
        <v>0.55266537294357032</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7629561.4676002348</v>
      </c>
      <c r="C35" s="44">
        <v>8328.103315632563</v>
      </c>
      <c r="D35" s="44">
        <v>14487.950202191367</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7652377.5211180588</v>
      </c>
      <c r="AD35" s="110"/>
      <c r="AE35" s="52">
        <f t="shared" si="4"/>
        <v>7652.3775211180591</v>
      </c>
      <c r="AF35" s="128"/>
      <c r="AG35" s="44">
        <v>125.16930306883978</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438561.63539999997</v>
      </c>
      <c r="C37" s="44">
        <v>505.68</v>
      </c>
      <c r="D37" s="44">
        <v>957.18</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440024.49539999996</v>
      </c>
      <c r="AD37" s="110"/>
      <c r="AE37" s="52">
        <f t="shared" si="4"/>
        <v>440.02449539999998</v>
      </c>
      <c r="AF37" s="128"/>
      <c r="AG37" s="44">
        <v>1.9433505181784552</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12985411.575239349</v>
      </c>
      <c r="C39" s="44">
        <f>SUM(C40:C42)</f>
        <v>12966.351943999998</v>
      </c>
      <c r="D39" s="44">
        <f>SUM(D40:D42)</f>
        <v>19491.084350500005</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13017869.011533849</v>
      </c>
      <c r="AD39" s="110"/>
      <c r="AE39" s="52">
        <f t="shared" si="4"/>
        <v>13017.869011533849</v>
      </c>
      <c r="AF39" s="128"/>
      <c r="AG39" s="44">
        <f>SUM(AG40:AG42)</f>
        <v>280.6269143767945</v>
      </c>
    </row>
    <row r="40" spans="1:33" ht="22.25" customHeight="1">
      <c r="A40" s="99" t="s">
        <v>69</v>
      </c>
      <c r="B40" s="44">
        <v>2244283.7719873399</v>
      </c>
      <c r="C40" s="44">
        <v>1230.3042639999999</v>
      </c>
      <c r="D40" s="44">
        <v>1413.071107</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2246927.1473583402</v>
      </c>
      <c r="AD40" s="110"/>
      <c r="AE40" s="52">
        <f t="shared" si="4"/>
        <v>2246.9271473583403</v>
      </c>
      <c r="AF40" s="128"/>
      <c r="AG40" s="44">
        <v>18.66746673891824</v>
      </c>
    </row>
    <row r="41" spans="1:33" ht="22.25" customHeight="1">
      <c r="A41" s="99" t="s">
        <v>70</v>
      </c>
      <c r="B41" s="44">
        <v>461847.90408081992</v>
      </c>
      <c r="C41" s="44">
        <v>304.018484</v>
      </c>
      <c r="D41" s="44">
        <v>422.00727949999998</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462573.92984431994</v>
      </c>
      <c r="AD41" s="110"/>
      <c r="AE41" s="52">
        <f t="shared" si="4"/>
        <v>462.57392984431993</v>
      </c>
      <c r="AF41" s="128"/>
      <c r="AG41" s="44">
        <v>4.0714238264162184</v>
      </c>
    </row>
    <row r="42" spans="1:33" ht="22.25" customHeight="1">
      <c r="A42" s="99" t="s">
        <v>71</v>
      </c>
      <c r="B42" s="44">
        <v>10279279.89917119</v>
      </c>
      <c r="C42" s="44">
        <v>11432.029195999998</v>
      </c>
      <c r="D42" s="44">
        <v>17656.005964000004</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10308367.93433119</v>
      </c>
      <c r="AD42" s="110"/>
      <c r="AE42" s="52">
        <f t="shared" si="4"/>
        <v>10308.367934331191</v>
      </c>
      <c r="AF42" s="128"/>
      <c r="AG42" s="44">
        <v>257.88802381146002</v>
      </c>
    </row>
    <row r="43" spans="1:33" ht="22.25" customHeight="1">
      <c r="A43" s="20" t="s">
        <v>72</v>
      </c>
      <c r="B43" s="37">
        <f>SUM(B44:B48)</f>
        <v>115059206.94400001</v>
      </c>
      <c r="C43" s="37">
        <f>SUM(C44:C48)</f>
        <v>421548.74999999994</v>
      </c>
      <c r="D43" s="37">
        <f>SUM(D44:D48)</f>
        <v>2609669.5950000002</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118090425.289</v>
      </c>
      <c r="AD43" s="41"/>
      <c r="AE43" s="37">
        <f t="shared" si="4"/>
        <v>118090.42528900001</v>
      </c>
      <c r="AF43" s="128"/>
      <c r="AG43" s="37">
        <f>SUM(AG44:AG48)</f>
        <v>19113.039056390004</v>
      </c>
    </row>
    <row r="44" spans="1:33" ht="22.25" customHeight="1">
      <c r="A44" s="100" t="s">
        <v>73</v>
      </c>
      <c r="B44" s="44">
        <v>5583910.6979999999</v>
      </c>
      <c r="C44" s="44">
        <v>1076.595</v>
      </c>
      <c r="D44" s="44">
        <v>40756.822</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5625744.1149999993</v>
      </c>
      <c r="AD44" s="41"/>
      <c r="AE44" s="52">
        <f t="shared" si="4"/>
        <v>5625.7441149999995</v>
      </c>
      <c r="AF44" s="128"/>
      <c r="AG44" s="44">
        <v>79.043849539999997</v>
      </c>
    </row>
    <row r="45" spans="1:33" ht="22.25" customHeight="1">
      <c r="A45" s="100" t="s">
        <v>74</v>
      </c>
      <c r="B45" s="44">
        <v>104887579.65700001</v>
      </c>
      <c r="C45" s="44">
        <v>409870.53200000001</v>
      </c>
      <c r="D45" s="44">
        <v>2389547.463</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107686997.65200001</v>
      </c>
      <c r="AD45" s="41"/>
      <c r="AE45" s="52">
        <f t="shared" si="4"/>
        <v>107686.99765200001</v>
      </c>
      <c r="AF45" s="128"/>
      <c r="AG45" s="44">
        <v>18820.81049</v>
      </c>
    </row>
    <row r="46" spans="1:33" ht="22.25" customHeight="1">
      <c r="A46" s="100" t="s">
        <v>75</v>
      </c>
      <c r="B46" s="44">
        <v>1511185.703</v>
      </c>
      <c r="C46" s="44">
        <v>2410.404</v>
      </c>
      <c r="D46" s="44">
        <v>157215.58499999999</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1670811.692</v>
      </c>
      <c r="AD46" s="41"/>
      <c r="AE46" s="52">
        <f t="shared" si="4"/>
        <v>1670.811692</v>
      </c>
      <c r="AF46" s="128"/>
      <c r="AG46" s="44">
        <v>35.633841750000002</v>
      </c>
    </row>
    <row r="47" spans="1:33" ht="22.25" customHeight="1">
      <c r="A47" s="100" t="s">
        <v>76</v>
      </c>
      <c r="B47" s="44">
        <v>3076530.8859999999</v>
      </c>
      <c r="C47" s="44">
        <v>8191.2190000000001</v>
      </c>
      <c r="D47" s="44">
        <v>22149.724999999999</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3106871.83</v>
      </c>
      <c r="AD47" s="41"/>
      <c r="AE47" s="52">
        <f t="shared" si="4"/>
        <v>3106.87183</v>
      </c>
      <c r="AF47" s="128"/>
      <c r="AG47" s="44">
        <v>177.55087510000001</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30152416.059999999</v>
      </c>
      <c r="C49" s="37">
        <f>SUM(C50:C52)</f>
        <v>298603.77</v>
      </c>
      <c r="D49" s="37">
        <f>SUM(D50:D52)</f>
        <v>304832.76</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30755852.59</v>
      </c>
      <c r="AD49" s="41"/>
      <c r="AE49" s="37">
        <f t="shared" si="4"/>
        <v>30755.852589999999</v>
      </c>
      <c r="AF49" s="128"/>
      <c r="AG49" s="37">
        <f>SUM(AG50:AG52)</f>
        <v>34498.54</v>
      </c>
    </row>
    <row r="50" spans="1:33" ht="22.25" customHeight="1">
      <c r="A50" s="100" t="s">
        <v>79</v>
      </c>
      <c r="B50" s="44">
        <v>4633221.5599999996</v>
      </c>
      <c r="C50" s="44">
        <v>10352.92</v>
      </c>
      <c r="D50" s="44">
        <v>2193.37</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4645767.8499999996</v>
      </c>
      <c r="AD50" s="41"/>
      <c r="AE50" s="52">
        <f t="shared" si="4"/>
        <v>4645.7678499999993</v>
      </c>
      <c r="AF50" s="128"/>
      <c r="AG50" s="44">
        <v>2340.3000000000002</v>
      </c>
    </row>
    <row r="51" spans="1:33" ht="22.25" customHeight="1">
      <c r="A51" s="100" t="s">
        <v>80</v>
      </c>
      <c r="B51" s="44">
        <v>19991330.140000001</v>
      </c>
      <c r="C51" s="44">
        <v>267918.14</v>
      </c>
      <c r="D51" s="44">
        <v>291532.94</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20550781.220000003</v>
      </c>
      <c r="AD51" s="41"/>
      <c r="AE51" s="52">
        <f t="shared" si="4"/>
        <v>20550.781220000001</v>
      </c>
      <c r="AF51" s="128"/>
      <c r="AG51" s="44">
        <v>31811.88</v>
      </c>
    </row>
    <row r="52" spans="1:33" ht="22.25" customHeight="1">
      <c r="A52" s="100" t="s">
        <v>81</v>
      </c>
      <c r="B52" s="44">
        <v>5527864.3600000003</v>
      </c>
      <c r="C52" s="44">
        <v>20332.71</v>
      </c>
      <c r="D52" s="44">
        <v>11106.45</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5559303.5200000005</v>
      </c>
      <c r="AD52" s="41"/>
      <c r="AE52" s="52">
        <f t="shared" si="4"/>
        <v>5559.3035200000004</v>
      </c>
      <c r="AF52" s="128"/>
      <c r="AG52" s="44">
        <v>346.36</v>
      </c>
    </row>
    <row r="53" spans="1:33" ht="22.25" customHeight="1">
      <c r="A53" s="13" t="s">
        <v>82</v>
      </c>
      <c r="B53" s="37">
        <f>B54+B59</f>
        <v>17355321.044891488</v>
      </c>
      <c r="C53" s="37">
        <f>C54+C59</f>
        <v>23532334.959358942</v>
      </c>
      <c r="D53" s="37">
        <f>D54+D59</f>
        <v>25686.98</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40913342.984250426</v>
      </c>
      <c r="AD53" s="41"/>
      <c r="AE53" s="37">
        <f t="shared" si="4"/>
        <v>40913.342984250427</v>
      </c>
      <c r="AF53" s="128"/>
      <c r="AG53" s="37">
        <f>AG54+AG59</f>
        <v>5789.0311545453096</v>
      </c>
    </row>
    <row r="54" spans="1:33" ht="22.25" customHeight="1">
      <c r="A54" s="20" t="s">
        <v>83</v>
      </c>
      <c r="B54" s="37">
        <f>B55+B58</f>
        <v>83076.010000000009</v>
      </c>
      <c r="C54" s="37">
        <f>C55+C58</f>
        <v>2922028.38</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3005104.3899999997</v>
      </c>
      <c r="AD54" s="41"/>
      <c r="AE54" s="37">
        <f t="shared" si="4"/>
        <v>3005.1043899999995</v>
      </c>
      <c r="AF54" s="128"/>
      <c r="AG54" s="76"/>
    </row>
    <row r="55" spans="1:33" ht="22.25" customHeight="1">
      <c r="A55" s="101" t="s">
        <v>84</v>
      </c>
      <c r="B55" s="52">
        <f>B56+B57</f>
        <v>83076.010000000009</v>
      </c>
      <c r="C55" s="52">
        <f>C56+C57</f>
        <v>2922028.38</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3005104.3899999997</v>
      </c>
      <c r="AD55" s="41"/>
      <c r="AE55" s="44">
        <f t="shared" si="4"/>
        <v>3005.1043899999995</v>
      </c>
      <c r="AF55" s="128"/>
      <c r="AG55" s="73"/>
    </row>
    <row r="56" spans="1:33" ht="22.25" customHeight="1">
      <c r="A56" s="100" t="s">
        <v>85</v>
      </c>
      <c r="B56" s="44">
        <v>79117.820000000007</v>
      </c>
      <c r="C56" s="44">
        <v>2802793.85</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2881911.67</v>
      </c>
      <c r="AD56" s="41"/>
      <c r="AE56" s="52">
        <f t="shared" si="4"/>
        <v>2881.91167</v>
      </c>
      <c r="AF56" s="128"/>
      <c r="AG56" s="73"/>
    </row>
    <row r="57" spans="1:33" ht="22.25" customHeight="1">
      <c r="A57" s="100" t="s">
        <v>86</v>
      </c>
      <c r="B57" s="44">
        <v>3958.19</v>
      </c>
      <c r="C57" s="44">
        <v>119234.53</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123192.72</v>
      </c>
      <c r="AD57" s="41"/>
      <c r="AE57" s="52">
        <f t="shared" si="4"/>
        <v>123.19271999999999</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17272245.034891486</v>
      </c>
      <c r="C59" s="37">
        <f t="shared" ref="C59:D59" si="8">C60+C64</f>
        <v>20610306.579358943</v>
      </c>
      <c r="D59" s="37">
        <f t="shared" si="8"/>
        <v>25686.98</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37908238.594250426</v>
      </c>
      <c r="AD59" s="41"/>
      <c r="AE59" s="37">
        <f t="shared" si="4"/>
        <v>37908.238594250426</v>
      </c>
      <c r="AF59" s="128"/>
      <c r="AG59" s="53">
        <f>SUM(AG60:AG66)</f>
        <v>5789.0311545453096</v>
      </c>
    </row>
    <row r="60" spans="1:33" ht="22.25" customHeight="1">
      <c r="A60" s="100" t="s">
        <v>89</v>
      </c>
      <c r="B60" s="49">
        <f>SUM(B61,B62,B63)</f>
        <v>15002289.516002635</v>
      </c>
      <c r="C60" s="49">
        <f t="shared" ref="C60:D60" si="9">SUM(C61,C62,C63)</f>
        <v>16205017.411642078</v>
      </c>
      <c r="D60" s="49">
        <f t="shared" si="9"/>
        <v>25647.31</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31232954.237644713</v>
      </c>
      <c r="AD60" s="41"/>
      <c r="AE60" s="52">
        <f t="shared" si="4"/>
        <v>31232.954237644713</v>
      </c>
      <c r="AF60" s="128"/>
      <c r="AG60" s="111"/>
    </row>
    <row r="61" spans="1:33" ht="22.25" customHeight="1">
      <c r="A61" s="102" t="s">
        <v>90</v>
      </c>
      <c r="B61" s="44">
        <v>6227487.3562852601</v>
      </c>
      <c r="C61" s="44">
        <v>8237069.2171022296</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14464556.573387489</v>
      </c>
      <c r="AD61" s="41"/>
      <c r="AE61" s="52">
        <f t="shared" si="4"/>
        <v>14464.556573387488</v>
      </c>
      <c r="AF61" s="128"/>
      <c r="AG61" s="109"/>
    </row>
    <row r="62" spans="1:33" ht="22.25" customHeight="1">
      <c r="A62" s="102" t="s">
        <v>91</v>
      </c>
      <c r="B62" s="44">
        <v>8712129.0275159292</v>
      </c>
      <c r="C62" s="44">
        <v>7907596.6764667304</v>
      </c>
      <c r="D62" s="44">
        <v>25647.31</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16645373.013982659</v>
      </c>
      <c r="AD62" s="41"/>
      <c r="AE62" s="52">
        <f t="shared" si="4"/>
        <v>16645.373013982658</v>
      </c>
      <c r="AF62" s="128"/>
      <c r="AG62" s="44">
        <v>5789.0311545453096</v>
      </c>
    </row>
    <row r="63" spans="1:33" ht="22.25" customHeight="1">
      <c r="A63" s="102" t="s">
        <v>92</v>
      </c>
      <c r="B63" s="44">
        <v>62673.132201446198</v>
      </c>
      <c r="C63" s="44">
        <v>60351.518073119798</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123024.650274566</v>
      </c>
      <c r="AD63" s="41"/>
      <c r="AE63" s="52">
        <f t="shared" si="4"/>
        <v>123.024650274566</v>
      </c>
      <c r="AF63" s="128"/>
      <c r="AG63" s="109"/>
    </row>
    <row r="64" spans="1:33" ht="22.25" customHeight="1">
      <c r="A64" s="103" t="s">
        <v>93</v>
      </c>
      <c r="B64" s="49">
        <f>SUM(B65,B66,B67)</f>
        <v>2269955.5188888521</v>
      </c>
      <c r="C64" s="49">
        <f t="shared" ref="C64:D64" si="11">SUM(C65,C66,C67)</f>
        <v>4405289.1677168636</v>
      </c>
      <c r="D64" s="49">
        <f t="shared" si="11"/>
        <v>39.67</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6675284.356605716</v>
      </c>
      <c r="AD64" s="41"/>
      <c r="AE64" s="52">
        <f t="shared" si="4"/>
        <v>6675.2843566057163</v>
      </c>
      <c r="AF64" s="128"/>
      <c r="AG64" s="109"/>
    </row>
    <row r="65" spans="1:33" ht="22.25" customHeight="1">
      <c r="A65" s="102" t="s">
        <v>94</v>
      </c>
      <c r="B65" s="44">
        <v>2101622.2533653402</v>
      </c>
      <c r="C65" s="44">
        <v>1447522.4364948501</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3549144.6898601903</v>
      </c>
      <c r="AD65" s="41"/>
      <c r="AE65" s="52">
        <f t="shared" si="4"/>
        <v>3549.1446898601903</v>
      </c>
      <c r="AF65" s="128"/>
      <c r="AG65" s="112"/>
    </row>
    <row r="66" spans="1:33" ht="22.25" customHeight="1">
      <c r="A66" s="102" t="s">
        <v>95</v>
      </c>
      <c r="B66" s="44">
        <v>164800.912832442</v>
      </c>
      <c r="C66" s="44">
        <v>3075.1043795038099</v>
      </c>
      <c r="D66" s="44">
        <v>39.67</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167915.68721194583</v>
      </c>
      <c r="AD66" s="41"/>
      <c r="AE66" s="52">
        <f t="shared" si="4"/>
        <v>167.91568721194582</v>
      </c>
      <c r="AF66" s="128"/>
      <c r="AG66" s="112"/>
    </row>
    <row r="67" spans="1:33" ht="22.25" customHeight="1" thickBot="1">
      <c r="A67" s="102" t="s">
        <v>96</v>
      </c>
      <c r="B67" s="44">
        <v>3532.3526910699302</v>
      </c>
      <c r="C67" s="44">
        <v>2954691.62684251</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2958223.9795335797</v>
      </c>
      <c r="AD67" s="41"/>
      <c r="AE67" s="116">
        <f t="shared" si="4"/>
        <v>2958.2239795335795</v>
      </c>
      <c r="AF67" s="128"/>
      <c r="AG67" s="112"/>
    </row>
    <row r="68" spans="1:33" ht="22.25" customHeight="1">
      <c r="A68" s="12" t="s">
        <v>97</v>
      </c>
      <c r="B68" s="33">
        <f>B69+B75+B86+B94+B99+B105+B112+B117</f>
        <v>45064496.362333551</v>
      </c>
      <c r="C68" s="33">
        <f t="shared" ref="C68:AC68" si="12">C69+C75+C86+C94+C99+C105+C112+C117</f>
        <v>206483.07610466264</v>
      </c>
      <c r="D68" s="33">
        <f t="shared" si="12"/>
        <v>462630.5571911438</v>
      </c>
      <c r="E68" s="34">
        <f t="shared" si="12"/>
        <v>969546.30560249998</v>
      </c>
      <c r="F68" s="34">
        <f t="shared" si="12"/>
        <v>177.73099999999999</v>
      </c>
      <c r="G68" s="34">
        <f t="shared" si="12"/>
        <v>0</v>
      </c>
      <c r="H68" s="34">
        <f t="shared" si="12"/>
        <v>0</v>
      </c>
      <c r="I68" s="34">
        <f t="shared" si="12"/>
        <v>0</v>
      </c>
      <c r="J68" s="34">
        <f t="shared" si="12"/>
        <v>780399.52800000005</v>
      </c>
      <c r="K68" s="34">
        <f t="shared" si="12"/>
        <v>0</v>
      </c>
      <c r="L68" s="34">
        <f t="shared" si="12"/>
        <v>0</v>
      </c>
      <c r="M68" s="34">
        <f t="shared" si="12"/>
        <v>0</v>
      </c>
      <c r="N68" s="34">
        <f t="shared" si="12"/>
        <v>0</v>
      </c>
      <c r="O68" s="34">
        <f t="shared" si="12"/>
        <v>0</v>
      </c>
      <c r="P68" s="34">
        <f t="shared" si="12"/>
        <v>0</v>
      </c>
      <c r="Q68" s="34">
        <f t="shared" si="12"/>
        <v>0</v>
      </c>
      <c r="R68" s="34">
        <f t="shared" si="12"/>
        <v>0</v>
      </c>
      <c r="S68" s="34">
        <f t="shared" si="12"/>
        <v>0</v>
      </c>
      <c r="T68" s="34">
        <f t="shared" si="12"/>
        <v>0.47193103012500009</v>
      </c>
      <c r="U68" s="34">
        <f t="shared" si="12"/>
        <v>273710.60609685001</v>
      </c>
      <c r="V68" s="34">
        <f t="shared" si="12"/>
        <v>73194.883681499996</v>
      </c>
      <c r="W68" s="34">
        <f t="shared" si="12"/>
        <v>62.041154625000011</v>
      </c>
      <c r="X68" s="34">
        <f t="shared" si="12"/>
        <v>6.9709162500000005E-4</v>
      </c>
      <c r="Y68" s="34">
        <f t="shared" si="12"/>
        <v>22.167513675000002</v>
      </c>
      <c r="Z68" s="34">
        <f t="shared" si="12"/>
        <v>4.6472775000000005E-4</v>
      </c>
      <c r="AA68" s="34">
        <f t="shared" si="12"/>
        <v>561.15875812500008</v>
      </c>
      <c r="AB68" s="120">
        <f t="shared" si="12"/>
        <v>76082.707553124987</v>
      </c>
      <c r="AC68" s="57">
        <f t="shared" si="12"/>
        <v>47907367.598082609</v>
      </c>
      <c r="AD68" s="93"/>
      <c r="AE68" s="57">
        <f t="shared" si="4"/>
        <v>47907.367598082608</v>
      </c>
      <c r="AF68" s="128"/>
      <c r="AG68" s="57"/>
    </row>
    <row r="69" spans="1:33" ht="22.25" customHeight="1">
      <c r="A69" s="20" t="s">
        <v>98</v>
      </c>
      <c r="B69" s="53">
        <f>SUM(B70:B74)</f>
        <v>28595829.699396059</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28595829.699396059</v>
      </c>
      <c r="AD69" s="41"/>
      <c r="AE69" s="37">
        <f t="shared" si="4"/>
        <v>28595.829699396058</v>
      </c>
      <c r="AF69" s="128"/>
      <c r="AG69" s="76"/>
    </row>
    <row r="70" spans="1:33" ht="22.25" customHeight="1">
      <c r="A70" s="100" t="s">
        <v>99</v>
      </c>
      <c r="B70" s="44">
        <v>13813007.403200002</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13813007.403200002</v>
      </c>
      <c r="AD70" s="41"/>
      <c r="AE70" s="52">
        <f t="shared" si="4"/>
        <v>13813.007403200003</v>
      </c>
      <c r="AF70" s="128"/>
      <c r="AG70" s="111"/>
    </row>
    <row r="71" spans="1:33" ht="22.25" customHeight="1">
      <c r="A71" s="100" t="s">
        <v>100</v>
      </c>
      <c r="B71" s="44">
        <v>2534509.127771643</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2534509.127771643</v>
      </c>
      <c r="AD71" s="41"/>
      <c r="AE71" s="52">
        <f t="shared" si="4"/>
        <v>2534.5091277716429</v>
      </c>
      <c r="AF71" s="128"/>
      <c r="AG71" s="111"/>
    </row>
    <row r="72" spans="1:33" ht="22.25" customHeight="1">
      <c r="A72" s="100" t="s">
        <v>101</v>
      </c>
      <c r="B72" s="44">
        <v>384563.73682387476</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384563.73682387476</v>
      </c>
      <c r="AD72" s="41"/>
      <c r="AE72" s="52">
        <f t="shared" si="4"/>
        <v>384.56373682387476</v>
      </c>
      <c r="AF72" s="128"/>
      <c r="AG72" s="111"/>
    </row>
    <row r="73" spans="1:33" ht="22.25" customHeight="1">
      <c r="A73" s="100" t="s">
        <v>102</v>
      </c>
      <c r="B73" s="44">
        <v>11863749.431600535</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11863749.431600535</v>
      </c>
      <c r="AD73" s="41"/>
      <c r="AE73" s="52">
        <f t="shared" ref="AE73:AE136" si="13">AC73/1000</f>
        <v>11863.749431600536</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2714715.9715677686</v>
      </c>
      <c r="C75" s="37">
        <f>SUM(C76:C85)</f>
        <v>206483.07610466264</v>
      </c>
      <c r="D75" s="37">
        <f>SUM(D76:D85)</f>
        <v>462568.36500000005</v>
      </c>
      <c r="E75" s="60">
        <f>SUM(E76:E85)</f>
        <v>969402.24</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4353169.6526724314</v>
      </c>
      <c r="AD75" s="41"/>
      <c r="AE75" s="37">
        <f t="shared" si="13"/>
        <v>4353.1696526724318</v>
      </c>
      <c r="AF75" s="128"/>
      <c r="AG75" s="76"/>
    </row>
    <row r="76" spans="1:33" ht="22.25" customHeight="1">
      <c r="A76" s="100" t="s">
        <v>105</v>
      </c>
      <c r="B76" s="117">
        <v>847549.73056538426</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847549.73056538426</v>
      </c>
      <c r="AD76" s="41"/>
      <c r="AE76" s="52">
        <f t="shared" si="13"/>
        <v>847.54973056538427</v>
      </c>
      <c r="AF76" s="128"/>
      <c r="AG76" s="111"/>
    </row>
    <row r="77" spans="1:33" ht="22.25" customHeight="1">
      <c r="A77" s="100" t="s">
        <v>106</v>
      </c>
      <c r="B77" s="59"/>
      <c r="C77" s="58"/>
      <c r="D77" s="44">
        <v>298249.02</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298249.02</v>
      </c>
      <c r="AD77" s="41"/>
      <c r="AE77" s="52">
        <f t="shared" si="13"/>
        <v>298.24902000000003</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164319.34500000003</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164319.34500000003</v>
      </c>
      <c r="AD79" s="41"/>
      <c r="AE79" s="52">
        <f t="shared" si="13"/>
        <v>164.31934500000003</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166417.28</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166417.28</v>
      </c>
      <c r="AD81" s="41"/>
      <c r="AE81" s="52">
        <f t="shared" si="13"/>
        <v>166.41728000000001</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1660728.9610023843</v>
      </c>
      <c r="C83" s="44">
        <v>206483.07610466264</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1867212.0371070469</v>
      </c>
      <c r="AD83" s="41"/>
      <c r="AE83" s="52">
        <f t="shared" si="13"/>
        <v>1867.2120371070469</v>
      </c>
      <c r="AF83" s="128"/>
      <c r="AG83" s="111"/>
    </row>
    <row r="84" spans="1:33" ht="22.25" customHeight="1">
      <c r="A84" s="100" t="s">
        <v>113</v>
      </c>
      <c r="B84" s="59"/>
      <c r="C84" s="58"/>
      <c r="D84" s="58"/>
      <c r="E84" s="165">
        <v>969402.24</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969402.24</v>
      </c>
      <c r="AD84" s="41"/>
      <c r="AE84" s="52">
        <f t="shared" si="13"/>
        <v>969.40224000000001</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13500224.23</v>
      </c>
      <c r="C86" s="37">
        <f>SUM(C87:C93)</f>
        <v>0</v>
      </c>
      <c r="D86" s="58"/>
      <c r="E86" s="47"/>
      <c r="F86" s="47"/>
      <c r="G86" s="47"/>
      <c r="H86" s="47"/>
      <c r="I86" s="47"/>
      <c r="J86" s="47"/>
      <c r="K86" s="47"/>
      <c r="L86" s="47"/>
      <c r="M86" s="47"/>
      <c r="N86" s="47"/>
      <c r="O86" s="47"/>
      <c r="P86" s="47"/>
      <c r="Q86" s="47"/>
      <c r="R86" s="47"/>
      <c r="S86" s="47"/>
      <c r="T86" s="47"/>
      <c r="U86" s="37">
        <f>SUM(U87:U93)</f>
        <v>273156</v>
      </c>
      <c r="V86" s="37">
        <f>SUM(V87:V93)</f>
        <v>72885.375</v>
      </c>
      <c r="W86" s="47"/>
      <c r="X86" s="47"/>
      <c r="Y86" s="47"/>
      <c r="Z86" s="47"/>
      <c r="AA86" s="47"/>
      <c r="AB86" s="75"/>
      <c r="AC86" s="37">
        <f>SUM(AC87:AC93)</f>
        <v>13846265.605</v>
      </c>
      <c r="AD86" s="41"/>
      <c r="AE86" s="37">
        <f>AC86/1000</f>
        <v>13846.265605000001</v>
      </c>
      <c r="AF86" s="128"/>
      <c r="AG86" s="76"/>
    </row>
    <row r="87" spans="1:33" ht="22.25" customHeight="1">
      <c r="A87" s="100" t="s">
        <v>116</v>
      </c>
      <c r="B87" s="44">
        <v>13156101.65</v>
      </c>
      <c r="C87" s="44">
        <v>0</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13156101.65</v>
      </c>
      <c r="AD87" s="41"/>
      <c r="AE87" s="52">
        <f t="shared" si="13"/>
        <v>13156.101650000001</v>
      </c>
      <c r="AF87" s="128"/>
      <c r="AG87" s="111"/>
    </row>
    <row r="88" spans="1:33" ht="22.25" customHeight="1">
      <c r="A88" s="100" t="s">
        <v>117</v>
      </c>
      <c r="B88" s="44">
        <v>182024.2</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182024.2</v>
      </c>
      <c r="AD88" s="41"/>
      <c r="AE88" s="52">
        <f t="shared" si="13"/>
        <v>182.02420000000001</v>
      </c>
      <c r="AF88" s="128"/>
      <c r="AG88" s="111"/>
    </row>
    <row r="89" spans="1:33" ht="22.25" customHeight="1">
      <c r="A89" s="100" t="s">
        <v>118</v>
      </c>
      <c r="B89" s="44">
        <v>82400</v>
      </c>
      <c r="C89" s="58"/>
      <c r="D89" s="58"/>
      <c r="E89" s="45"/>
      <c r="F89" s="46"/>
      <c r="G89" s="46"/>
      <c r="H89" s="46"/>
      <c r="I89" s="47"/>
      <c r="J89" s="47"/>
      <c r="K89" s="47"/>
      <c r="L89" s="47"/>
      <c r="M89" s="47"/>
      <c r="N89" s="47"/>
      <c r="O89" s="47"/>
      <c r="P89" s="47"/>
      <c r="Q89" s="47"/>
      <c r="R89" s="47"/>
      <c r="S89" s="47"/>
      <c r="T89" s="47"/>
      <c r="U89" s="165">
        <v>273156</v>
      </c>
      <c r="V89" s="165">
        <v>72885.375</v>
      </c>
      <c r="W89" s="47"/>
      <c r="X89" s="47"/>
      <c r="Y89" s="47"/>
      <c r="Z89" s="47"/>
      <c r="AA89" s="47"/>
      <c r="AB89" s="75"/>
      <c r="AC89" s="44">
        <f t="shared" si="15"/>
        <v>428441.375</v>
      </c>
      <c r="AD89" s="41"/>
      <c r="AE89" s="44">
        <f t="shared" si="13"/>
        <v>428.44137499999999</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79698.38</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79698.38</v>
      </c>
      <c r="AD91" s="41"/>
      <c r="AE91" s="52">
        <f t="shared" si="13"/>
        <v>79.69838</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205188.40989911731</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205188.40989911731</v>
      </c>
      <c r="AD94" s="41"/>
      <c r="AE94" s="37">
        <f t="shared" si="13"/>
        <v>205.18840989911732</v>
      </c>
      <c r="AF94" s="128"/>
      <c r="AG94" s="78"/>
    </row>
    <row r="95" spans="1:33" ht="22.25" customHeight="1">
      <c r="A95" s="100" t="s">
        <v>124</v>
      </c>
      <c r="B95" s="44">
        <v>168074.99402692533</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168074.99402692533</v>
      </c>
      <c r="AD95" s="41"/>
      <c r="AE95" s="52">
        <f t="shared" si="13"/>
        <v>168.07499402692534</v>
      </c>
      <c r="AF95" s="128"/>
      <c r="AG95" s="111"/>
    </row>
    <row r="96" spans="1:33" ht="22.25" customHeight="1">
      <c r="A96" s="100" t="s">
        <v>125</v>
      </c>
      <c r="B96" s="44">
        <v>37113.415872191988</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37113.415872191988</v>
      </c>
      <c r="AD96" s="41"/>
      <c r="AE96" s="52">
        <f t="shared" si="13"/>
        <v>37.113415872191986</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62.192191143750016</v>
      </c>
      <c r="E99" s="66">
        <f>SUM(E100:E102)</f>
        <v>144.06560250000001</v>
      </c>
      <c r="F99" s="47"/>
      <c r="G99" s="47"/>
      <c r="H99" s="47"/>
      <c r="I99" s="47"/>
      <c r="J99" s="47"/>
      <c r="K99" s="47"/>
      <c r="L99" s="47"/>
      <c r="M99" s="47"/>
      <c r="N99" s="47"/>
      <c r="O99" s="47"/>
      <c r="P99" s="47"/>
      <c r="Q99" s="47"/>
      <c r="R99" s="47"/>
      <c r="S99" s="47"/>
      <c r="T99" s="66">
        <f>SUM(T100:T102)</f>
        <v>0.47193103012500009</v>
      </c>
      <c r="U99" s="66">
        <f t="shared" ref="U99:AB99" si="16">SUM(U100:U102)</f>
        <v>554.60609685000009</v>
      </c>
      <c r="V99" s="66">
        <f t="shared" si="16"/>
        <v>309.50868150000002</v>
      </c>
      <c r="W99" s="66">
        <f t="shared" si="16"/>
        <v>62.041154625000011</v>
      </c>
      <c r="X99" s="66">
        <f t="shared" si="16"/>
        <v>6.9709162500000005E-4</v>
      </c>
      <c r="Y99" s="66">
        <f t="shared" si="16"/>
        <v>22.167513675000002</v>
      </c>
      <c r="Z99" s="66">
        <f t="shared" si="16"/>
        <v>4.6472775000000005E-4</v>
      </c>
      <c r="AA99" s="66">
        <f t="shared" si="16"/>
        <v>561.15875812500008</v>
      </c>
      <c r="AB99" s="66">
        <f t="shared" si="16"/>
        <v>273.02755312500005</v>
      </c>
      <c r="AC99" s="37">
        <f>SUM(AC100:AC104)</f>
        <v>1989.2406443932505</v>
      </c>
      <c r="AD99" s="41"/>
      <c r="AE99" s="37">
        <f t="shared" si="13"/>
        <v>1.9892406443932504</v>
      </c>
      <c r="AF99" s="128"/>
      <c r="AG99" s="63"/>
    </row>
    <row r="100" spans="1:33" ht="22.25" customHeight="1">
      <c r="A100" s="100" t="s">
        <v>129</v>
      </c>
      <c r="B100" s="63"/>
      <c r="C100" s="63"/>
      <c r="D100" s="44">
        <v>62.192191143750016</v>
      </c>
      <c r="E100" s="165">
        <v>144.06560250000001</v>
      </c>
      <c r="F100" s="47"/>
      <c r="G100" s="47"/>
      <c r="H100" s="47"/>
      <c r="I100" s="47"/>
      <c r="J100" s="47"/>
      <c r="K100" s="47"/>
      <c r="L100" s="47"/>
      <c r="M100" s="47"/>
      <c r="N100" s="47"/>
      <c r="O100" s="47"/>
      <c r="P100" s="47"/>
      <c r="Q100" s="47"/>
      <c r="R100" s="47"/>
      <c r="S100" s="47"/>
      <c r="T100" s="165">
        <v>0.47193103012500009</v>
      </c>
      <c r="U100" s="165">
        <v>554.60609685000009</v>
      </c>
      <c r="V100" s="165">
        <v>309.50868150000002</v>
      </c>
      <c r="W100" s="165">
        <v>62.041154625000011</v>
      </c>
      <c r="X100" s="165">
        <v>6.9709162500000005E-4</v>
      </c>
      <c r="Y100" s="165">
        <v>22.167513675000002</v>
      </c>
      <c r="Z100" s="165">
        <v>4.6472775000000005E-4</v>
      </c>
      <c r="AA100" s="165">
        <v>561.15875812500008</v>
      </c>
      <c r="AB100" s="165">
        <v>273.02755312500005</v>
      </c>
      <c r="AC100" s="52">
        <f>SUM(B100:AB100)</f>
        <v>1989.2406443932505</v>
      </c>
      <c r="AD100" s="41"/>
      <c r="AE100" s="52">
        <f t="shared" si="13"/>
        <v>1.9892406443932504</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177.73099999999999</v>
      </c>
      <c r="G105" s="67">
        <f t="shared" ref="G105:S105" si="17">SUM(G106:G111)</f>
        <v>0</v>
      </c>
      <c r="H105" s="66">
        <f t="shared" si="17"/>
        <v>0</v>
      </c>
      <c r="I105" s="66">
        <f t="shared" si="17"/>
        <v>0</v>
      </c>
      <c r="J105" s="66">
        <f t="shared" si="17"/>
        <v>780399.52800000005</v>
      </c>
      <c r="K105" s="66">
        <f t="shared" si="17"/>
        <v>0</v>
      </c>
      <c r="L105" s="66">
        <f t="shared" si="17"/>
        <v>0</v>
      </c>
      <c r="M105" s="66">
        <f t="shared" si="17"/>
        <v>0</v>
      </c>
      <c r="N105" s="66">
        <f t="shared" si="17"/>
        <v>0</v>
      </c>
      <c r="O105" s="66">
        <f t="shared" si="17"/>
        <v>0</v>
      </c>
      <c r="P105" s="66">
        <f t="shared" si="17"/>
        <v>0</v>
      </c>
      <c r="Q105" s="66">
        <f t="shared" si="17"/>
        <v>0</v>
      </c>
      <c r="R105" s="67">
        <f t="shared" si="17"/>
        <v>0</v>
      </c>
      <c r="S105" s="66">
        <f t="shared" si="17"/>
        <v>0</v>
      </c>
      <c r="T105" s="47"/>
      <c r="U105" s="47"/>
      <c r="V105" s="47"/>
      <c r="W105" s="47"/>
      <c r="X105" s="47"/>
      <c r="Y105" s="47"/>
      <c r="Z105" s="47"/>
      <c r="AA105" s="47"/>
      <c r="AB105" s="75"/>
      <c r="AC105" s="37">
        <f>SUM(AC106:AC111)</f>
        <v>780577.25900000008</v>
      </c>
      <c r="AD105" s="41"/>
      <c r="AE105" s="37">
        <f>AC105/1000</f>
        <v>780.57725900000003</v>
      </c>
      <c r="AF105" s="128"/>
      <c r="AG105" s="63"/>
    </row>
    <row r="106" spans="1:33" ht="22.25" customHeight="1">
      <c r="A106" s="100" t="s">
        <v>135</v>
      </c>
      <c r="B106" s="63"/>
      <c r="C106" s="63"/>
      <c r="D106" s="63"/>
      <c r="E106" s="45"/>
      <c r="F106" s="165">
        <v>177.73099999999999</v>
      </c>
      <c r="G106" s="47"/>
      <c r="H106" s="47"/>
      <c r="I106" s="47"/>
      <c r="J106" s="165">
        <v>780399.52800000005</v>
      </c>
      <c r="K106" s="165">
        <v>0</v>
      </c>
      <c r="L106" s="165">
        <v>0</v>
      </c>
      <c r="M106" s="105"/>
      <c r="N106" s="47"/>
      <c r="O106" s="47"/>
      <c r="P106" s="47"/>
      <c r="Q106" s="47"/>
      <c r="R106" s="47"/>
      <c r="S106" s="165">
        <v>0</v>
      </c>
      <c r="T106" s="47"/>
      <c r="U106" s="47"/>
      <c r="V106" s="47"/>
      <c r="W106" s="47"/>
      <c r="X106" s="47"/>
      <c r="Y106" s="47"/>
      <c r="Z106" s="47"/>
      <c r="AA106" s="47"/>
      <c r="AB106" s="75"/>
      <c r="AC106" s="52">
        <f>SUM(B106:AB106)</f>
        <v>780577.25900000008</v>
      </c>
      <c r="AD106" s="41"/>
      <c r="AE106" s="52">
        <f>AC106/1000</f>
        <v>780.57725900000003</v>
      </c>
      <c r="AF106" s="128"/>
      <c r="AG106" s="111"/>
    </row>
    <row r="107" spans="1:33" ht="22.25" customHeight="1">
      <c r="A107" s="100" t="s">
        <v>136</v>
      </c>
      <c r="B107" s="63"/>
      <c r="C107" s="63"/>
      <c r="D107" s="63"/>
      <c r="E107" s="45"/>
      <c r="F107" s="47"/>
      <c r="G107" s="47"/>
      <c r="H107" s="47"/>
      <c r="I107" s="165">
        <v>0</v>
      </c>
      <c r="J107" s="165">
        <v>0</v>
      </c>
      <c r="K107" s="47"/>
      <c r="L107" s="47"/>
      <c r="M107" s="165">
        <v>0</v>
      </c>
      <c r="N107" s="47"/>
      <c r="O107" s="47"/>
      <c r="P107" s="47"/>
      <c r="Q107" s="165">
        <v>0</v>
      </c>
      <c r="R107" s="47"/>
      <c r="S107" s="47"/>
      <c r="T107" s="47"/>
      <c r="U107" s="47"/>
      <c r="V107" s="47"/>
      <c r="W107" s="47"/>
      <c r="X107" s="47"/>
      <c r="Y107" s="47"/>
      <c r="Z107" s="47"/>
      <c r="AA107" s="47"/>
      <c r="AB107" s="75"/>
      <c r="AC107" s="52">
        <f>SUM(B107:AB107)</f>
        <v>0</v>
      </c>
      <c r="AD107" s="41"/>
      <c r="AE107" s="52">
        <f t="shared" si="13"/>
        <v>0</v>
      </c>
      <c r="AF107" s="128"/>
      <c r="AG107" s="111"/>
    </row>
    <row r="108" spans="1:33" ht="22.25" customHeight="1">
      <c r="A108" s="100" t="s">
        <v>137</v>
      </c>
      <c r="B108" s="63"/>
      <c r="C108" s="63"/>
      <c r="D108" s="63"/>
      <c r="E108" s="45"/>
      <c r="F108" s="47"/>
      <c r="G108" s="47"/>
      <c r="H108" s="165">
        <v>0</v>
      </c>
      <c r="I108" s="47"/>
      <c r="J108" s="47"/>
      <c r="K108" s="47"/>
      <c r="L108" s="47"/>
      <c r="M108" s="47"/>
      <c r="N108" s="47"/>
      <c r="O108" s="165">
        <v>0</v>
      </c>
      <c r="P108" s="165">
        <v>0</v>
      </c>
      <c r="Q108" s="47"/>
      <c r="R108" s="165">
        <v>0</v>
      </c>
      <c r="S108" s="47"/>
      <c r="T108" s="47"/>
      <c r="U108" s="47"/>
      <c r="V108" s="47"/>
      <c r="W108" s="47"/>
      <c r="X108" s="47"/>
      <c r="Y108" s="47"/>
      <c r="Z108" s="47"/>
      <c r="AA108" s="47"/>
      <c r="AB108" s="75"/>
      <c r="AC108" s="52">
        <f>SUM(B108:AB108)</f>
        <v>0</v>
      </c>
      <c r="AD108" s="41"/>
      <c r="AE108" s="52">
        <f t="shared" si="13"/>
        <v>0</v>
      </c>
      <c r="AF108" s="128"/>
      <c r="AG108" s="111"/>
    </row>
    <row r="109" spans="1:33" ht="22.25" customHeight="1">
      <c r="A109" s="100" t="s">
        <v>138</v>
      </c>
      <c r="B109" s="63"/>
      <c r="C109" s="63"/>
      <c r="D109" s="63"/>
      <c r="E109" s="45"/>
      <c r="F109" s="47"/>
      <c r="G109" s="47"/>
      <c r="H109" s="47"/>
      <c r="I109" s="47"/>
      <c r="J109" s="165">
        <v>0</v>
      </c>
      <c r="K109" s="47"/>
      <c r="L109" s="47"/>
      <c r="M109" s="47"/>
      <c r="N109" s="165">
        <v>0</v>
      </c>
      <c r="O109" s="47"/>
      <c r="P109" s="47"/>
      <c r="Q109" s="165">
        <v>0</v>
      </c>
      <c r="R109" s="47"/>
      <c r="S109" s="47"/>
      <c r="T109" s="47"/>
      <c r="U109" s="47"/>
      <c r="V109" s="47"/>
      <c r="W109" s="47"/>
      <c r="X109" s="47"/>
      <c r="Y109" s="47"/>
      <c r="Z109" s="47"/>
      <c r="AA109" s="47"/>
      <c r="AB109" s="75"/>
      <c r="AC109" s="52">
        <f>SUM(B109:AB109)</f>
        <v>0</v>
      </c>
      <c r="AD109" s="41"/>
      <c r="AE109" s="52">
        <f t="shared" si="13"/>
        <v>0</v>
      </c>
      <c r="AF109" s="128"/>
      <c r="AG109" s="111"/>
    </row>
    <row r="110" spans="1:33" ht="22.25" customHeight="1">
      <c r="A110" s="100" t="s">
        <v>139</v>
      </c>
      <c r="B110" s="64"/>
      <c r="C110" s="63"/>
      <c r="D110" s="63"/>
      <c r="E110" s="45"/>
      <c r="F110" s="47"/>
      <c r="G110" s="165">
        <v>0</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75809.679999999993</v>
      </c>
      <c r="AC112" s="37">
        <f>SUM(AC113:AC116)</f>
        <v>75809.679999999993</v>
      </c>
      <c r="AD112" s="41"/>
      <c r="AE112" s="37">
        <f t="shared" si="13"/>
        <v>75.809679999999986</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75809.679999999993</v>
      </c>
      <c r="AC113" s="52">
        <f>SUM(B113:AB113)</f>
        <v>75809.679999999993</v>
      </c>
      <c r="AD113" s="41"/>
      <c r="AE113" s="52">
        <f t="shared" si="13"/>
        <v>75.809679999999986</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48538.05147060789</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48538.05147060789</v>
      </c>
      <c r="AD117" s="41"/>
      <c r="AE117" s="37">
        <f t="shared" si="13"/>
        <v>48.53805147060789</v>
      </c>
      <c r="AF117" s="128"/>
      <c r="AG117" s="64"/>
    </row>
    <row r="118" spans="1:33" ht="22.25" customHeight="1">
      <c r="A118" s="100" t="s">
        <v>147</v>
      </c>
      <c r="B118" s="44">
        <v>48538.05147060789</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48538.05147060789</v>
      </c>
      <c r="AD118" s="41"/>
      <c r="AE118" s="52">
        <f t="shared" si="13"/>
        <v>48.53805147060789</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1120947.3600000001</v>
      </c>
      <c r="C121" s="33">
        <f>C122+C132+SUM(C143:C149)</f>
        <v>82919766.216800004</v>
      </c>
      <c r="D121" s="33">
        <f>D122+D132+SUM(D143:D149)</f>
        <v>22634690.908146001</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106675404.48494601</v>
      </c>
      <c r="AD121" s="41"/>
      <c r="AE121" s="57">
        <f t="shared" si="13"/>
        <v>106675.40448494602</v>
      </c>
      <c r="AF121" s="128"/>
      <c r="AG121" s="33">
        <f>SUM(AG122:AG149)</f>
        <v>3214.98</v>
      </c>
    </row>
    <row r="122" spans="1:33" ht="22.25" customHeight="1">
      <c r="A122" s="22" t="s">
        <v>151</v>
      </c>
      <c r="B122" s="58"/>
      <c r="C122" s="37">
        <f>SUM(C123:C131)</f>
        <v>66784472</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66784472</v>
      </c>
      <c r="AD122" s="41"/>
      <c r="AE122" s="37">
        <f t="shared" si="13"/>
        <v>66784.471999999994</v>
      </c>
      <c r="AF122" s="128"/>
      <c r="AG122" s="63"/>
    </row>
    <row r="123" spans="1:33" ht="22.25" customHeight="1">
      <c r="A123" s="21" t="s">
        <v>152</v>
      </c>
      <c r="B123" s="58"/>
      <c r="C123" s="44">
        <v>62477374</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62477374</v>
      </c>
      <c r="AD123" s="41"/>
      <c r="AE123" s="52">
        <f t="shared" si="13"/>
        <v>62477.374000000003</v>
      </c>
      <c r="AF123" s="128"/>
      <c r="AG123" s="111"/>
    </row>
    <row r="124" spans="1:33" ht="22.25" customHeight="1">
      <c r="A124" s="21" t="s">
        <v>153</v>
      </c>
      <c r="B124" s="59"/>
      <c r="C124" s="44">
        <v>1156508</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1156508</v>
      </c>
      <c r="AD124" s="41"/>
      <c r="AE124" s="52">
        <f t="shared" si="13"/>
        <v>1156.508</v>
      </c>
      <c r="AF124" s="128"/>
      <c r="AG124" s="111"/>
    </row>
    <row r="125" spans="1:33" ht="22.25" customHeight="1">
      <c r="A125" s="21" t="s">
        <v>154</v>
      </c>
      <c r="B125" s="59"/>
      <c r="C125" s="44">
        <v>326926</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326926</v>
      </c>
      <c r="AD125" s="41"/>
      <c r="AE125" s="52">
        <f t="shared" si="13"/>
        <v>326.92599999999999</v>
      </c>
      <c r="AF125" s="128"/>
      <c r="AG125" s="111"/>
    </row>
    <row r="126" spans="1:33" ht="22.25" customHeight="1">
      <c r="A126" s="21" t="s">
        <v>155</v>
      </c>
      <c r="B126" s="59"/>
      <c r="C126" s="44">
        <v>86844</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86844</v>
      </c>
      <c r="AD126" s="41"/>
      <c r="AE126" s="52">
        <f t="shared" si="13"/>
        <v>86.843999999999994</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1388817</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1388817</v>
      </c>
      <c r="AD128" s="41"/>
      <c r="AE128" s="52">
        <f t="shared" si="13"/>
        <v>1388.817</v>
      </c>
      <c r="AF128" s="128"/>
      <c r="AG128" s="111"/>
    </row>
    <row r="129" spans="1:33" ht="22.25" customHeight="1">
      <c r="A129" s="21" t="s">
        <v>159</v>
      </c>
      <c r="B129" s="76"/>
      <c r="C129" s="44">
        <v>967414</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967414</v>
      </c>
      <c r="AD129" s="41"/>
      <c r="AE129" s="52">
        <f t="shared" si="13"/>
        <v>967.41399999999999</v>
      </c>
      <c r="AF129" s="128"/>
      <c r="AG129" s="111"/>
    </row>
    <row r="130" spans="1:33" ht="22.25" customHeight="1">
      <c r="A130" s="21" t="s">
        <v>160</v>
      </c>
      <c r="B130" s="77"/>
      <c r="C130" s="44">
        <v>380589</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380589</v>
      </c>
      <c r="AD130" s="41"/>
      <c r="AE130" s="52">
        <f t="shared" si="13"/>
        <v>380.589</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15421624</v>
      </c>
      <c r="D132" s="62">
        <f>SUM(D133:D142)</f>
        <v>5788785.1063999999</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21210409.106399998</v>
      </c>
      <c r="AD132" s="41"/>
      <c r="AE132" s="37">
        <f t="shared" si="13"/>
        <v>21210.409106399999</v>
      </c>
      <c r="AF132" s="128"/>
      <c r="AG132" s="78"/>
    </row>
    <row r="133" spans="1:33" ht="22.25" customHeight="1">
      <c r="A133" s="21" t="s">
        <v>163</v>
      </c>
      <c r="B133" s="59"/>
      <c r="C133" s="44">
        <v>9096784</v>
      </c>
      <c r="D133" s="44">
        <v>4066021</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13162805</v>
      </c>
      <c r="AD133" s="41"/>
      <c r="AE133" s="52">
        <f t="shared" si="13"/>
        <v>13162.805</v>
      </c>
      <c r="AF133" s="128"/>
      <c r="AG133" s="111"/>
    </row>
    <row r="134" spans="1:33" ht="22.25" customHeight="1">
      <c r="A134" s="21" t="s">
        <v>164</v>
      </c>
      <c r="B134" s="59"/>
      <c r="C134" s="44">
        <v>26824</v>
      </c>
      <c r="D134" s="44">
        <v>24448</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51272</v>
      </c>
      <c r="AD134" s="41"/>
      <c r="AE134" s="52">
        <f t="shared" si="13"/>
        <v>51.271999999999998</v>
      </c>
      <c r="AF134" s="128"/>
      <c r="AG134" s="111"/>
    </row>
    <row r="135" spans="1:33" ht="22.25" customHeight="1">
      <c r="A135" s="21" t="s">
        <v>165</v>
      </c>
      <c r="B135" s="59"/>
      <c r="C135" s="44">
        <v>4879303</v>
      </c>
      <c r="D135" s="44">
        <v>414083</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5293386</v>
      </c>
      <c r="AD135" s="41"/>
      <c r="AE135" s="52">
        <f t="shared" si="13"/>
        <v>5293.3860000000004</v>
      </c>
      <c r="AF135" s="128"/>
      <c r="AG135" s="111"/>
    </row>
    <row r="136" spans="1:33" ht="22.25" customHeight="1">
      <c r="A136" s="21" t="s">
        <v>166</v>
      </c>
      <c r="B136" s="59"/>
      <c r="C136" s="44">
        <v>2554</v>
      </c>
      <c r="D136" s="44">
        <v>8527</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11081</v>
      </c>
      <c r="AD136" s="41"/>
      <c r="AE136" s="52">
        <f t="shared" si="13"/>
        <v>11.081</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39054</v>
      </c>
      <c r="D138" s="44">
        <v>20910</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59964</v>
      </c>
      <c r="AD138" s="41"/>
      <c r="AE138" s="52">
        <f t="shared" si="20"/>
        <v>59.963999999999999</v>
      </c>
      <c r="AF138" s="128"/>
      <c r="AG138" s="111"/>
    </row>
    <row r="139" spans="1:33" ht="22.25" customHeight="1">
      <c r="A139" s="21" t="s">
        <v>169</v>
      </c>
      <c r="B139" s="59"/>
      <c r="C139" s="44">
        <v>93040</v>
      </c>
      <c r="D139" s="44">
        <v>738135</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831175</v>
      </c>
      <c r="AD139" s="41"/>
      <c r="AE139" s="52">
        <f t="shared" si="20"/>
        <v>831.17499999999995</v>
      </c>
      <c r="AF139" s="128"/>
      <c r="AG139" s="111"/>
    </row>
    <row r="140" spans="1:33" ht="22.25" customHeight="1">
      <c r="A140" s="21" t="s">
        <v>170</v>
      </c>
      <c r="B140" s="59"/>
      <c r="C140" s="44">
        <v>36848</v>
      </c>
      <c r="D140" s="44">
        <v>267450</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304298</v>
      </c>
      <c r="AD140" s="41"/>
      <c r="AE140" s="52">
        <f t="shared" si="20"/>
        <v>304.298</v>
      </c>
      <c r="AF140" s="128"/>
      <c r="AG140" s="111"/>
    </row>
    <row r="141" spans="1:33" ht="22.25" customHeight="1">
      <c r="A141" s="21" t="s">
        <v>171</v>
      </c>
      <c r="B141" s="76"/>
      <c r="C141" s="44">
        <v>1247217</v>
      </c>
      <c r="D141" s="44">
        <v>249211.10639999999</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1496428.1063999999</v>
      </c>
      <c r="AD141" s="41"/>
      <c r="AE141" s="52">
        <f t="shared" si="20"/>
        <v>1496.4281063999999</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2007121.9310000001</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2007121.9310000001</v>
      </c>
      <c r="AD143" s="41"/>
      <c r="AE143" s="52">
        <f t="shared" ref="AE143:AE150" si="22">AC143/1000</f>
        <v>2007.1219310000001</v>
      </c>
      <c r="AF143" s="128"/>
      <c r="AG143" s="111"/>
    </row>
    <row r="144" spans="1:33" ht="22.25" customHeight="1">
      <c r="A144" s="22" t="s">
        <v>174</v>
      </c>
      <c r="B144" s="59"/>
      <c r="C144" s="44">
        <v>144033.43100000001</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144033.43100000001</v>
      </c>
      <c r="AD144" s="41"/>
      <c r="AE144" s="52">
        <f t="shared" si="22"/>
        <v>144.03343100000001</v>
      </c>
      <c r="AF144" s="128"/>
      <c r="AG144" s="111"/>
    </row>
    <row r="145" spans="1:33" ht="22.25" customHeight="1">
      <c r="A145" s="22" t="s">
        <v>175</v>
      </c>
      <c r="B145" s="59"/>
      <c r="C145" s="75"/>
      <c r="D145" s="44">
        <v>9649669.5999999996</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9649669.5999999996</v>
      </c>
      <c r="AD145" s="41"/>
      <c r="AE145" s="52">
        <f t="shared" si="22"/>
        <v>9649.6695999999993</v>
      </c>
      <c r="AF145" s="128"/>
      <c r="AG145" s="111"/>
    </row>
    <row r="146" spans="1:33" ht="22.25" customHeight="1">
      <c r="A146" s="22" t="s">
        <v>176</v>
      </c>
      <c r="B146" s="59"/>
      <c r="C146" s="75"/>
      <c r="D146" s="44">
        <v>5016079.8923460003</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5016079.8923460003</v>
      </c>
      <c r="AD146" s="41"/>
      <c r="AE146" s="52">
        <f t="shared" si="22"/>
        <v>5016.0798923460006</v>
      </c>
      <c r="AF146" s="128"/>
      <c r="AG146" s="111"/>
    </row>
    <row r="147" spans="1:33" ht="22.25" customHeight="1">
      <c r="A147" s="21" t="s">
        <v>177</v>
      </c>
      <c r="B147" s="59"/>
      <c r="C147" s="44">
        <v>569636.78579999995</v>
      </c>
      <c r="D147" s="44">
        <v>173034.37839999999</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742671.1642</v>
      </c>
      <c r="AD147" s="41"/>
      <c r="AE147" s="52">
        <f t="shared" si="22"/>
        <v>742.67116420000002</v>
      </c>
      <c r="AF147" s="128"/>
      <c r="AG147" s="44">
        <v>3214.98</v>
      </c>
    </row>
    <row r="148" spans="1:33" ht="22.25" customHeight="1">
      <c r="A148" s="22" t="s">
        <v>178</v>
      </c>
      <c r="B148" s="44">
        <v>35075.99</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35075.99</v>
      </c>
      <c r="AD148" s="41"/>
      <c r="AE148" s="52">
        <f t="shared" si="22"/>
        <v>35.075989999999997</v>
      </c>
      <c r="AF148" s="128"/>
      <c r="AG148" s="111"/>
    </row>
    <row r="149" spans="1:33" ht="22.25" customHeight="1">
      <c r="A149" s="22" t="s">
        <v>179</v>
      </c>
      <c r="B149" s="44">
        <v>1085871.3700000001</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1085871.3700000001</v>
      </c>
      <c r="AD149" s="41"/>
      <c r="AE149" s="52">
        <f t="shared" si="22"/>
        <v>1085.8713700000001</v>
      </c>
      <c r="AF149" s="128"/>
      <c r="AG149" s="111"/>
    </row>
    <row r="150" spans="1:33" ht="22.25" customHeight="1">
      <c r="A150" s="15" t="s">
        <v>180</v>
      </c>
      <c r="B150" s="33">
        <f>B151+B154+B157+B160+B163+B166+B173</f>
        <v>-200839931.5485</v>
      </c>
      <c r="C150" s="33">
        <f>C169</f>
        <v>244947.44450000001</v>
      </c>
      <c r="D150" s="33">
        <f>D169</f>
        <v>111463.41089999999</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-200483520.69310001</v>
      </c>
      <c r="AD150" s="41"/>
      <c r="AE150" s="57">
        <f t="shared" si="22"/>
        <v>-200483.5206931</v>
      </c>
      <c r="AF150" s="128"/>
      <c r="AG150" s="33">
        <f>AG169</f>
        <v>1203.1109999999999</v>
      </c>
    </row>
    <row r="151" spans="1:33" ht="22.25" customHeight="1">
      <c r="A151" s="22" t="s">
        <v>181</v>
      </c>
      <c r="B151" s="153">
        <f>SUM(B152:B153)</f>
        <v>-190062633.87980002</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-190062633.87980002</v>
      </c>
      <c r="AD151" s="41"/>
      <c r="AE151" s="79">
        <f t="shared" si="20"/>
        <v>-190062.63387980004</v>
      </c>
      <c r="AF151" s="128"/>
      <c r="AG151" s="63"/>
    </row>
    <row r="152" spans="1:33" ht="22.25" customHeight="1">
      <c r="A152" s="21" t="s">
        <v>182</v>
      </c>
      <c r="B152" s="44">
        <v>-189618597.00420001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-189618597.00420001</v>
      </c>
      <c r="AD152" s="41"/>
      <c r="AE152" s="52">
        <f t="shared" si="20"/>
        <v>-189618.59700420001</v>
      </c>
      <c r="AF152" s="128"/>
      <c r="AG152" s="111"/>
    </row>
    <row r="153" spans="1:33" ht="22.25" customHeight="1">
      <c r="A153" s="21" t="s">
        <v>183</v>
      </c>
      <c r="B153" s="44">
        <v>-444036.87560000003</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-444036.87560000003</v>
      </c>
      <c r="AD153" s="41"/>
      <c r="AE153" s="52">
        <f t="shared" si="20"/>
        <v>-444.03687560000003</v>
      </c>
      <c r="AF153" s="128"/>
      <c r="AG153" s="111"/>
    </row>
    <row r="154" spans="1:33" ht="22.25" customHeight="1">
      <c r="A154" s="22" t="s">
        <v>184</v>
      </c>
      <c r="B154" s="153">
        <f>SUM(B155:B156)</f>
        <v>-13986891.6655</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-13986891.6655</v>
      </c>
      <c r="AD154" s="41"/>
      <c r="AE154" s="79">
        <f t="shared" si="20"/>
        <v>-13986.891665499999</v>
      </c>
      <c r="AF154" s="128"/>
      <c r="AG154" s="63"/>
    </row>
    <row r="155" spans="1:33" ht="22.25" customHeight="1">
      <c r="A155" s="21" t="s">
        <v>185</v>
      </c>
      <c r="B155" s="44">
        <v>-15104436.960899999</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-15104436.960899999</v>
      </c>
      <c r="AD155" s="41"/>
      <c r="AE155" s="52">
        <f t="shared" si="20"/>
        <v>-15104.436960899999</v>
      </c>
      <c r="AF155" s="128"/>
      <c r="AG155" s="111"/>
    </row>
    <row r="156" spans="1:33" ht="22.25" customHeight="1">
      <c r="A156" s="21" t="s">
        <v>186</v>
      </c>
      <c r="B156" s="44">
        <v>1117545.2953999999</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1117545.2953999999</v>
      </c>
      <c r="AD156" s="41"/>
      <c r="AE156" s="52">
        <f t="shared" si="20"/>
        <v>1117.5452954</v>
      </c>
      <c r="AF156" s="128"/>
      <c r="AG156" s="111"/>
    </row>
    <row r="157" spans="1:33" ht="22.25" customHeight="1">
      <c r="A157" s="22" t="s">
        <v>187</v>
      </c>
      <c r="B157" s="153">
        <f>SUM(B158:B159)</f>
        <v>5089382.4802999999</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5089382.4802999999</v>
      </c>
      <c r="AD157" s="41"/>
      <c r="AE157" s="79">
        <f t="shared" si="20"/>
        <v>5089.3824802999998</v>
      </c>
      <c r="AF157" s="128"/>
      <c r="AG157" s="63"/>
    </row>
    <row r="158" spans="1:33" ht="22.25" customHeight="1">
      <c r="A158" s="21" t="s">
        <v>188</v>
      </c>
      <c r="B158" s="44">
        <v>-504935.36790000001</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-504935.36790000001</v>
      </c>
      <c r="AD158" s="41"/>
      <c r="AE158" s="52">
        <f t="shared" si="20"/>
        <v>-504.93536790000002</v>
      </c>
      <c r="AF158" s="128"/>
      <c r="AG158" s="111"/>
    </row>
    <row r="159" spans="1:33" ht="22.25" customHeight="1">
      <c r="A159" s="21" t="s">
        <v>189</v>
      </c>
      <c r="B159" s="44">
        <v>5594317.8481999999</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5594317.8481999999</v>
      </c>
      <c r="AD159" s="41"/>
      <c r="AE159" s="52">
        <f t="shared" si="20"/>
        <v>5594.3178482000003</v>
      </c>
      <c r="AF159" s="128"/>
      <c r="AG159" s="111"/>
    </row>
    <row r="160" spans="1:33" ht="22.25" customHeight="1">
      <c r="A160" s="22" t="s">
        <v>190</v>
      </c>
      <c r="B160" s="153">
        <f>SUM(B161:B162)</f>
        <v>0</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0</v>
      </c>
      <c r="AD160" s="41"/>
      <c r="AE160" s="79">
        <f t="shared" si="20"/>
        <v>0</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0</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0</v>
      </c>
      <c r="AD162" s="41"/>
      <c r="AE162" s="52">
        <f t="shared" si="20"/>
        <v>0</v>
      </c>
      <c r="AF162" s="128"/>
      <c r="AG162" s="111"/>
    </row>
    <row r="163" spans="1:33" ht="22.25" customHeight="1">
      <c r="A163" s="22" t="s">
        <v>193</v>
      </c>
      <c r="B163" s="153">
        <f>SUM(B164:B165)</f>
        <v>68399.627699999997</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68399.627699999997</v>
      </c>
      <c r="AD163" s="41"/>
      <c r="AE163" s="79">
        <f t="shared" si="20"/>
        <v>68.399627699999996</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68399.627699999997</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68399.627699999997</v>
      </c>
      <c r="AD165" s="41"/>
      <c r="AE165" s="52">
        <f t="shared" si="20"/>
        <v>68.399627699999996</v>
      </c>
      <c r="AF165" s="128"/>
      <c r="AG165" s="111"/>
    </row>
    <row r="166" spans="1:33" ht="22.25" customHeight="1">
      <c r="A166" s="22" t="s">
        <v>196</v>
      </c>
      <c r="B166" s="153">
        <f>SUM(B167:B168)</f>
        <v>68399.627699999997</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68399.627699999997</v>
      </c>
      <c r="AD166" s="41"/>
      <c r="AE166" s="79">
        <f t="shared" si="20"/>
        <v>68.399627699999996</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68399.627699999997</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68399.627699999997</v>
      </c>
      <c r="AD168" s="41"/>
      <c r="AE168" s="52">
        <f t="shared" si="20"/>
        <v>68.399627699999996</v>
      </c>
      <c r="AF168" s="128"/>
      <c r="AG168" s="111"/>
    </row>
    <row r="169" spans="1:33" ht="22.25" customHeight="1">
      <c r="A169" s="22" t="s">
        <v>199</v>
      </c>
      <c r="B169" s="59"/>
      <c r="C169" s="62">
        <f>SUM(C170:C171)</f>
        <v>244947.44450000001</v>
      </c>
      <c r="D169" s="62">
        <f>SUM(D170:D171)</f>
        <v>111463.41089999999</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356410.8554</v>
      </c>
      <c r="AD169" s="41"/>
      <c r="AE169" s="52">
        <f t="shared" si="20"/>
        <v>356.4108554</v>
      </c>
      <c r="AF169" s="128"/>
      <c r="AG169" s="54">
        <f>SUM(AG170:AG171)</f>
        <v>1203.1109999999999</v>
      </c>
    </row>
    <row r="170" spans="1:33" ht="22.25" customHeight="1">
      <c r="A170" s="21" t="s">
        <v>200</v>
      </c>
      <c r="B170" s="59"/>
      <c r="C170" s="44">
        <v>209262.6845</v>
      </c>
      <c r="D170" s="44">
        <v>80627.120899999994</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289889.80540000001</v>
      </c>
      <c r="AD170" s="41"/>
      <c r="AE170" s="52">
        <f t="shared" si="20"/>
        <v>289.8898054</v>
      </c>
      <c r="AF170" s="128"/>
      <c r="AG170" s="44">
        <v>973.43799999999999</v>
      </c>
    </row>
    <row r="171" spans="1:33" ht="22.25" customHeight="1">
      <c r="A171" s="21" t="s">
        <v>201</v>
      </c>
      <c r="B171" s="59"/>
      <c r="C171" s="44">
        <v>35684.76</v>
      </c>
      <c r="D171" s="44">
        <v>30836.29</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66521.05</v>
      </c>
      <c r="AD171" s="41"/>
      <c r="AE171" s="52">
        <f t="shared" si="20"/>
        <v>66.521050000000002</v>
      </c>
      <c r="AF171" s="128"/>
      <c r="AG171" s="44">
        <v>229.673</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-2016587.7389</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-2016587.7389</v>
      </c>
      <c r="AD173" s="41"/>
      <c r="AE173" s="52">
        <f t="shared" si="20"/>
        <v>-2016.5877389</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471734.67199999996</v>
      </c>
      <c r="C175" s="33">
        <f>C176+C180+C181+C184+C187</f>
        <v>23976200.413059436</v>
      </c>
      <c r="D175" s="33">
        <f>D176+D180+D181+D184+D187</f>
        <v>5763868.2480000006</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30211803.333059438</v>
      </c>
      <c r="AD175" s="97"/>
      <c r="AE175" s="81">
        <f t="shared" si="20"/>
        <v>30211.803333059437</v>
      </c>
      <c r="AF175" s="128"/>
      <c r="AG175" s="33">
        <f>AG176+AG180+AG181+AG184+AG187</f>
        <v>1440.8648149999999</v>
      </c>
    </row>
    <row r="176" spans="1:33" ht="22.25" customHeight="1">
      <c r="A176" s="24" t="s">
        <v>206</v>
      </c>
      <c r="B176" s="63"/>
      <c r="C176" s="62">
        <f>C177+C178+C179</f>
        <v>6721115.3170594359</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6721115.3170594359</v>
      </c>
      <c r="AD176" s="97"/>
      <c r="AE176" s="37">
        <f t="shared" si="20"/>
        <v>6721.1153170594362</v>
      </c>
      <c r="AF176" s="128"/>
      <c r="AG176" s="78"/>
    </row>
    <row r="177" spans="1:33" ht="22.25" customHeight="1">
      <c r="A177" s="100" t="s">
        <v>207</v>
      </c>
      <c r="B177" s="63"/>
      <c r="C177" s="44">
        <v>3921405.2374260644</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3921405.2374260644</v>
      </c>
      <c r="AD177" s="97"/>
      <c r="AE177" s="44">
        <f t="shared" si="20"/>
        <v>3921.4052374260646</v>
      </c>
      <c r="AF177" s="128"/>
      <c r="AG177" s="111"/>
    </row>
    <row r="178" spans="1:33" ht="22.25" customHeight="1">
      <c r="A178" s="100" t="s">
        <v>208</v>
      </c>
      <c r="B178" s="63"/>
      <c r="C178" s="44">
        <v>2061581.2102819667</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2061581.2102819667</v>
      </c>
      <c r="AD178" s="97"/>
      <c r="AE178" s="52">
        <f t="shared" si="20"/>
        <v>2061.5812102819668</v>
      </c>
      <c r="AF178" s="128"/>
      <c r="AG178" s="111"/>
    </row>
    <row r="179" spans="1:33" ht="22.25" customHeight="1">
      <c r="A179" s="100" t="s">
        <v>209</v>
      </c>
      <c r="B179" s="63"/>
      <c r="C179" s="44">
        <v>738128.8693514046</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738128.8693514046</v>
      </c>
      <c r="AD179" s="97"/>
      <c r="AE179" s="52">
        <f t="shared" si="20"/>
        <v>738.12886935140455</v>
      </c>
      <c r="AF179" s="128"/>
      <c r="AG179" s="111"/>
    </row>
    <row r="180" spans="1:33" ht="22.25" customHeight="1">
      <c r="A180" s="24" t="s">
        <v>210</v>
      </c>
      <c r="B180" s="63"/>
      <c r="C180" s="169">
        <v>98443.221000000005</v>
      </c>
      <c r="D180" s="175">
        <v>69877.107999999993</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168320.329</v>
      </c>
      <c r="AD180" s="97"/>
      <c r="AE180" s="37">
        <f t="shared" si="20"/>
        <v>168.32032899999999</v>
      </c>
      <c r="AF180" s="128"/>
      <c r="AG180" s="111"/>
    </row>
    <row r="181" spans="1:33" ht="22.25" customHeight="1">
      <c r="A181" s="24" t="s">
        <v>211</v>
      </c>
      <c r="B181" s="62">
        <f>B182+B183</f>
        <v>471734.67199999996</v>
      </c>
      <c r="C181" s="62">
        <f>C182+C183</f>
        <v>1078491.5819999999</v>
      </c>
      <c r="D181" s="62">
        <f>D182+D183</f>
        <v>235699.19399999999</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1785925.4479999999</v>
      </c>
      <c r="AD181" s="97"/>
      <c r="AE181" s="37">
        <f t="shared" si="20"/>
        <v>1785.925448</v>
      </c>
      <c r="AF181" s="128"/>
      <c r="AG181" s="37">
        <f>AG182+AG183</f>
        <v>1440.8648149999999</v>
      </c>
    </row>
    <row r="182" spans="1:33" ht="22.25" customHeight="1">
      <c r="A182" s="100" t="s">
        <v>212</v>
      </c>
      <c r="B182" s="44">
        <v>4727.4040000000005</v>
      </c>
      <c r="C182" s="44">
        <v>9.6720000000000006</v>
      </c>
      <c r="D182" s="44">
        <v>151.63399999999999</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4888.71</v>
      </c>
      <c r="AD182" s="97"/>
      <c r="AE182" s="52">
        <f t="shared" si="20"/>
        <v>4.8887099999999997</v>
      </c>
      <c r="AF182" s="128"/>
      <c r="AG182" s="111"/>
    </row>
    <row r="183" spans="1:33" ht="22.25" customHeight="1">
      <c r="A183" s="100" t="s">
        <v>213</v>
      </c>
      <c r="B183" s="44">
        <v>467007.26799999998</v>
      </c>
      <c r="C183" s="44">
        <v>1078481.9099999999</v>
      </c>
      <c r="D183" s="44">
        <v>235547.56</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1781036.7379999999</v>
      </c>
      <c r="AD183" s="97"/>
      <c r="AE183" s="52">
        <f t="shared" si="20"/>
        <v>1781.0367379999998</v>
      </c>
      <c r="AF183" s="128"/>
      <c r="AG183" s="44">
        <v>1440.8648149999999</v>
      </c>
    </row>
    <row r="184" spans="1:33" ht="22.25" customHeight="1">
      <c r="A184" s="20" t="s">
        <v>214</v>
      </c>
      <c r="B184" s="63"/>
      <c r="C184" s="37">
        <f>SUM(C185:C186)</f>
        <v>16078150.293000001</v>
      </c>
      <c r="D184" s="37">
        <f>SUM(D185:D186)</f>
        <v>5458291.9460000005</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21536442.239</v>
      </c>
      <c r="AD184" s="97"/>
      <c r="AE184" s="37">
        <f t="shared" si="20"/>
        <v>21536.442239</v>
      </c>
      <c r="AF184" s="128"/>
      <c r="AG184" s="76"/>
    </row>
    <row r="185" spans="1:33" ht="22.25" customHeight="1">
      <c r="A185" s="100" t="s">
        <v>215</v>
      </c>
      <c r="B185" s="63"/>
      <c r="C185" s="44">
        <v>4772755.6670000004</v>
      </c>
      <c r="D185" s="44">
        <v>3894019.3289999999</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8666774.9959999993</v>
      </c>
      <c r="AD185" s="97"/>
      <c r="AE185" s="52">
        <f t="shared" si="20"/>
        <v>8666.7749960000001</v>
      </c>
      <c r="AF185" s="128"/>
      <c r="AG185" s="111"/>
    </row>
    <row r="186" spans="1:33" ht="22.25" customHeight="1">
      <c r="A186" s="100" t="s">
        <v>216</v>
      </c>
      <c r="B186" s="63"/>
      <c r="C186" s="44">
        <v>11305394.626</v>
      </c>
      <c r="D186" s="44">
        <v>1564272.6170000001</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12869667.243000001</v>
      </c>
      <c r="AD186" s="97"/>
      <c r="AE186" s="52">
        <f t="shared" si="20"/>
        <v>12869.667243</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405219524.1536417</v>
      </c>
      <c r="C188" s="137">
        <f t="shared" si="26"/>
        <v>131579672.97264475</v>
      </c>
      <c r="D188" s="137">
        <f t="shared" si="26"/>
        <v>32223737.120199971</v>
      </c>
      <c r="E188" s="137">
        <f t="shared" si="26"/>
        <v>969546.30560249998</v>
      </c>
      <c r="F188" s="137">
        <f t="shared" si="26"/>
        <v>177.73099999999999</v>
      </c>
      <c r="G188" s="137">
        <f t="shared" si="26"/>
        <v>0</v>
      </c>
      <c r="H188" s="137">
        <f t="shared" si="26"/>
        <v>0</v>
      </c>
      <c r="I188" s="137">
        <f t="shared" si="26"/>
        <v>0</v>
      </c>
      <c r="J188" s="137">
        <f t="shared" si="26"/>
        <v>780399.52800000005</v>
      </c>
      <c r="K188" s="137">
        <f t="shared" si="26"/>
        <v>0</v>
      </c>
      <c r="L188" s="137">
        <f t="shared" si="26"/>
        <v>0</v>
      </c>
      <c r="M188" s="137">
        <f>M175+M121+M68+M10</f>
        <v>0</v>
      </c>
      <c r="N188" s="137">
        <f t="shared" ref="N188:AC188" si="27">N10+N68+N121+N175</f>
        <v>0</v>
      </c>
      <c r="O188" s="137">
        <f t="shared" si="27"/>
        <v>0</v>
      </c>
      <c r="P188" s="137">
        <f t="shared" si="27"/>
        <v>0</v>
      </c>
      <c r="Q188" s="137">
        <f t="shared" si="27"/>
        <v>0</v>
      </c>
      <c r="R188" s="137">
        <f t="shared" si="27"/>
        <v>0</v>
      </c>
      <c r="S188" s="137">
        <f t="shared" si="27"/>
        <v>0</v>
      </c>
      <c r="T188" s="137">
        <f t="shared" si="27"/>
        <v>0.47193103012500009</v>
      </c>
      <c r="U188" s="137">
        <f t="shared" si="27"/>
        <v>273710.60609685001</v>
      </c>
      <c r="V188" s="137">
        <f t="shared" si="27"/>
        <v>73194.883681499996</v>
      </c>
      <c r="W188" s="137">
        <f t="shared" si="27"/>
        <v>62.041154625000011</v>
      </c>
      <c r="X188" s="137">
        <f t="shared" si="27"/>
        <v>6.9709162500000005E-4</v>
      </c>
      <c r="Y188" s="137">
        <f t="shared" si="27"/>
        <v>22.167513675000002</v>
      </c>
      <c r="Z188" s="137">
        <f t="shared" si="27"/>
        <v>4.6472775000000005E-4</v>
      </c>
      <c r="AA188" s="137">
        <f t="shared" si="27"/>
        <v>561.15875812500008</v>
      </c>
      <c r="AB188" s="137">
        <f t="shared" si="27"/>
        <v>76082.707553124987</v>
      </c>
      <c r="AC188" s="137">
        <f t="shared" si="27"/>
        <v>571196691.84893966</v>
      </c>
      <c r="AD188" s="97"/>
      <c r="AE188" s="137">
        <f t="shared" si="20"/>
        <v>571196.69184893963</v>
      </c>
      <c r="AF188" s="91"/>
      <c r="AG188" s="147">
        <f>AG175+AG121+AG68+AG10</f>
        <v>84325.90471070919</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2687574.483</v>
      </c>
      <c r="C190" s="62">
        <f>C191+C192</f>
        <v>518.173</v>
      </c>
      <c r="D190" s="62">
        <f>D191+D192</f>
        <v>19616.538</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2707709.1940000001</v>
      </c>
      <c r="AD190" s="41"/>
      <c r="AE190" s="37">
        <f t="shared" si="20"/>
        <v>2707.709194</v>
      </c>
      <c r="AF190" s="91"/>
      <c r="AG190" s="37">
        <f>AG191</f>
        <v>38.043999999999997</v>
      </c>
    </row>
    <row r="191" spans="1:33" ht="22.25" customHeight="1">
      <c r="A191" s="25" t="s">
        <v>220</v>
      </c>
      <c r="B191" s="44">
        <v>2687574.483</v>
      </c>
      <c r="C191" s="44">
        <v>518.173</v>
      </c>
      <c r="D191" s="44">
        <v>19616.538</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2707709.1940000001</v>
      </c>
      <c r="AD191" s="41"/>
      <c r="AE191" s="52">
        <f t="shared" si="20"/>
        <v>2707.709194</v>
      </c>
      <c r="AF191" s="91"/>
      <c r="AG191" s="52">
        <v>38.043999999999997</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27949798</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27949798</v>
      </c>
      <c r="AE193" s="31">
        <f t="shared" si="20"/>
        <v>27949.797999999999</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F2D9C-F096-480B-BE43-EEB61ECB2141}">
  <dimension ref="A1:AG200"/>
  <sheetViews>
    <sheetView zoomScale="138" zoomScaleNormal="138" workbookViewId="0">
      <pane xSplit="1" topLeftCell="X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2002</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418266742.91965896</v>
      </c>
      <c r="C7" s="134">
        <f>C10+C68+C121+C150+C175</f>
        <v>133960122.84827502</v>
      </c>
      <c r="D7" s="134">
        <f t="shared" ref="D7:E7" si="0">D10+D68+D121+D150+D175</f>
        <v>32974195.172315076</v>
      </c>
      <c r="E7" s="134">
        <f t="shared" si="0"/>
        <v>1496952.5557200001</v>
      </c>
      <c r="F7" s="134">
        <f t="shared" ref="F7:AB7" si="1">F68</f>
        <v>429.61900000000003</v>
      </c>
      <c r="G7" s="134">
        <f t="shared" si="1"/>
        <v>0</v>
      </c>
      <c r="H7" s="134">
        <f t="shared" si="1"/>
        <v>0</v>
      </c>
      <c r="I7" s="134">
        <f t="shared" si="1"/>
        <v>0</v>
      </c>
      <c r="J7" s="134">
        <f t="shared" si="1"/>
        <v>974372.98499999999</v>
      </c>
      <c r="K7" s="134">
        <f t="shared" si="1"/>
        <v>0</v>
      </c>
      <c r="L7" s="134">
        <f t="shared" si="1"/>
        <v>0</v>
      </c>
      <c r="M7" s="134">
        <f t="shared" si="1"/>
        <v>0</v>
      </c>
      <c r="N7" s="134">
        <f t="shared" si="1"/>
        <v>0</v>
      </c>
      <c r="O7" s="134">
        <f t="shared" si="1"/>
        <v>0</v>
      </c>
      <c r="P7" s="134">
        <f t="shared" si="1"/>
        <v>0</v>
      </c>
      <c r="Q7" s="134">
        <f t="shared" si="1"/>
        <v>0</v>
      </c>
      <c r="R7" s="134">
        <f t="shared" si="1"/>
        <v>0</v>
      </c>
      <c r="S7" s="134">
        <f t="shared" si="1"/>
        <v>0</v>
      </c>
      <c r="T7" s="134">
        <f t="shared" si="1"/>
        <v>0.61662378600000012</v>
      </c>
      <c r="U7" s="134">
        <f t="shared" si="1"/>
        <v>207580.64680079999</v>
      </c>
      <c r="V7" s="134">
        <f t="shared" si="1"/>
        <v>55599.153191999998</v>
      </c>
      <c r="W7" s="134">
        <f t="shared" si="1"/>
        <v>81.062802000000019</v>
      </c>
      <c r="X7" s="134">
        <f t="shared" si="1"/>
        <v>9.1081800000000009E-4</v>
      </c>
      <c r="Y7" s="134">
        <f t="shared" si="1"/>
        <v>28.964012400000001</v>
      </c>
      <c r="Z7" s="134">
        <f t="shared" si="1"/>
        <v>6.0721200000000009E-4</v>
      </c>
      <c r="AA7" s="134">
        <f t="shared" si="1"/>
        <v>733.20848999999998</v>
      </c>
      <c r="AB7" s="134">
        <f t="shared" si="1"/>
        <v>86433.307050000003</v>
      </c>
      <c r="AC7" s="139">
        <f>SUM(B7:AB7)</f>
        <v>588023273.06045794</v>
      </c>
      <c r="AE7" s="139">
        <f>AC7/1000</f>
        <v>588023.2730604579</v>
      </c>
      <c r="AF7" s="130"/>
      <c r="AG7" s="185">
        <f>AG10+AG68+AG121+AG150+AG175</f>
        <v>81918.996917583921</v>
      </c>
    </row>
    <row r="8" spans="1:33" ht="27.5" customHeight="1" thickBot="1">
      <c r="A8" s="131" t="s">
        <v>37</v>
      </c>
      <c r="B8" s="132">
        <f>(B10+B68+B121+B175)</f>
        <v>405888736.83195895</v>
      </c>
      <c r="C8" s="132">
        <f t="shared" ref="C8:AB8" si="2">(C10+C68+C121+C175)</f>
        <v>133496909.96837503</v>
      </c>
      <c r="D8" s="132">
        <f t="shared" si="2"/>
        <v>32782224.881215081</v>
      </c>
      <c r="E8" s="132">
        <f t="shared" si="2"/>
        <v>1496952.5557200001</v>
      </c>
      <c r="F8" s="132">
        <f t="shared" si="2"/>
        <v>429.61900000000003</v>
      </c>
      <c r="G8" s="132">
        <f t="shared" si="2"/>
        <v>0</v>
      </c>
      <c r="H8" s="132">
        <f t="shared" si="2"/>
        <v>0</v>
      </c>
      <c r="I8" s="132">
        <f t="shared" si="2"/>
        <v>0</v>
      </c>
      <c r="J8" s="132">
        <f t="shared" si="2"/>
        <v>974372.98499999999</v>
      </c>
      <c r="K8" s="132">
        <f t="shared" si="2"/>
        <v>0</v>
      </c>
      <c r="L8" s="132">
        <f t="shared" si="2"/>
        <v>0</v>
      </c>
      <c r="M8" s="132">
        <f t="shared" si="2"/>
        <v>0</v>
      </c>
      <c r="N8" s="132">
        <f t="shared" si="2"/>
        <v>0</v>
      </c>
      <c r="O8" s="132">
        <f t="shared" si="2"/>
        <v>0</v>
      </c>
      <c r="P8" s="132">
        <f t="shared" si="2"/>
        <v>0</v>
      </c>
      <c r="Q8" s="132">
        <f t="shared" si="2"/>
        <v>0</v>
      </c>
      <c r="R8" s="132">
        <f t="shared" si="2"/>
        <v>0</v>
      </c>
      <c r="S8" s="132">
        <f t="shared" si="2"/>
        <v>0</v>
      </c>
      <c r="T8" s="132">
        <f t="shared" si="2"/>
        <v>0.61662378600000012</v>
      </c>
      <c r="U8" s="132">
        <f t="shared" si="2"/>
        <v>207580.64680079999</v>
      </c>
      <c r="V8" s="132">
        <f t="shared" si="2"/>
        <v>55599.153191999998</v>
      </c>
      <c r="W8" s="132">
        <f t="shared" si="2"/>
        <v>81.062802000000019</v>
      </c>
      <c r="X8" s="132">
        <f t="shared" si="2"/>
        <v>9.1081800000000009E-4</v>
      </c>
      <c r="Y8" s="132">
        <f t="shared" si="2"/>
        <v>28.964012400000001</v>
      </c>
      <c r="Z8" s="132">
        <f t="shared" si="2"/>
        <v>6.0721200000000009E-4</v>
      </c>
      <c r="AA8" s="132">
        <f t="shared" si="2"/>
        <v>733.20848999999998</v>
      </c>
      <c r="AB8" s="132">
        <f t="shared" si="2"/>
        <v>86433.307050000003</v>
      </c>
      <c r="AC8" s="135">
        <f>SUM(B8:AB8)</f>
        <v>574990083.80175793</v>
      </c>
      <c r="AE8" s="135">
        <f>AC8/1000</f>
        <v>574990.08380175789</v>
      </c>
      <c r="AF8" s="130"/>
      <c r="AG8" s="186"/>
    </row>
    <row r="9" spans="1:33" ht="27.5" customHeight="1" thickBot="1">
      <c r="A9" s="136" t="s">
        <v>38</v>
      </c>
      <c r="B9" s="137">
        <f>B10+B68+B121+B150+B175</f>
        <v>210837550.39105889</v>
      </c>
      <c r="C9" s="137">
        <f t="shared" ref="C9:D9" si="3">C10+C68+C121+C150+C175</f>
        <v>133960122.84827502</v>
      </c>
      <c r="D9" s="137">
        <f t="shared" si="3"/>
        <v>32974195.172315076</v>
      </c>
      <c r="E9" s="137">
        <f t="shared" ref="E9:AB9" si="4">E10+E68+E121+E175</f>
        <v>1496952.5557200001</v>
      </c>
      <c r="F9" s="137">
        <f t="shared" si="4"/>
        <v>429.61900000000003</v>
      </c>
      <c r="G9" s="137">
        <f t="shared" si="4"/>
        <v>0</v>
      </c>
      <c r="H9" s="137">
        <f t="shared" si="4"/>
        <v>0</v>
      </c>
      <c r="I9" s="137">
        <f t="shared" si="4"/>
        <v>0</v>
      </c>
      <c r="J9" s="137">
        <f t="shared" si="4"/>
        <v>974372.98499999999</v>
      </c>
      <c r="K9" s="137">
        <f t="shared" si="4"/>
        <v>0</v>
      </c>
      <c r="L9" s="137">
        <f t="shared" si="4"/>
        <v>0</v>
      </c>
      <c r="M9" s="137">
        <f t="shared" si="4"/>
        <v>0</v>
      </c>
      <c r="N9" s="137">
        <f t="shared" si="4"/>
        <v>0</v>
      </c>
      <c r="O9" s="137">
        <f t="shared" si="4"/>
        <v>0</v>
      </c>
      <c r="P9" s="137">
        <f t="shared" si="4"/>
        <v>0</v>
      </c>
      <c r="Q9" s="137">
        <f t="shared" si="4"/>
        <v>0</v>
      </c>
      <c r="R9" s="137">
        <f t="shared" si="4"/>
        <v>0</v>
      </c>
      <c r="S9" s="137">
        <f t="shared" si="4"/>
        <v>0</v>
      </c>
      <c r="T9" s="137">
        <f t="shared" si="4"/>
        <v>0.61662378600000012</v>
      </c>
      <c r="U9" s="137">
        <f t="shared" si="4"/>
        <v>207580.64680079999</v>
      </c>
      <c r="V9" s="137">
        <f t="shared" si="4"/>
        <v>55599.153191999998</v>
      </c>
      <c r="W9" s="137">
        <f t="shared" si="4"/>
        <v>81.062802000000019</v>
      </c>
      <c r="X9" s="137">
        <f t="shared" si="4"/>
        <v>9.1081800000000009E-4</v>
      </c>
      <c r="Y9" s="137">
        <f t="shared" si="4"/>
        <v>28.964012400000001</v>
      </c>
      <c r="Z9" s="137">
        <f t="shared" si="4"/>
        <v>6.0721200000000009E-4</v>
      </c>
      <c r="AA9" s="137">
        <f t="shared" si="4"/>
        <v>733.20848999999998</v>
      </c>
      <c r="AB9" s="137">
        <f t="shared" si="4"/>
        <v>86433.307050000003</v>
      </c>
      <c r="AC9" s="138">
        <f>SUM(B9:AB9)</f>
        <v>380594080.53185797</v>
      </c>
      <c r="AE9" s="138">
        <f t="shared" ref="AE9:AE72" si="5">AC9/1000</f>
        <v>380594.08053185797</v>
      </c>
      <c r="AF9" s="129"/>
      <c r="AG9" s="187"/>
    </row>
    <row r="10" spans="1:33" ht="22.25" customHeight="1">
      <c r="A10" s="32" t="s">
        <v>39</v>
      </c>
      <c r="B10" s="33">
        <f>B11+B53</f>
        <v>360899716.41185331</v>
      </c>
      <c r="C10" s="33">
        <f>C11+C53</f>
        <v>23457875.354867809</v>
      </c>
      <c r="D10" s="33">
        <f>D11+D53</f>
        <v>3365406.3323481781</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387722998.09906936</v>
      </c>
      <c r="AD10" s="41"/>
      <c r="AE10" s="57">
        <f t="shared" si="5"/>
        <v>387722.99809906934</v>
      </c>
      <c r="AF10" s="128"/>
      <c r="AG10" s="36">
        <f>AG11+AG53</f>
        <v>75401.793891583919</v>
      </c>
    </row>
    <row r="11" spans="1:33" ht="22.25" customHeight="1">
      <c r="A11" s="20" t="s">
        <v>40</v>
      </c>
      <c r="B11" s="37">
        <f>B12+B18+B43+B49</f>
        <v>345317129.52885783</v>
      </c>
      <c r="C11" s="37">
        <f>C12+C18+C43+C49</f>
        <v>948366.25906248635</v>
      </c>
      <c r="D11" s="37">
        <f>D12+D18+D43+D49</f>
        <v>3344859.0223481781</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349610354.81026852</v>
      </c>
      <c r="AD11" s="41"/>
      <c r="AE11" s="37">
        <f t="shared" si="5"/>
        <v>349610.3548102685</v>
      </c>
      <c r="AF11" s="128"/>
      <c r="AG11" s="37">
        <f>AG12+AG18+AG43+AG49</f>
        <v>70824.934363325447</v>
      </c>
    </row>
    <row r="12" spans="1:33" ht="22.25" customHeight="1">
      <c r="A12" s="20" t="s">
        <v>41</v>
      </c>
      <c r="B12" s="37">
        <f>B13+B14+B15</f>
        <v>155442034.34061179</v>
      </c>
      <c r="C12" s="37">
        <f>C13+C14+C15</f>
        <v>143082.21878216098</v>
      </c>
      <c r="D12" s="37">
        <f>D13+D14+D15</f>
        <v>304879.03398211295</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155889995.59337607</v>
      </c>
      <c r="AD12" s="41"/>
      <c r="AE12" s="37">
        <f t="shared" si="5"/>
        <v>155889.99559337608</v>
      </c>
      <c r="AF12" s="128"/>
      <c r="AG12" s="37">
        <f>SUM(AG13:AG15)</f>
        <v>16969.029272215805</v>
      </c>
    </row>
    <row r="13" spans="1:33" ht="22.25" customHeight="1">
      <c r="A13" s="21" t="s">
        <v>42</v>
      </c>
      <c r="B13" s="44">
        <v>124349315.904433</v>
      </c>
      <c r="C13" s="44">
        <v>123184.08448616099</v>
      </c>
      <c r="D13" s="44">
        <v>277027.64946911298</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124749527.63838826</v>
      </c>
      <c r="AD13" s="41"/>
      <c r="AE13" s="52">
        <f t="shared" si="5"/>
        <v>124749.52763838826</v>
      </c>
      <c r="AF13" s="128"/>
      <c r="AG13" s="44">
        <v>15529.776382497201</v>
      </c>
    </row>
    <row r="14" spans="1:33" ht="22.25" customHeight="1">
      <c r="A14" s="21" t="s">
        <v>43</v>
      </c>
      <c r="B14" s="44">
        <v>9205353.0790027007</v>
      </c>
      <c r="C14" s="44">
        <v>7233.3392477940897</v>
      </c>
      <c r="D14" s="44">
        <v>11688.611640948</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9224275.0298914444</v>
      </c>
      <c r="AD14" s="41"/>
      <c r="AE14" s="52">
        <f t="shared" si="5"/>
        <v>9224.2750298914452</v>
      </c>
      <c r="AF14" s="128"/>
      <c r="AG14" s="44">
        <v>1133.97199006757</v>
      </c>
    </row>
    <row r="15" spans="1:33" ht="22.25" customHeight="1">
      <c r="A15" s="21" t="s">
        <v>44</v>
      </c>
      <c r="B15" s="49">
        <f>B16+B17</f>
        <v>21887365.357176103</v>
      </c>
      <c r="C15" s="49">
        <f t="shared" ref="C15:D15" si="6">C16+C17</f>
        <v>12664.7950482059</v>
      </c>
      <c r="D15" s="49">
        <f t="shared" si="6"/>
        <v>16162.772872052001</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21916192.925096363</v>
      </c>
      <c r="AD15" s="41"/>
      <c r="AE15" s="52">
        <f t="shared" si="5"/>
        <v>21916.192925096362</v>
      </c>
      <c r="AF15" s="128"/>
      <c r="AG15" s="44">
        <v>305.28089965103698</v>
      </c>
    </row>
    <row r="16" spans="1:33" ht="22.25" customHeight="1">
      <c r="A16" s="98" t="s">
        <v>45</v>
      </c>
      <c r="B16" s="44">
        <v>986010.39800000004</v>
      </c>
      <c r="C16" s="44">
        <v>4.93</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7">SUM(B16:AB16)</f>
        <v>986015.3280000001</v>
      </c>
      <c r="AD16" s="41"/>
      <c r="AE16" s="52">
        <f t="shared" si="5"/>
        <v>986.01532800000007</v>
      </c>
      <c r="AF16" s="128"/>
      <c r="AG16" s="73"/>
    </row>
    <row r="17" spans="1:33" ht="22.25" customHeight="1">
      <c r="A17" s="99" t="s">
        <v>46</v>
      </c>
      <c r="B17" s="44">
        <v>20901354.959176101</v>
      </c>
      <c r="C17" s="44">
        <v>12659.8650482059</v>
      </c>
      <c r="D17" s="44">
        <v>16162.772872052001</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7"/>
        <v>20930177.597096361</v>
      </c>
      <c r="AD17" s="41"/>
      <c r="AE17" s="52">
        <f t="shared" si="5"/>
        <v>20930.177597096361</v>
      </c>
      <c r="AF17" s="128"/>
      <c r="AG17" s="44">
        <v>305.28089965103698</v>
      </c>
    </row>
    <row r="18" spans="1:33" ht="22.25" customHeight="1">
      <c r="A18" s="20" t="s">
        <v>47</v>
      </c>
      <c r="B18" s="37">
        <f>B19+B20+B21+B25+B26+B33+B35+B37+B39</f>
        <v>42070998.916246027</v>
      </c>
      <c r="C18" s="37">
        <f>C19+C20+C21+C25+C26+C33+C35+C37+C39</f>
        <v>78534.864280325477</v>
      </c>
      <c r="D18" s="37">
        <f>D19+D20+D21+D25+D26+D33+D35+D37+D39</f>
        <v>110588.38136606457</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42260122.161892414</v>
      </c>
      <c r="AD18" s="110"/>
      <c r="AE18" s="37">
        <f t="shared" si="5"/>
        <v>42260.122161892417</v>
      </c>
      <c r="AF18" s="128"/>
      <c r="AG18" s="37">
        <f>SUM(AG19,AG20,AG21,AG25,AG26,AG32,AG33,AG34,AG35,AG36,AG37,AG38,AG39)</f>
        <v>1228.8880911096537</v>
      </c>
    </row>
    <row r="19" spans="1:33" ht="22.25" customHeight="1">
      <c r="A19" s="100" t="s">
        <v>48</v>
      </c>
      <c r="B19" s="44">
        <v>2370529.6355486298</v>
      </c>
      <c r="C19" s="44">
        <v>1674.4423079999999</v>
      </c>
      <c r="D19" s="44">
        <v>2497.4461514999998</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8">SUM(B19:AB19)</f>
        <v>2374701.5240081297</v>
      </c>
      <c r="AD19" s="110"/>
      <c r="AE19" s="44">
        <f t="shared" si="5"/>
        <v>2374.7015240081296</v>
      </c>
      <c r="AF19" s="128"/>
      <c r="AG19" s="44">
        <v>50.033959893055716</v>
      </c>
    </row>
    <row r="20" spans="1:33" ht="22.25" customHeight="1">
      <c r="A20" s="100" t="s">
        <v>49</v>
      </c>
      <c r="B20" s="44">
        <v>1232877.0474338701</v>
      </c>
      <c r="C20" s="44">
        <v>967.50805200000002</v>
      </c>
      <c r="D20" s="44">
        <v>1553.1260714999999</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8"/>
        <v>1235397.6815573701</v>
      </c>
      <c r="AD20" s="110"/>
      <c r="AE20" s="52">
        <f t="shared" si="5"/>
        <v>1235.3976815573701</v>
      </c>
      <c r="AF20" s="128"/>
      <c r="AG20" s="44">
        <v>18.324029386921225</v>
      </c>
    </row>
    <row r="21" spans="1:33" ht="22.25" customHeight="1">
      <c r="A21" s="100" t="s">
        <v>50</v>
      </c>
      <c r="B21" s="44">
        <f>SUM(B22:B24)</f>
        <v>6081092.1848940989</v>
      </c>
      <c r="C21" s="44">
        <f>SUM(C22:C24)</f>
        <v>4486.9973679999994</v>
      </c>
      <c r="D21" s="44">
        <f>SUM(D22:D24)</f>
        <v>6962.9397129999998</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8"/>
        <v>6092542.1219750997</v>
      </c>
      <c r="AD21" s="110"/>
      <c r="AE21" s="52">
        <f t="shared" si="5"/>
        <v>6092.5421219750997</v>
      </c>
      <c r="AF21" s="128"/>
      <c r="AG21" s="44">
        <f>SUM(AG22:AG24)</f>
        <v>132.11524733308391</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5922201.5547091793</v>
      </c>
      <c r="C23" s="44">
        <v>4404.7097359999998</v>
      </c>
      <c r="D23" s="44">
        <v>6876.4743469999994</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8"/>
        <v>5933482.7387921792</v>
      </c>
      <c r="AD23" s="110"/>
      <c r="AE23" s="52">
        <f t="shared" si="5"/>
        <v>5933.4827387921796</v>
      </c>
      <c r="AF23" s="128"/>
      <c r="AG23" s="44">
        <v>131.65893606936822</v>
      </c>
    </row>
    <row r="24" spans="1:33" ht="22.25" customHeight="1">
      <c r="A24" s="99" t="s">
        <v>53</v>
      </c>
      <c r="B24" s="44">
        <v>158890.63018492001</v>
      </c>
      <c r="C24" s="44">
        <v>82.287632000000016</v>
      </c>
      <c r="D24" s="44">
        <v>86.465366000000003</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8"/>
        <v>159059.38318291999</v>
      </c>
      <c r="AD24" s="110"/>
      <c r="AE24" s="52">
        <f t="shared" si="5"/>
        <v>159.05938318291999</v>
      </c>
      <c r="AF24" s="128"/>
      <c r="AG24" s="44">
        <v>0.45631126371568026</v>
      </c>
    </row>
    <row r="25" spans="1:33" ht="22.25" customHeight="1">
      <c r="A25" s="100" t="s">
        <v>54</v>
      </c>
      <c r="B25" s="44">
        <v>2364912.0426269099</v>
      </c>
      <c r="C25" s="44">
        <v>1774.802036</v>
      </c>
      <c r="D25" s="44">
        <v>2774.9948554999996</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8"/>
        <v>2369461.8395184097</v>
      </c>
      <c r="AD25" s="110"/>
      <c r="AE25" s="52">
        <f t="shared" si="5"/>
        <v>2369.4618395184098</v>
      </c>
      <c r="AF25" s="128"/>
      <c r="AG25" s="44">
        <v>59.883015019071451</v>
      </c>
    </row>
    <row r="26" spans="1:33" ht="22.25" customHeight="1">
      <c r="A26" s="100" t="s">
        <v>55</v>
      </c>
      <c r="B26" s="44">
        <f>SUM(B27:B31)</f>
        <v>3254376.7662998396</v>
      </c>
      <c r="C26" s="44">
        <f>SUM(C27:C31)</f>
        <v>42387.612063999994</v>
      </c>
      <c r="D26" s="44">
        <f>SUM(D27:D31)</f>
        <v>55256.326441000005</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8"/>
        <v>3352020.70480484</v>
      </c>
      <c r="AD26" s="110"/>
      <c r="AE26" s="52">
        <f t="shared" si="5"/>
        <v>3352.0207048048401</v>
      </c>
      <c r="AF26" s="128"/>
      <c r="AG26" s="44">
        <f>SUM(AG27:AG31)</f>
        <v>651.14428680444178</v>
      </c>
    </row>
    <row r="27" spans="1:33" ht="22.25" customHeight="1">
      <c r="A27" s="99" t="s">
        <v>56</v>
      </c>
      <c r="B27" s="44">
        <v>1850483.5016257798</v>
      </c>
      <c r="C27" s="44">
        <v>41180.292887999996</v>
      </c>
      <c r="D27" s="44">
        <v>53200.230078000008</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8"/>
        <v>1944864.0245917798</v>
      </c>
      <c r="AD27" s="110"/>
      <c r="AE27" s="52">
        <f t="shared" si="5"/>
        <v>1944.8640245917798</v>
      </c>
      <c r="AF27" s="128"/>
      <c r="AG27" s="44">
        <v>610.28924161855434</v>
      </c>
    </row>
    <row r="28" spans="1:33" ht="22.25" customHeight="1">
      <c r="A28" s="99" t="s">
        <v>57</v>
      </c>
      <c r="B28" s="44">
        <v>401296.13186111004</v>
      </c>
      <c r="C28" s="44">
        <v>391.29235600000004</v>
      </c>
      <c r="D28" s="44">
        <v>705.1047655000001</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8"/>
        <v>402392.52898261003</v>
      </c>
      <c r="AD28" s="110"/>
      <c r="AE28" s="52">
        <f t="shared" si="5"/>
        <v>402.39252898261003</v>
      </c>
      <c r="AF28" s="128"/>
      <c r="AG28" s="44">
        <v>8.4664491212043114</v>
      </c>
    </row>
    <row r="29" spans="1:33" ht="22.25" customHeight="1">
      <c r="A29" s="99" t="s">
        <v>58</v>
      </c>
      <c r="B29" s="44">
        <v>16463.325926189998</v>
      </c>
      <c r="C29" s="44">
        <v>9.2087240000000019</v>
      </c>
      <c r="D29" s="44">
        <v>10.861899500000002</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8"/>
        <v>16483.396549689998</v>
      </c>
      <c r="AD29" s="110"/>
      <c r="AE29" s="52">
        <f t="shared" si="5"/>
        <v>16.483396549689999</v>
      </c>
      <c r="AF29" s="128"/>
      <c r="AG29" s="44">
        <v>0.14869923102656118</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986133.80688675994</v>
      </c>
      <c r="C31" s="44">
        <v>806.81809599999997</v>
      </c>
      <c r="D31" s="44">
        <v>1340.1296980000002</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8"/>
        <v>988280.75468075997</v>
      </c>
      <c r="AD31" s="110"/>
      <c r="AE31" s="52">
        <f t="shared" si="5"/>
        <v>988.28075468075997</v>
      </c>
      <c r="AF31" s="128"/>
      <c r="AG31" s="44">
        <v>32.23989683365668</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165827.11347332</v>
      </c>
      <c r="C33" s="44">
        <v>78.11227199999999</v>
      </c>
      <c r="D33" s="44">
        <v>75.27918600000001</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8"/>
        <v>165980.50493132</v>
      </c>
      <c r="AD33" s="110"/>
      <c r="AE33" s="52">
        <f t="shared" si="5"/>
        <v>165.98050493132001</v>
      </c>
      <c r="AF33" s="128"/>
      <c r="AG33" s="44">
        <v>0.42713583341025274</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8301207.4656116115</v>
      </c>
      <c r="C35" s="44">
        <v>8887.2292163254751</v>
      </c>
      <c r="D35" s="44">
        <v>15299.823949314565</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8"/>
        <v>8325394.5187772512</v>
      </c>
      <c r="AD35" s="110"/>
      <c r="AE35" s="52">
        <f t="shared" si="5"/>
        <v>8325.3945187772515</v>
      </c>
      <c r="AF35" s="128"/>
      <c r="AG35" s="44">
        <v>97.47284095571176</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431786.51379</v>
      </c>
      <c r="C37" s="44">
        <v>497.86799999999999</v>
      </c>
      <c r="D37" s="44">
        <v>942.3929999999998</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8"/>
        <v>433226.77479</v>
      </c>
      <c r="AD37" s="110"/>
      <c r="AE37" s="52">
        <f t="shared" si="5"/>
        <v>433.22677478999998</v>
      </c>
      <c r="AF37" s="128"/>
      <c r="AG37" s="44">
        <v>1.9133286580139044</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17868390.146567747</v>
      </c>
      <c r="C39" s="44">
        <f>SUM(C40:C42)</f>
        <v>17780.292964000004</v>
      </c>
      <c r="D39" s="44">
        <f>SUM(D40:D42)</f>
        <v>25226.051998250001</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8"/>
        <v>17911396.491529997</v>
      </c>
      <c r="AD39" s="110"/>
      <c r="AE39" s="52">
        <f t="shared" si="5"/>
        <v>17911.396491529998</v>
      </c>
      <c r="AF39" s="128"/>
      <c r="AG39" s="44">
        <f>SUM(AG40:AG42)</f>
        <v>217.57424722594382</v>
      </c>
    </row>
    <row r="40" spans="1:33" ht="22.25" customHeight="1">
      <c r="A40" s="99" t="s">
        <v>69</v>
      </c>
      <c r="B40" s="44">
        <v>2516041.2353224703</v>
      </c>
      <c r="C40" s="44">
        <v>1473.4406119999999</v>
      </c>
      <c r="D40" s="44">
        <v>1837.8777935000003</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8"/>
        <v>2519352.5537279705</v>
      </c>
      <c r="AD40" s="110"/>
      <c r="AE40" s="52">
        <f t="shared" si="5"/>
        <v>2519.3525537279706</v>
      </c>
      <c r="AF40" s="128"/>
      <c r="AG40" s="44">
        <v>29.483866339999949</v>
      </c>
    </row>
    <row r="41" spans="1:33" ht="22.25" customHeight="1">
      <c r="A41" s="99" t="s">
        <v>70</v>
      </c>
      <c r="B41" s="44">
        <v>402572.82413695002</v>
      </c>
      <c r="C41" s="44">
        <v>262.07109600000001</v>
      </c>
      <c r="D41" s="44">
        <v>359.81215049999997</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8"/>
        <v>403194.70738345006</v>
      </c>
      <c r="AD41" s="110"/>
      <c r="AE41" s="52">
        <f t="shared" si="5"/>
        <v>403.19470738345007</v>
      </c>
      <c r="AF41" s="128"/>
      <c r="AG41" s="44">
        <v>3.1731735533815453</v>
      </c>
    </row>
    <row r="42" spans="1:33" ht="22.25" customHeight="1">
      <c r="A42" s="99" t="s">
        <v>71</v>
      </c>
      <c r="B42" s="44">
        <v>14949776.087108325</v>
      </c>
      <c r="C42" s="44">
        <v>16044.781256000004</v>
      </c>
      <c r="D42" s="44">
        <v>23028.362054249999</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8"/>
        <v>14988849.230418574</v>
      </c>
      <c r="AD42" s="110"/>
      <c r="AE42" s="52">
        <f t="shared" si="5"/>
        <v>14988.849230418575</v>
      </c>
      <c r="AF42" s="128"/>
      <c r="AG42" s="44">
        <v>184.91720733256233</v>
      </c>
    </row>
    <row r="43" spans="1:33" ht="22.25" customHeight="1">
      <c r="A43" s="20" t="s">
        <v>72</v>
      </c>
      <c r="B43" s="37">
        <f>SUM(B44:B48)</f>
        <v>117361623.162</v>
      </c>
      <c r="C43" s="37">
        <f>SUM(C44:C48)</f>
        <v>428367.73599999998</v>
      </c>
      <c r="D43" s="37">
        <f>SUM(D44:D48)</f>
        <v>2625520.6770000001</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120415511.57499999</v>
      </c>
      <c r="AD43" s="41"/>
      <c r="AE43" s="37">
        <f t="shared" si="5"/>
        <v>120415.51157499998</v>
      </c>
      <c r="AF43" s="128"/>
      <c r="AG43" s="37">
        <f>SUM(AG44:AG48)</f>
        <v>18066.246999999999</v>
      </c>
    </row>
    <row r="44" spans="1:33" ht="22.25" customHeight="1">
      <c r="A44" s="100" t="s">
        <v>73</v>
      </c>
      <c r="B44" s="44">
        <v>5340106.5010000002</v>
      </c>
      <c r="C44" s="44">
        <v>1029.588</v>
      </c>
      <c r="D44" s="44">
        <v>38977.260999999999</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5380113.3500000006</v>
      </c>
      <c r="AD44" s="41"/>
      <c r="AE44" s="52">
        <f t="shared" si="5"/>
        <v>5380.1133500000005</v>
      </c>
      <c r="AF44" s="128"/>
      <c r="AG44" s="44">
        <v>75.588999999999999</v>
      </c>
    </row>
    <row r="45" spans="1:33" ht="22.25" customHeight="1">
      <c r="A45" s="100" t="s">
        <v>74</v>
      </c>
      <c r="B45" s="44">
        <v>108099877.90899999</v>
      </c>
      <c r="C45" s="44">
        <v>418584.73499999999</v>
      </c>
      <c r="D45" s="44">
        <v>2406103.196</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110924565.83999999</v>
      </c>
      <c r="AD45" s="41"/>
      <c r="AE45" s="52">
        <f t="shared" si="5"/>
        <v>110924.56584</v>
      </c>
      <c r="AF45" s="128"/>
      <c r="AG45" s="44">
        <v>17806.042000000001</v>
      </c>
    </row>
    <row r="46" spans="1:33" ht="22.25" customHeight="1">
      <c r="A46" s="100" t="s">
        <v>75</v>
      </c>
      <c r="B46" s="44">
        <v>1572081.5160000001</v>
      </c>
      <c r="C46" s="44">
        <v>2507.5349999999999</v>
      </c>
      <c r="D46" s="44">
        <v>163550.856</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1738139.9069999999</v>
      </c>
      <c r="AD46" s="41"/>
      <c r="AE46" s="52">
        <f t="shared" si="5"/>
        <v>1738.139907</v>
      </c>
      <c r="AF46" s="128"/>
      <c r="AG46" s="44">
        <v>37.07</v>
      </c>
    </row>
    <row r="47" spans="1:33" ht="22.25" customHeight="1">
      <c r="A47" s="100" t="s">
        <v>76</v>
      </c>
      <c r="B47" s="44">
        <v>2349557.236</v>
      </c>
      <c r="C47" s="44">
        <v>6245.8779999999997</v>
      </c>
      <c r="D47" s="44">
        <v>16889.364000000001</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2372692.4780000001</v>
      </c>
      <c r="AD47" s="41"/>
      <c r="AE47" s="52">
        <f t="shared" si="5"/>
        <v>2372.6924779999999</v>
      </c>
      <c r="AF47" s="128"/>
      <c r="AG47" s="44">
        <v>147.54599999999999</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30442473.110000003</v>
      </c>
      <c r="C49" s="37">
        <f>SUM(C50:C52)</f>
        <v>298381.43999999994</v>
      </c>
      <c r="D49" s="37">
        <f>SUM(D50:D52)</f>
        <v>303870.93</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31044725.48</v>
      </c>
      <c r="AD49" s="41"/>
      <c r="AE49" s="37">
        <f t="shared" si="5"/>
        <v>31044.725480000001</v>
      </c>
      <c r="AF49" s="128"/>
      <c r="AG49" s="37">
        <f>SUM(AG50:AG52)</f>
        <v>34560.769999999997</v>
      </c>
    </row>
    <row r="50" spans="1:33" ht="22.25" customHeight="1">
      <c r="A50" s="100" t="s">
        <v>79</v>
      </c>
      <c r="B50" s="44">
        <v>4883364.87</v>
      </c>
      <c r="C50" s="44">
        <v>10891.6</v>
      </c>
      <c r="D50" s="44">
        <v>2287.67</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4896544.1399999997</v>
      </c>
      <c r="AD50" s="41"/>
      <c r="AE50" s="52">
        <f t="shared" si="5"/>
        <v>4896.54414</v>
      </c>
      <c r="AF50" s="128"/>
      <c r="AG50" s="44">
        <v>2467.59</v>
      </c>
    </row>
    <row r="51" spans="1:33" ht="22.25" customHeight="1">
      <c r="A51" s="100" t="s">
        <v>80</v>
      </c>
      <c r="B51" s="44">
        <v>20113279.940000001</v>
      </c>
      <c r="C51" s="44">
        <v>267499.48</v>
      </c>
      <c r="D51" s="44">
        <v>290684.24</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20671463.66</v>
      </c>
      <c r="AD51" s="41"/>
      <c r="AE51" s="52">
        <f t="shared" si="5"/>
        <v>20671.463660000001</v>
      </c>
      <c r="AF51" s="128"/>
      <c r="AG51" s="44">
        <v>31738.28</v>
      </c>
    </row>
    <row r="52" spans="1:33" ht="22.25" customHeight="1">
      <c r="A52" s="100" t="s">
        <v>81</v>
      </c>
      <c r="B52" s="44">
        <v>5445828.2999999998</v>
      </c>
      <c r="C52" s="44">
        <v>19990.36</v>
      </c>
      <c r="D52" s="44">
        <v>10899.02</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5476717.6799999997</v>
      </c>
      <c r="AD52" s="41"/>
      <c r="AE52" s="52">
        <f t="shared" si="5"/>
        <v>5476.7176799999997</v>
      </c>
      <c r="AF52" s="128"/>
      <c r="AG52" s="44">
        <v>354.9</v>
      </c>
    </row>
    <row r="53" spans="1:33" ht="22.25" customHeight="1">
      <c r="A53" s="13" t="s">
        <v>82</v>
      </c>
      <c r="B53" s="37">
        <f>B54+B59</f>
        <v>15582586.882995488</v>
      </c>
      <c r="C53" s="37">
        <f>C54+C59</f>
        <v>22509509.095805321</v>
      </c>
      <c r="D53" s="37">
        <f>D54+D59</f>
        <v>20547.310000000001</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38112643.288800806</v>
      </c>
      <c r="AD53" s="41"/>
      <c r="AE53" s="37">
        <f t="shared" si="5"/>
        <v>38112.643288800806</v>
      </c>
      <c r="AF53" s="128"/>
      <c r="AG53" s="37">
        <f>AG54+AG59</f>
        <v>4576.8595282584702</v>
      </c>
    </row>
    <row r="54" spans="1:33" ht="22.25" customHeight="1">
      <c r="A54" s="20" t="s">
        <v>83</v>
      </c>
      <c r="B54" s="37">
        <f>B55+B58</f>
        <v>77809.14</v>
      </c>
      <c r="C54" s="37">
        <f>C55+C58</f>
        <v>2736777.0100000002</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2814586.1500000004</v>
      </c>
      <c r="AD54" s="41"/>
      <c r="AE54" s="37">
        <f t="shared" si="5"/>
        <v>2814.5861500000005</v>
      </c>
      <c r="AF54" s="128"/>
      <c r="AG54" s="76"/>
    </row>
    <row r="55" spans="1:33" ht="22.25" customHeight="1">
      <c r="A55" s="101" t="s">
        <v>84</v>
      </c>
      <c r="B55" s="52">
        <f>B56+B57</f>
        <v>77809.14</v>
      </c>
      <c r="C55" s="52">
        <f>C56+C57</f>
        <v>2736777.0100000002</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2814586.1500000004</v>
      </c>
      <c r="AD55" s="41"/>
      <c r="AE55" s="44">
        <f t="shared" si="5"/>
        <v>2814.5861500000005</v>
      </c>
      <c r="AF55" s="128"/>
      <c r="AG55" s="73"/>
    </row>
    <row r="56" spans="1:33" ht="22.25" customHeight="1">
      <c r="A56" s="100" t="s">
        <v>85</v>
      </c>
      <c r="B56" s="44">
        <v>74101.89</v>
      </c>
      <c r="C56" s="44">
        <v>2625101.7400000002</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2699203.6300000004</v>
      </c>
      <c r="AD56" s="41"/>
      <c r="AE56" s="52">
        <f t="shared" si="5"/>
        <v>2699.2036300000004</v>
      </c>
      <c r="AF56" s="128"/>
      <c r="AG56" s="73"/>
    </row>
    <row r="57" spans="1:33" ht="22.25" customHeight="1">
      <c r="A57" s="100" t="s">
        <v>86</v>
      </c>
      <c r="B57" s="44">
        <v>3707.25</v>
      </c>
      <c r="C57" s="44">
        <v>111675.27</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115382.52</v>
      </c>
      <c r="AD57" s="41"/>
      <c r="AE57" s="52">
        <f t="shared" si="5"/>
        <v>115.38252</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15504777.742995488</v>
      </c>
      <c r="C59" s="37">
        <f t="shared" ref="C59:D59" si="9">C60+C64</f>
        <v>19772732.085805319</v>
      </c>
      <c r="D59" s="37">
        <f t="shared" si="9"/>
        <v>20547.310000000001</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35298057.138800807</v>
      </c>
      <c r="AD59" s="41"/>
      <c r="AE59" s="37">
        <f t="shared" si="5"/>
        <v>35298.05713880081</v>
      </c>
      <c r="AF59" s="128"/>
      <c r="AG59" s="53">
        <f>SUM(AG60:AG66)</f>
        <v>4576.8595282584702</v>
      </c>
    </row>
    <row r="60" spans="1:33" ht="22.25" customHeight="1">
      <c r="A60" s="100" t="s">
        <v>89</v>
      </c>
      <c r="B60" s="49">
        <f>SUM(B61,B62,B63)</f>
        <v>13247396.563929548</v>
      </c>
      <c r="C60" s="49">
        <f t="shared" ref="C60:D60" si="10">SUM(C61,C62,C63)</f>
        <v>15089689.66675693</v>
      </c>
      <c r="D60" s="49">
        <f t="shared" si="10"/>
        <v>20502.57</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28357588.800686479</v>
      </c>
      <c r="AD60" s="41"/>
      <c r="AE60" s="52">
        <f t="shared" si="5"/>
        <v>28357.588800686477</v>
      </c>
      <c r="AF60" s="128"/>
      <c r="AG60" s="111"/>
    </row>
    <row r="61" spans="1:33" ht="22.25" customHeight="1">
      <c r="A61" s="102" t="s">
        <v>90</v>
      </c>
      <c r="B61" s="44">
        <v>6252031.1412675604</v>
      </c>
      <c r="C61" s="44">
        <v>8816971.6117537096</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1">SUM(B61:AB61)</f>
        <v>15069002.75302127</v>
      </c>
      <c r="AD61" s="41"/>
      <c r="AE61" s="52">
        <f t="shared" si="5"/>
        <v>15069.00275302127</v>
      </c>
      <c r="AF61" s="128"/>
      <c r="AG61" s="109"/>
    </row>
    <row r="62" spans="1:33" ht="22.25" customHeight="1">
      <c r="A62" s="102" t="s">
        <v>91</v>
      </c>
      <c r="B62" s="44">
        <v>6927156.6071722303</v>
      </c>
      <c r="C62" s="44">
        <v>6212546.37846315</v>
      </c>
      <c r="D62" s="44">
        <v>20502.57</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1"/>
        <v>13160205.555635381</v>
      </c>
      <c r="AD62" s="41"/>
      <c r="AE62" s="52">
        <f t="shared" si="5"/>
        <v>13160.205555635381</v>
      </c>
      <c r="AF62" s="128"/>
      <c r="AG62" s="44">
        <v>4576.8595282584702</v>
      </c>
    </row>
    <row r="63" spans="1:33" ht="22.25" customHeight="1">
      <c r="A63" s="102" t="s">
        <v>92</v>
      </c>
      <c r="B63" s="44">
        <v>68208.815489758097</v>
      </c>
      <c r="C63" s="44">
        <v>60171.676540072003</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1"/>
        <v>128380.4920298301</v>
      </c>
      <c r="AD63" s="41"/>
      <c r="AE63" s="52">
        <f t="shared" si="5"/>
        <v>128.38049202983009</v>
      </c>
      <c r="AF63" s="128"/>
      <c r="AG63" s="109"/>
    </row>
    <row r="64" spans="1:33" ht="22.25" customHeight="1">
      <c r="A64" s="103" t="s">
        <v>93</v>
      </c>
      <c r="B64" s="49">
        <f>SUM(B65,B66,B67)</f>
        <v>2257381.1790659395</v>
      </c>
      <c r="C64" s="49">
        <f t="shared" ref="C64:D64" si="12">SUM(C65,C66,C67)</f>
        <v>4683042.4190483885</v>
      </c>
      <c r="D64" s="49">
        <f t="shared" si="12"/>
        <v>44.74</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1"/>
        <v>6940468.3381143287</v>
      </c>
      <c r="AD64" s="41"/>
      <c r="AE64" s="52">
        <f t="shared" si="5"/>
        <v>6940.4683381143286</v>
      </c>
      <c r="AF64" s="128"/>
      <c r="AG64" s="109"/>
    </row>
    <row r="65" spans="1:33" ht="22.25" customHeight="1">
      <c r="A65" s="102" t="s">
        <v>94</v>
      </c>
      <c r="B65" s="44">
        <v>2123330.0414052</v>
      </c>
      <c r="C65" s="44">
        <v>1601732.07884749</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1"/>
        <v>3725062.1202526903</v>
      </c>
      <c r="AD65" s="41"/>
      <c r="AE65" s="52">
        <f t="shared" si="5"/>
        <v>3725.0621202526904</v>
      </c>
      <c r="AF65" s="128"/>
      <c r="AG65" s="112"/>
    </row>
    <row r="66" spans="1:33" ht="22.25" customHeight="1">
      <c r="A66" s="102" t="s">
        <v>95</v>
      </c>
      <c r="B66" s="44">
        <v>130293.069218487</v>
      </c>
      <c r="C66" s="44">
        <v>2431.2033636884998</v>
      </c>
      <c r="D66" s="44">
        <v>44.74</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1"/>
        <v>132769.01258217549</v>
      </c>
      <c r="AD66" s="41"/>
      <c r="AE66" s="52">
        <f t="shared" si="5"/>
        <v>132.76901258217549</v>
      </c>
      <c r="AF66" s="128"/>
      <c r="AG66" s="112"/>
    </row>
    <row r="67" spans="1:33" ht="22.25" customHeight="1" thickBot="1">
      <c r="A67" s="102" t="s">
        <v>96</v>
      </c>
      <c r="B67" s="44">
        <v>3758.0684422524801</v>
      </c>
      <c r="C67" s="44">
        <v>3078879.13683721</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1"/>
        <v>3082637.2052794625</v>
      </c>
      <c r="AD67" s="41"/>
      <c r="AE67" s="116">
        <f t="shared" si="5"/>
        <v>3082.6372052794627</v>
      </c>
      <c r="AF67" s="128"/>
      <c r="AG67" s="112"/>
    </row>
    <row r="68" spans="1:33" ht="22.25" customHeight="1">
      <c r="A68" s="12" t="s">
        <v>97</v>
      </c>
      <c r="B68" s="33">
        <f>B69+B75+B86+B94+B99+B105+B112+B117</f>
        <v>43299366.095105603</v>
      </c>
      <c r="C68" s="33">
        <f t="shared" ref="C68:AC68" si="13">C69+C75+C86+C94+C99+C105+C112+C117</f>
        <v>193588.61527692649</v>
      </c>
      <c r="D68" s="33">
        <f t="shared" si="13"/>
        <v>317999.37514590001</v>
      </c>
      <c r="E68" s="34">
        <f t="shared" si="13"/>
        <v>1496952.5557200001</v>
      </c>
      <c r="F68" s="34">
        <f t="shared" si="13"/>
        <v>429.61900000000003</v>
      </c>
      <c r="G68" s="34">
        <f t="shared" si="13"/>
        <v>0</v>
      </c>
      <c r="H68" s="34">
        <f t="shared" si="13"/>
        <v>0</v>
      </c>
      <c r="I68" s="34">
        <f t="shared" si="13"/>
        <v>0</v>
      </c>
      <c r="J68" s="34">
        <f t="shared" si="13"/>
        <v>974372.98499999999</v>
      </c>
      <c r="K68" s="34">
        <f t="shared" si="13"/>
        <v>0</v>
      </c>
      <c r="L68" s="34">
        <f t="shared" si="13"/>
        <v>0</v>
      </c>
      <c r="M68" s="34">
        <f t="shared" si="13"/>
        <v>0</v>
      </c>
      <c r="N68" s="34">
        <f t="shared" si="13"/>
        <v>0</v>
      </c>
      <c r="O68" s="34">
        <f t="shared" si="13"/>
        <v>0</v>
      </c>
      <c r="P68" s="34">
        <f t="shared" si="13"/>
        <v>0</v>
      </c>
      <c r="Q68" s="34">
        <f t="shared" si="13"/>
        <v>0</v>
      </c>
      <c r="R68" s="34">
        <f t="shared" si="13"/>
        <v>0</v>
      </c>
      <c r="S68" s="34">
        <f t="shared" si="13"/>
        <v>0</v>
      </c>
      <c r="T68" s="34">
        <f t="shared" si="13"/>
        <v>0.61662378600000012</v>
      </c>
      <c r="U68" s="34">
        <f t="shared" si="13"/>
        <v>207580.64680079999</v>
      </c>
      <c r="V68" s="34">
        <f t="shared" si="13"/>
        <v>55599.153191999998</v>
      </c>
      <c r="W68" s="34">
        <f t="shared" si="13"/>
        <v>81.062802000000019</v>
      </c>
      <c r="X68" s="34">
        <f t="shared" si="13"/>
        <v>9.1081800000000009E-4</v>
      </c>
      <c r="Y68" s="34">
        <f t="shared" si="13"/>
        <v>28.964012400000001</v>
      </c>
      <c r="Z68" s="34">
        <f t="shared" si="13"/>
        <v>6.0721200000000009E-4</v>
      </c>
      <c r="AA68" s="34">
        <f t="shared" si="13"/>
        <v>733.20848999999998</v>
      </c>
      <c r="AB68" s="120">
        <f t="shared" si="13"/>
        <v>86433.307050000003</v>
      </c>
      <c r="AC68" s="57">
        <f t="shared" si="13"/>
        <v>46633166.205737449</v>
      </c>
      <c r="AD68" s="93"/>
      <c r="AE68" s="57">
        <f t="shared" si="5"/>
        <v>46633.166205737449</v>
      </c>
      <c r="AF68" s="128"/>
      <c r="AG68" s="57"/>
    </row>
    <row r="69" spans="1:33" ht="22.25" customHeight="1">
      <c r="A69" s="20" t="s">
        <v>98</v>
      </c>
      <c r="B69" s="53">
        <f>SUM(B70:B74)</f>
        <v>26797671.387683582</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26797671.387683582</v>
      </c>
      <c r="AD69" s="41"/>
      <c r="AE69" s="37">
        <f t="shared" si="5"/>
        <v>26797.671387683582</v>
      </c>
      <c r="AF69" s="128"/>
      <c r="AG69" s="76"/>
    </row>
    <row r="70" spans="1:33" ht="22.25" customHeight="1">
      <c r="A70" s="100" t="s">
        <v>99</v>
      </c>
      <c r="B70" s="44">
        <v>14343133.593600003</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14343133.593600003</v>
      </c>
      <c r="AD70" s="41"/>
      <c r="AE70" s="52">
        <f t="shared" si="5"/>
        <v>14343.133593600003</v>
      </c>
      <c r="AF70" s="128"/>
      <c r="AG70" s="111"/>
    </row>
    <row r="71" spans="1:33" ht="22.25" customHeight="1">
      <c r="A71" s="100" t="s">
        <v>100</v>
      </c>
      <c r="B71" s="44">
        <v>2601923.6784014311</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2601923.6784014311</v>
      </c>
      <c r="AD71" s="41"/>
      <c r="AE71" s="52">
        <f t="shared" si="5"/>
        <v>2601.9236784014311</v>
      </c>
      <c r="AF71" s="128"/>
      <c r="AG71" s="111"/>
    </row>
    <row r="72" spans="1:33" ht="22.25" customHeight="1">
      <c r="A72" s="100" t="s">
        <v>101</v>
      </c>
      <c r="B72" s="44">
        <v>400820.49233059859</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400820.49233059859</v>
      </c>
      <c r="AD72" s="41"/>
      <c r="AE72" s="52">
        <f t="shared" si="5"/>
        <v>400.8204923305986</v>
      </c>
      <c r="AF72" s="128"/>
      <c r="AG72" s="111"/>
    </row>
    <row r="73" spans="1:33" ht="22.25" customHeight="1">
      <c r="A73" s="100" t="s">
        <v>102</v>
      </c>
      <c r="B73" s="44">
        <v>9451793.6233515479</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9451793.6233515479</v>
      </c>
      <c r="AD73" s="41"/>
      <c r="AE73" s="52">
        <f t="shared" ref="AE73:AE136" si="14">AC73/1000</f>
        <v>9451.7936233515484</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4"/>
        <v>0</v>
      </c>
      <c r="AF74" s="128"/>
      <c r="AG74" s="111"/>
    </row>
    <row r="75" spans="1:33" ht="22.25" customHeight="1">
      <c r="A75" s="20" t="s">
        <v>104</v>
      </c>
      <c r="B75" s="37">
        <f>SUM(B76:B85)</f>
        <v>2635800.606728076</v>
      </c>
      <c r="C75" s="37">
        <f>SUM(C76:C85)</f>
        <v>193588.61527692649</v>
      </c>
      <c r="D75" s="37">
        <f>SUM(D76:D85)</f>
        <v>317918.11499999999</v>
      </c>
      <c r="E75" s="60">
        <f>SUM(E76:E85)</f>
        <v>1496764.32</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4644071.6570050027</v>
      </c>
      <c r="AD75" s="41"/>
      <c r="AE75" s="37">
        <f t="shared" si="14"/>
        <v>4644.0716570050026</v>
      </c>
      <c r="AF75" s="128"/>
      <c r="AG75" s="76"/>
    </row>
    <row r="76" spans="1:33" ht="22.25" customHeight="1">
      <c r="A76" s="100" t="s">
        <v>105</v>
      </c>
      <c r="B76" s="117">
        <v>814642.64236196701</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5">SUM(B76:AB76)</f>
        <v>814642.64236196701</v>
      </c>
      <c r="AD76" s="41"/>
      <c r="AE76" s="52">
        <f t="shared" si="14"/>
        <v>814.64264236196698</v>
      </c>
      <c r="AF76" s="128"/>
      <c r="AG76" s="111"/>
    </row>
    <row r="77" spans="1:33" ht="22.25" customHeight="1">
      <c r="A77" s="100" t="s">
        <v>106</v>
      </c>
      <c r="B77" s="59"/>
      <c r="C77" s="58"/>
      <c r="D77" s="44">
        <v>154505.07</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5"/>
        <v>154505.07</v>
      </c>
      <c r="AD77" s="41"/>
      <c r="AE77" s="52">
        <f t="shared" si="14"/>
        <v>154.50507000000002</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5"/>
        <v>0</v>
      </c>
      <c r="AD78" s="41"/>
      <c r="AE78" s="52">
        <f t="shared" si="14"/>
        <v>0</v>
      </c>
      <c r="AF78" s="128"/>
      <c r="AG78" s="111"/>
    </row>
    <row r="79" spans="1:33" ht="22.25" customHeight="1">
      <c r="A79" s="100" t="s">
        <v>108</v>
      </c>
      <c r="B79" s="59"/>
      <c r="C79" s="58"/>
      <c r="D79" s="44">
        <v>163413.04500000001</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5"/>
        <v>163413.04500000001</v>
      </c>
      <c r="AD79" s="41"/>
      <c r="AE79" s="52">
        <f t="shared" si="14"/>
        <v>163.41304500000001</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5"/>
        <v>0</v>
      </c>
      <c r="AD80" s="41"/>
      <c r="AE80" s="52">
        <f t="shared" si="14"/>
        <v>0</v>
      </c>
      <c r="AF80" s="128"/>
      <c r="AG80" s="111"/>
    </row>
    <row r="81" spans="1:33" ht="22.25" customHeight="1">
      <c r="A81" s="100" t="s">
        <v>110</v>
      </c>
      <c r="B81" s="44">
        <v>170180</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5"/>
        <v>170180</v>
      </c>
      <c r="AD81" s="41"/>
      <c r="AE81" s="52">
        <f t="shared" si="14"/>
        <v>170.18</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5"/>
        <v>40020</v>
      </c>
      <c r="AD82" s="41"/>
      <c r="AE82" s="52">
        <f t="shared" si="14"/>
        <v>40.020000000000003</v>
      </c>
      <c r="AF82" s="128"/>
      <c r="AG82" s="111"/>
    </row>
    <row r="83" spans="1:33" ht="22.25" customHeight="1">
      <c r="A83" s="100" t="s">
        <v>112</v>
      </c>
      <c r="B83" s="44">
        <v>1610957.9643661091</v>
      </c>
      <c r="C83" s="44">
        <v>193588.61527692649</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5"/>
        <v>1804546.5796430355</v>
      </c>
      <c r="AD83" s="41"/>
      <c r="AE83" s="52">
        <f t="shared" si="14"/>
        <v>1804.5465796430356</v>
      </c>
      <c r="AF83" s="128"/>
      <c r="AG83" s="111"/>
    </row>
    <row r="84" spans="1:33" ht="22.25" customHeight="1">
      <c r="A84" s="100" t="s">
        <v>113</v>
      </c>
      <c r="B84" s="59"/>
      <c r="C84" s="58"/>
      <c r="D84" s="58"/>
      <c r="E84" s="165">
        <v>1496764.32</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5"/>
        <v>1496764.32</v>
      </c>
      <c r="AD84" s="41"/>
      <c r="AE84" s="52">
        <f t="shared" si="14"/>
        <v>1496.76432</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5"/>
        <v>0</v>
      </c>
      <c r="AD85" s="41"/>
      <c r="AE85" s="52">
        <f t="shared" si="14"/>
        <v>0</v>
      </c>
      <c r="AF85" s="128"/>
      <c r="AG85" s="111"/>
    </row>
    <row r="86" spans="1:33" ht="22.25" customHeight="1">
      <c r="A86" s="20" t="s">
        <v>115</v>
      </c>
      <c r="B86" s="37">
        <f>SUM(B87:B93)</f>
        <v>13614755.59</v>
      </c>
      <c r="C86" s="37">
        <f>SUM(C87:C93)</f>
        <v>0</v>
      </c>
      <c r="D86" s="58"/>
      <c r="E86" s="47"/>
      <c r="F86" s="47"/>
      <c r="G86" s="47"/>
      <c r="H86" s="47"/>
      <c r="I86" s="47"/>
      <c r="J86" s="47"/>
      <c r="K86" s="47"/>
      <c r="L86" s="47"/>
      <c r="M86" s="47"/>
      <c r="N86" s="47"/>
      <c r="O86" s="47"/>
      <c r="P86" s="47"/>
      <c r="Q86" s="47"/>
      <c r="R86" s="47"/>
      <c r="S86" s="47"/>
      <c r="T86" s="47"/>
      <c r="U86" s="37">
        <f>SUM(U87:U93)</f>
        <v>206856</v>
      </c>
      <c r="V86" s="37">
        <f>SUM(V87:V93)</f>
        <v>55194.75</v>
      </c>
      <c r="W86" s="47"/>
      <c r="X86" s="47"/>
      <c r="Y86" s="47"/>
      <c r="Z86" s="47"/>
      <c r="AA86" s="47"/>
      <c r="AB86" s="75"/>
      <c r="AC86" s="37">
        <f>SUM(AC87:AC93)</f>
        <v>13876806.34</v>
      </c>
      <c r="AD86" s="41"/>
      <c r="AE86" s="37">
        <f>AC86/1000</f>
        <v>13876.806339999999</v>
      </c>
      <c r="AF86" s="128"/>
      <c r="AG86" s="76"/>
    </row>
    <row r="87" spans="1:33" ht="22.25" customHeight="1">
      <c r="A87" s="100" t="s">
        <v>116</v>
      </c>
      <c r="B87" s="44">
        <v>13326244.92</v>
      </c>
      <c r="C87" s="44">
        <v>0</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6">SUM(B87:AB87)</f>
        <v>13326244.92</v>
      </c>
      <c r="AD87" s="41"/>
      <c r="AE87" s="52">
        <f t="shared" si="14"/>
        <v>13326.244919999999</v>
      </c>
      <c r="AF87" s="128"/>
      <c r="AG87" s="111"/>
    </row>
    <row r="88" spans="1:33" ht="22.25" customHeight="1">
      <c r="A88" s="100" t="s">
        <v>117</v>
      </c>
      <c r="B88" s="44">
        <v>152659.79999999999</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6"/>
        <v>152659.79999999999</v>
      </c>
      <c r="AD88" s="41"/>
      <c r="AE88" s="52">
        <f t="shared" si="14"/>
        <v>152.65979999999999</v>
      </c>
      <c r="AF88" s="128"/>
      <c r="AG88" s="111"/>
    </row>
    <row r="89" spans="1:33" ht="22.25" customHeight="1">
      <c r="A89" s="100" t="s">
        <v>118</v>
      </c>
      <c r="B89" s="44">
        <v>62400</v>
      </c>
      <c r="C89" s="58"/>
      <c r="D89" s="58"/>
      <c r="E89" s="45"/>
      <c r="F89" s="46"/>
      <c r="G89" s="46"/>
      <c r="H89" s="46"/>
      <c r="I89" s="47"/>
      <c r="J89" s="47"/>
      <c r="K89" s="47"/>
      <c r="L89" s="47"/>
      <c r="M89" s="47"/>
      <c r="N89" s="47"/>
      <c r="O89" s="47"/>
      <c r="P89" s="47"/>
      <c r="Q89" s="47"/>
      <c r="R89" s="47"/>
      <c r="S89" s="47"/>
      <c r="T89" s="47"/>
      <c r="U89" s="165">
        <v>206856</v>
      </c>
      <c r="V89" s="165">
        <v>55194.75</v>
      </c>
      <c r="W89" s="47"/>
      <c r="X89" s="47"/>
      <c r="Y89" s="47"/>
      <c r="Z89" s="47"/>
      <c r="AA89" s="47"/>
      <c r="AB89" s="75"/>
      <c r="AC89" s="44">
        <f t="shared" si="16"/>
        <v>324450.75</v>
      </c>
      <c r="AD89" s="41"/>
      <c r="AE89" s="44">
        <f t="shared" si="14"/>
        <v>324.45075000000003</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73450.87</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6"/>
        <v>73450.87</v>
      </c>
      <c r="AD91" s="41"/>
      <c r="AE91" s="52">
        <f t="shared" si="14"/>
        <v>73.450869999999995</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211246.78414759337</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211246.78414759337</v>
      </c>
      <c r="AD94" s="41"/>
      <c r="AE94" s="37">
        <f t="shared" si="14"/>
        <v>211.24678414759336</v>
      </c>
      <c r="AF94" s="128"/>
      <c r="AG94" s="78"/>
    </row>
    <row r="95" spans="1:33" ht="22.25" customHeight="1">
      <c r="A95" s="100" t="s">
        <v>124</v>
      </c>
      <c r="B95" s="44">
        <v>179045.56284853339</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179045.56284853339</v>
      </c>
      <c r="AD95" s="41"/>
      <c r="AE95" s="52">
        <f t="shared" si="14"/>
        <v>179.04556284853339</v>
      </c>
      <c r="AF95" s="128"/>
      <c r="AG95" s="111"/>
    </row>
    <row r="96" spans="1:33" ht="22.25" customHeight="1">
      <c r="A96" s="100" t="s">
        <v>125</v>
      </c>
      <c r="B96" s="44">
        <v>32201.221299059995</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32201.221299059995</v>
      </c>
      <c r="AD96" s="41"/>
      <c r="AE96" s="52">
        <f t="shared" si="14"/>
        <v>32.201221299059995</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81.260145899999998</v>
      </c>
      <c r="E99" s="66">
        <f>SUM(E100:E102)</f>
        <v>188.23571999999999</v>
      </c>
      <c r="F99" s="47"/>
      <c r="G99" s="47"/>
      <c r="H99" s="47"/>
      <c r="I99" s="47"/>
      <c r="J99" s="47"/>
      <c r="K99" s="47"/>
      <c r="L99" s="47"/>
      <c r="M99" s="47"/>
      <c r="N99" s="47"/>
      <c r="O99" s="47"/>
      <c r="P99" s="47"/>
      <c r="Q99" s="47"/>
      <c r="R99" s="47"/>
      <c r="S99" s="47"/>
      <c r="T99" s="66">
        <f>SUM(T100:T102)</f>
        <v>0.61662378600000012</v>
      </c>
      <c r="U99" s="66">
        <f t="shared" ref="U99:AB99" si="17">SUM(U100:U102)</f>
        <v>724.64680079999994</v>
      </c>
      <c r="V99" s="66">
        <f t="shared" si="17"/>
        <v>404.40319200000005</v>
      </c>
      <c r="W99" s="66">
        <f t="shared" si="17"/>
        <v>81.062802000000019</v>
      </c>
      <c r="X99" s="66">
        <f t="shared" si="17"/>
        <v>9.1081800000000009E-4</v>
      </c>
      <c r="Y99" s="66">
        <f t="shared" si="17"/>
        <v>28.964012400000001</v>
      </c>
      <c r="Z99" s="66">
        <f t="shared" si="17"/>
        <v>6.0721200000000009E-4</v>
      </c>
      <c r="AA99" s="66">
        <f t="shared" si="17"/>
        <v>733.20848999999998</v>
      </c>
      <c r="AB99" s="66">
        <f t="shared" si="17"/>
        <v>356.73705000000007</v>
      </c>
      <c r="AC99" s="37">
        <f>SUM(AC100:AC104)</f>
        <v>2599.1363549160001</v>
      </c>
      <c r="AD99" s="41"/>
      <c r="AE99" s="37">
        <f t="shared" si="14"/>
        <v>2.5991363549160003</v>
      </c>
      <c r="AF99" s="128"/>
      <c r="AG99" s="63"/>
    </row>
    <row r="100" spans="1:33" ht="22.25" customHeight="1">
      <c r="A100" s="100" t="s">
        <v>129</v>
      </c>
      <c r="B100" s="63"/>
      <c r="C100" s="63"/>
      <c r="D100" s="44">
        <v>81.260145899999998</v>
      </c>
      <c r="E100" s="165">
        <v>188.23571999999999</v>
      </c>
      <c r="F100" s="47"/>
      <c r="G100" s="47"/>
      <c r="H100" s="47"/>
      <c r="I100" s="47"/>
      <c r="J100" s="47"/>
      <c r="K100" s="47"/>
      <c r="L100" s="47"/>
      <c r="M100" s="47"/>
      <c r="N100" s="47"/>
      <c r="O100" s="47"/>
      <c r="P100" s="47"/>
      <c r="Q100" s="47"/>
      <c r="R100" s="47"/>
      <c r="S100" s="47"/>
      <c r="T100" s="165">
        <v>0.61662378600000012</v>
      </c>
      <c r="U100" s="165">
        <v>724.64680079999994</v>
      </c>
      <c r="V100" s="165">
        <v>404.40319200000005</v>
      </c>
      <c r="W100" s="165">
        <v>81.062802000000019</v>
      </c>
      <c r="X100" s="165">
        <v>9.1081800000000009E-4</v>
      </c>
      <c r="Y100" s="165">
        <v>28.964012400000001</v>
      </c>
      <c r="Z100" s="165">
        <v>6.0721200000000009E-4</v>
      </c>
      <c r="AA100" s="165">
        <v>733.20848999999998</v>
      </c>
      <c r="AB100" s="165">
        <v>356.73705000000007</v>
      </c>
      <c r="AC100" s="52">
        <f>SUM(B100:AB100)</f>
        <v>2599.1363549160001</v>
      </c>
      <c r="AD100" s="41"/>
      <c r="AE100" s="52">
        <f t="shared" si="14"/>
        <v>2.5991363549160003</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4"/>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4"/>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429.61900000000003</v>
      </c>
      <c r="G105" s="67">
        <f t="shared" ref="G105:S105" si="18">SUM(G106:G111)</f>
        <v>0</v>
      </c>
      <c r="H105" s="66">
        <f t="shared" si="18"/>
        <v>0</v>
      </c>
      <c r="I105" s="66">
        <f t="shared" si="18"/>
        <v>0</v>
      </c>
      <c r="J105" s="66">
        <f t="shared" si="18"/>
        <v>974372.98499999999</v>
      </c>
      <c r="K105" s="66">
        <f t="shared" si="18"/>
        <v>0</v>
      </c>
      <c r="L105" s="66">
        <f t="shared" si="18"/>
        <v>0</v>
      </c>
      <c r="M105" s="66">
        <f t="shared" si="18"/>
        <v>0</v>
      </c>
      <c r="N105" s="66">
        <f t="shared" si="18"/>
        <v>0</v>
      </c>
      <c r="O105" s="66">
        <f t="shared" si="18"/>
        <v>0</v>
      </c>
      <c r="P105" s="66">
        <f t="shared" si="18"/>
        <v>0</v>
      </c>
      <c r="Q105" s="66">
        <f t="shared" si="18"/>
        <v>0</v>
      </c>
      <c r="R105" s="67">
        <f t="shared" si="18"/>
        <v>0</v>
      </c>
      <c r="S105" s="66">
        <f t="shared" si="18"/>
        <v>0</v>
      </c>
      <c r="T105" s="47"/>
      <c r="U105" s="47"/>
      <c r="V105" s="47"/>
      <c r="W105" s="47"/>
      <c r="X105" s="47"/>
      <c r="Y105" s="47"/>
      <c r="Z105" s="47"/>
      <c r="AA105" s="47"/>
      <c r="AB105" s="75"/>
      <c r="AC105" s="37">
        <f>SUM(AC106:AC111)</f>
        <v>974802.60399999993</v>
      </c>
      <c r="AD105" s="41"/>
      <c r="AE105" s="37">
        <f>AC105/1000</f>
        <v>974.80260399999997</v>
      </c>
      <c r="AF105" s="128"/>
      <c r="AG105" s="63"/>
    </row>
    <row r="106" spans="1:33" ht="22.25" customHeight="1">
      <c r="A106" s="100" t="s">
        <v>135</v>
      </c>
      <c r="B106" s="63"/>
      <c r="C106" s="63"/>
      <c r="D106" s="63"/>
      <c r="E106" s="45"/>
      <c r="F106" s="165">
        <v>429.61900000000003</v>
      </c>
      <c r="G106" s="47"/>
      <c r="H106" s="47"/>
      <c r="I106" s="47"/>
      <c r="J106" s="165">
        <v>974372.98499999999</v>
      </c>
      <c r="K106" s="165">
        <v>0</v>
      </c>
      <c r="L106" s="165">
        <v>0</v>
      </c>
      <c r="M106" s="105"/>
      <c r="N106" s="47"/>
      <c r="O106" s="47"/>
      <c r="P106" s="47"/>
      <c r="Q106" s="47"/>
      <c r="R106" s="47"/>
      <c r="S106" s="165">
        <v>0</v>
      </c>
      <c r="T106" s="47"/>
      <c r="U106" s="47"/>
      <c r="V106" s="47"/>
      <c r="W106" s="47"/>
      <c r="X106" s="47"/>
      <c r="Y106" s="47"/>
      <c r="Z106" s="47"/>
      <c r="AA106" s="47"/>
      <c r="AB106" s="75"/>
      <c r="AC106" s="52">
        <f>SUM(B106:AB106)</f>
        <v>974802.60399999993</v>
      </c>
      <c r="AD106" s="41"/>
      <c r="AE106" s="52">
        <f>AC106/1000</f>
        <v>974.80260399999997</v>
      </c>
      <c r="AF106" s="128"/>
      <c r="AG106" s="111"/>
    </row>
    <row r="107" spans="1:33" ht="22.25" customHeight="1">
      <c r="A107" s="100" t="s">
        <v>136</v>
      </c>
      <c r="B107" s="63"/>
      <c r="C107" s="63"/>
      <c r="D107" s="63"/>
      <c r="E107" s="45"/>
      <c r="F107" s="47"/>
      <c r="G107" s="47"/>
      <c r="H107" s="47"/>
      <c r="I107" s="165">
        <v>0</v>
      </c>
      <c r="J107" s="165">
        <v>0</v>
      </c>
      <c r="K107" s="47"/>
      <c r="L107" s="47"/>
      <c r="M107" s="165">
        <v>0</v>
      </c>
      <c r="N107" s="47"/>
      <c r="O107" s="47"/>
      <c r="P107" s="47"/>
      <c r="Q107" s="165">
        <v>0</v>
      </c>
      <c r="R107" s="47"/>
      <c r="S107" s="47"/>
      <c r="T107" s="47"/>
      <c r="U107" s="47"/>
      <c r="V107" s="47"/>
      <c r="W107" s="47"/>
      <c r="X107" s="47"/>
      <c r="Y107" s="47"/>
      <c r="Z107" s="47"/>
      <c r="AA107" s="47"/>
      <c r="AB107" s="75"/>
      <c r="AC107" s="52">
        <f>SUM(B107:AB107)</f>
        <v>0</v>
      </c>
      <c r="AD107" s="41"/>
      <c r="AE107" s="52">
        <f t="shared" si="14"/>
        <v>0</v>
      </c>
      <c r="AF107" s="128"/>
      <c r="AG107" s="111"/>
    </row>
    <row r="108" spans="1:33" ht="22.25" customHeight="1">
      <c r="A108" s="100" t="s">
        <v>137</v>
      </c>
      <c r="B108" s="63"/>
      <c r="C108" s="63"/>
      <c r="D108" s="63"/>
      <c r="E108" s="45"/>
      <c r="F108" s="47"/>
      <c r="G108" s="47"/>
      <c r="H108" s="165">
        <v>0</v>
      </c>
      <c r="I108" s="47"/>
      <c r="J108" s="47"/>
      <c r="K108" s="47"/>
      <c r="L108" s="47"/>
      <c r="M108" s="47"/>
      <c r="N108" s="47"/>
      <c r="O108" s="165">
        <v>0</v>
      </c>
      <c r="P108" s="165">
        <v>0</v>
      </c>
      <c r="Q108" s="47"/>
      <c r="R108" s="165">
        <v>0</v>
      </c>
      <c r="S108" s="47"/>
      <c r="T108" s="47"/>
      <c r="U108" s="47"/>
      <c r="V108" s="47"/>
      <c r="W108" s="47"/>
      <c r="X108" s="47"/>
      <c r="Y108" s="47"/>
      <c r="Z108" s="47"/>
      <c r="AA108" s="47"/>
      <c r="AB108" s="75"/>
      <c r="AC108" s="52">
        <f>SUM(B108:AB108)</f>
        <v>0</v>
      </c>
      <c r="AD108" s="41"/>
      <c r="AE108" s="52">
        <f t="shared" si="14"/>
        <v>0</v>
      </c>
      <c r="AF108" s="128"/>
      <c r="AG108" s="111"/>
    </row>
    <row r="109" spans="1:33" ht="22.25" customHeight="1">
      <c r="A109" s="100" t="s">
        <v>138</v>
      </c>
      <c r="B109" s="63"/>
      <c r="C109" s="63"/>
      <c r="D109" s="63"/>
      <c r="E109" s="45"/>
      <c r="F109" s="47"/>
      <c r="G109" s="47"/>
      <c r="H109" s="47"/>
      <c r="I109" s="47"/>
      <c r="J109" s="165">
        <v>0</v>
      </c>
      <c r="K109" s="47"/>
      <c r="L109" s="47"/>
      <c r="M109" s="47"/>
      <c r="N109" s="165">
        <v>0</v>
      </c>
      <c r="O109" s="47"/>
      <c r="P109" s="47"/>
      <c r="Q109" s="165">
        <v>0</v>
      </c>
      <c r="R109" s="47"/>
      <c r="S109" s="47"/>
      <c r="T109" s="47"/>
      <c r="U109" s="47"/>
      <c r="V109" s="47"/>
      <c r="W109" s="47"/>
      <c r="X109" s="47"/>
      <c r="Y109" s="47"/>
      <c r="Z109" s="47"/>
      <c r="AA109" s="47"/>
      <c r="AB109" s="75"/>
      <c r="AC109" s="52">
        <f>SUM(B109:AB109)</f>
        <v>0</v>
      </c>
      <c r="AD109" s="41"/>
      <c r="AE109" s="52">
        <f t="shared" si="14"/>
        <v>0</v>
      </c>
      <c r="AF109" s="128"/>
      <c r="AG109" s="111"/>
    </row>
    <row r="110" spans="1:33" ht="22.25" customHeight="1">
      <c r="A110" s="100" t="s">
        <v>139</v>
      </c>
      <c r="B110" s="64"/>
      <c r="C110" s="63"/>
      <c r="D110" s="63"/>
      <c r="E110" s="45"/>
      <c r="F110" s="47"/>
      <c r="G110" s="165">
        <v>0</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9">SUM(B110:AB110)</f>
        <v>0</v>
      </c>
      <c r="AD110" s="41"/>
      <c r="AE110" s="52">
        <f t="shared" si="14"/>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86076.57</v>
      </c>
      <c r="AC112" s="37">
        <f>SUM(AC113:AC116)</f>
        <v>86076.57</v>
      </c>
      <c r="AD112" s="41"/>
      <c r="AE112" s="37">
        <f t="shared" si="14"/>
        <v>86.076570000000004</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86076.57</v>
      </c>
      <c r="AC113" s="52">
        <f>SUM(B113:AB113)</f>
        <v>86076.57</v>
      </c>
      <c r="AD113" s="41"/>
      <c r="AE113" s="52">
        <f t="shared" si="14"/>
        <v>86.076570000000004</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39891.726546358048</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39891.726546358048</v>
      </c>
      <c r="AD117" s="41"/>
      <c r="AE117" s="37">
        <f t="shared" si="14"/>
        <v>39.891726546358051</v>
      </c>
      <c r="AF117" s="128"/>
      <c r="AG117" s="64"/>
    </row>
    <row r="118" spans="1:33" ht="22.25" customHeight="1">
      <c r="A118" s="100" t="s">
        <v>147</v>
      </c>
      <c r="B118" s="44">
        <v>39891.726546358048</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20">SUM(B118:AB118)</f>
        <v>39891.726546358048</v>
      </c>
      <c r="AD118" s="41"/>
      <c r="AE118" s="52">
        <f t="shared" si="14"/>
        <v>39.891726546358051</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1204718.04</v>
      </c>
      <c r="C121" s="33">
        <f>C122+C132+SUM(C143:C149)</f>
        <v>85056649.105199993</v>
      </c>
      <c r="D121" s="33">
        <f>D122+D132+SUM(D143:D149)</f>
        <v>23423174.628720999</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109684541.773921</v>
      </c>
      <c r="AD121" s="41"/>
      <c r="AE121" s="57">
        <f t="shared" si="14"/>
        <v>109684.541773921</v>
      </c>
      <c r="AF121" s="128"/>
      <c r="AG121" s="33">
        <f>SUM(AG122:AG149)</f>
        <v>3284.83</v>
      </c>
    </row>
    <row r="122" spans="1:33" ht="22.25" customHeight="1">
      <c r="A122" s="22" t="s">
        <v>151</v>
      </c>
      <c r="B122" s="58"/>
      <c r="C122" s="37">
        <f>SUM(C123:C131)</f>
        <v>68448431</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20"/>
        <v>68448431</v>
      </c>
      <c r="AD122" s="41"/>
      <c r="AE122" s="37">
        <f t="shared" si="14"/>
        <v>68448.430999999997</v>
      </c>
      <c r="AF122" s="128"/>
      <c r="AG122" s="63"/>
    </row>
    <row r="123" spans="1:33" ht="22.25" customHeight="1">
      <c r="A123" s="21" t="s">
        <v>152</v>
      </c>
      <c r="B123" s="58"/>
      <c r="C123" s="44">
        <v>64078808</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20"/>
        <v>64078808</v>
      </c>
      <c r="AD123" s="41"/>
      <c r="AE123" s="52">
        <f t="shared" si="14"/>
        <v>64078.807999999997</v>
      </c>
      <c r="AF123" s="128"/>
      <c r="AG123" s="111"/>
    </row>
    <row r="124" spans="1:33" ht="22.25" customHeight="1">
      <c r="A124" s="21" t="s">
        <v>153</v>
      </c>
      <c r="B124" s="59"/>
      <c r="C124" s="44">
        <v>1203844</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20"/>
        <v>1203844</v>
      </c>
      <c r="AD124" s="41"/>
      <c r="AE124" s="52">
        <f t="shared" si="14"/>
        <v>1203.8440000000001</v>
      </c>
      <c r="AF124" s="128"/>
      <c r="AG124" s="111"/>
    </row>
    <row r="125" spans="1:33" ht="22.25" customHeight="1">
      <c r="A125" s="21" t="s">
        <v>154</v>
      </c>
      <c r="B125" s="59"/>
      <c r="C125" s="44">
        <v>335876</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20"/>
        <v>335876</v>
      </c>
      <c r="AD125" s="41"/>
      <c r="AE125" s="52">
        <f t="shared" si="14"/>
        <v>335.87599999999998</v>
      </c>
      <c r="AF125" s="128"/>
      <c r="AG125" s="111"/>
    </row>
    <row r="126" spans="1:33" ht="22.25" customHeight="1">
      <c r="A126" s="21" t="s">
        <v>155</v>
      </c>
      <c r="B126" s="59"/>
      <c r="C126" s="44">
        <v>100841</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20"/>
        <v>100841</v>
      </c>
      <c r="AD126" s="41"/>
      <c r="AE126" s="52">
        <f t="shared" si="14"/>
        <v>100.84099999999999</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1456375</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20"/>
        <v>1456375</v>
      </c>
      <c r="AD128" s="41"/>
      <c r="AE128" s="52">
        <f t="shared" si="14"/>
        <v>1456.375</v>
      </c>
      <c r="AF128" s="128"/>
      <c r="AG128" s="111"/>
    </row>
    <row r="129" spans="1:33" ht="22.25" customHeight="1">
      <c r="A129" s="21" t="s">
        <v>159</v>
      </c>
      <c r="B129" s="76"/>
      <c r="C129" s="44">
        <v>917767</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20"/>
        <v>917767</v>
      </c>
      <c r="AD129" s="41"/>
      <c r="AE129" s="52">
        <f t="shared" si="14"/>
        <v>917.76700000000005</v>
      </c>
      <c r="AF129" s="128"/>
      <c r="AG129" s="111"/>
    </row>
    <row r="130" spans="1:33" ht="22.25" customHeight="1">
      <c r="A130" s="21" t="s">
        <v>160</v>
      </c>
      <c r="B130" s="77"/>
      <c r="C130" s="44">
        <v>354920</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20"/>
        <v>354920</v>
      </c>
      <c r="AD130" s="41"/>
      <c r="AE130" s="52">
        <f t="shared" si="14"/>
        <v>354.92</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15899751</v>
      </c>
      <c r="D132" s="62">
        <f>SUM(D133:D142)</f>
        <v>5886916.5351</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20"/>
        <v>21786667.535099998</v>
      </c>
      <c r="AD132" s="41"/>
      <c r="AE132" s="37">
        <f t="shared" si="14"/>
        <v>21786.667535099998</v>
      </c>
      <c r="AF132" s="128"/>
      <c r="AG132" s="78"/>
    </row>
    <row r="133" spans="1:33" ht="22.25" customHeight="1">
      <c r="A133" s="21" t="s">
        <v>163</v>
      </c>
      <c r="B133" s="59"/>
      <c r="C133" s="44">
        <v>9366712</v>
      </c>
      <c r="D133" s="44">
        <v>4211944</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20"/>
        <v>13578656</v>
      </c>
      <c r="AD133" s="41"/>
      <c r="AE133" s="52">
        <f t="shared" si="14"/>
        <v>13578.656000000001</v>
      </c>
      <c r="AF133" s="128"/>
      <c r="AG133" s="111"/>
    </row>
    <row r="134" spans="1:33" ht="22.25" customHeight="1">
      <c r="A134" s="21" t="s">
        <v>164</v>
      </c>
      <c r="B134" s="59"/>
      <c r="C134" s="44">
        <v>27955</v>
      </c>
      <c r="D134" s="44">
        <v>25879</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20"/>
        <v>53834</v>
      </c>
      <c r="AD134" s="41"/>
      <c r="AE134" s="52">
        <f t="shared" si="14"/>
        <v>53.834000000000003</v>
      </c>
      <c r="AF134" s="128"/>
      <c r="AG134" s="111"/>
    </row>
    <row r="135" spans="1:33" ht="22.25" customHeight="1">
      <c r="A135" s="21" t="s">
        <v>165</v>
      </c>
      <c r="B135" s="59"/>
      <c r="C135" s="44">
        <v>5044179</v>
      </c>
      <c r="D135" s="44">
        <v>413872</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20"/>
        <v>5458051</v>
      </c>
      <c r="AD135" s="41"/>
      <c r="AE135" s="52">
        <f t="shared" si="14"/>
        <v>5458.0510000000004</v>
      </c>
      <c r="AF135" s="128"/>
      <c r="AG135" s="111"/>
    </row>
    <row r="136" spans="1:33" ht="22.25" customHeight="1">
      <c r="A136" s="21" t="s">
        <v>166</v>
      </c>
      <c r="B136" s="59"/>
      <c r="C136" s="44">
        <v>2966</v>
      </c>
      <c r="D136" s="44">
        <v>9902</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20"/>
        <v>12868</v>
      </c>
      <c r="AD136" s="41"/>
      <c r="AE136" s="52">
        <f t="shared" si="14"/>
        <v>12.868</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20"/>
        <v>0</v>
      </c>
      <c r="AD137" s="41"/>
      <c r="AE137" s="52">
        <f t="shared" ref="AE137:AE193" si="21">AC137/1000</f>
        <v>0</v>
      </c>
      <c r="AF137" s="128"/>
      <c r="AG137" s="111"/>
    </row>
    <row r="138" spans="1:33" ht="22.25" customHeight="1">
      <c r="A138" s="21" t="s">
        <v>168</v>
      </c>
      <c r="B138" s="59"/>
      <c r="C138" s="44">
        <v>40974</v>
      </c>
      <c r="D138" s="44">
        <v>22018</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20"/>
        <v>62992</v>
      </c>
      <c r="AD138" s="41"/>
      <c r="AE138" s="52">
        <f t="shared" si="21"/>
        <v>62.991999999999997</v>
      </c>
      <c r="AF138" s="128"/>
      <c r="AG138" s="111"/>
    </row>
    <row r="139" spans="1:33" ht="22.25" customHeight="1">
      <c r="A139" s="21" t="s">
        <v>169</v>
      </c>
      <c r="B139" s="59"/>
      <c r="C139" s="44">
        <v>88246</v>
      </c>
      <c r="D139" s="44">
        <v>700255</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20"/>
        <v>788501</v>
      </c>
      <c r="AD139" s="41"/>
      <c r="AE139" s="52">
        <f t="shared" si="21"/>
        <v>788.50099999999998</v>
      </c>
      <c r="AF139" s="128"/>
      <c r="AG139" s="111"/>
    </row>
    <row r="140" spans="1:33" ht="22.25" customHeight="1">
      <c r="A140" s="21" t="s">
        <v>170</v>
      </c>
      <c r="B140" s="59"/>
      <c r="C140" s="44">
        <v>34400</v>
      </c>
      <c r="D140" s="44">
        <v>249175</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20"/>
        <v>283575</v>
      </c>
      <c r="AD140" s="41"/>
      <c r="AE140" s="52">
        <f t="shared" si="21"/>
        <v>283.57499999999999</v>
      </c>
      <c r="AF140" s="128"/>
      <c r="AG140" s="111"/>
    </row>
    <row r="141" spans="1:33" ht="22.25" customHeight="1">
      <c r="A141" s="21" t="s">
        <v>171</v>
      </c>
      <c r="B141" s="76"/>
      <c r="C141" s="44">
        <v>1294319</v>
      </c>
      <c r="D141" s="44">
        <v>253871.53510000001</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20"/>
        <v>1548190.5351</v>
      </c>
      <c r="AD141" s="41"/>
      <c r="AE141" s="52">
        <f t="shared" si="21"/>
        <v>1548.1905351</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2047211.932</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2">SUM(B143:AB143)</f>
        <v>2047211.932</v>
      </c>
      <c r="AD143" s="41"/>
      <c r="AE143" s="52">
        <f t="shared" ref="AE143:AE150" si="23">AC143/1000</f>
        <v>2047.2119319999999</v>
      </c>
      <c r="AF143" s="128"/>
      <c r="AG143" s="111"/>
    </row>
    <row r="144" spans="1:33" ht="22.25" customHeight="1">
      <c r="A144" s="22" t="s">
        <v>174</v>
      </c>
      <c r="B144" s="59"/>
      <c r="C144" s="44">
        <v>136984.38699999999</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2"/>
        <v>136984.38699999999</v>
      </c>
      <c r="AD144" s="41"/>
      <c r="AE144" s="52">
        <f t="shared" si="23"/>
        <v>136.984387</v>
      </c>
      <c r="AF144" s="128"/>
      <c r="AG144" s="111"/>
    </row>
    <row r="145" spans="1:33" ht="22.25" customHeight="1">
      <c r="A145" s="22" t="s">
        <v>175</v>
      </c>
      <c r="B145" s="59"/>
      <c r="C145" s="75"/>
      <c r="D145" s="44">
        <v>10027670</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2"/>
        <v>10027670</v>
      </c>
      <c r="AD145" s="41"/>
      <c r="AE145" s="52">
        <f t="shared" si="23"/>
        <v>10027.67</v>
      </c>
      <c r="AF145" s="128"/>
      <c r="AG145" s="111"/>
    </row>
    <row r="146" spans="1:33" ht="22.25" customHeight="1">
      <c r="A146" s="22" t="s">
        <v>176</v>
      </c>
      <c r="B146" s="59"/>
      <c r="C146" s="75"/>
      <c r="D146" s="44">
        <v>5288426.5242210003</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2"/>
        <v>5288426.5242210003</v>
      </c>
      <c r="AD146" s="41"/>
      <c r="AE146" s="52">
        <f t="shared" si="23"/>
        <v>5288.4265242210004</v>
      </c>
      <c r="AF146" s="128"/>
      <c r="AG146" s="111"/>
    </row>
    <row r="147" spans="1:33" ht="22.25" customHeight="1">
      <c r="A147" s="21" t="s">
        <v>177</v>
      </c>
      <c r="B147" s="59"/>
      <c r="C147" s="44">
        <v>571482.7182</v>
      </c>
      <c r="D147" s="44">
        <v>172949.63740000001</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2"/>
        <v>744432.35560000001</v>
      </c>
      <c r="AD147" s="41"/>
      <c r="AE147" s="52">
        <f t="shared" si="23"/>
        <v>744.43235560000005</v>
      </c>
      <c r="AF147" s="128"/>
      <c r="AG147" s="44">
        <v>3284.83</v>
      </c>
    </row>
    <row r="148" spans="1:33" ht="22.25" customHeight="1">
      <c r="A148" s="22" t="s">
        <v>178</v>
      </c>
      <c r="B148" s="44">
        <v>35925.769999999997</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2"/>
        <v>35925.769999999997</v>
      </c>
      <c r="AD148" s="41"/>
      <c r="AE148" s="52">
        <f t="shared" si="23"/>
        <v>35.92577</v>
      </c>
      <c r="AF148" s="128"/>
      <c r="AG148" s="111"/>
    </row>
    <row r="149" spans="1:33" ht="22.25" customHeight="1">
      <c r="A149" s="22" t="s">
        <v>179</v>
      </c>
      <c r="B149" s="44">
        <v>1168792.27</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2"/>
        <v>1168792.27</v>
      </c>
      <c r="AD149" s="41"/>
      <c r="AE149" s="52">
        <f t="shared" si="23"/>
        <v>1168.7922699999999</v>
      </c>
      <c r="AF149" s="128"/>
      <c r="AG149" s="111"/>
    </row>
    <row r="150" spans="1:33" ht="22.25" customHeight="1">
      <c r="A150" s="15" t="s">
        <v>180</v>
      </c>
      <c r="B150" s="33">
        <f>B151+B154+B157+B160+B163+B166+B173</f>
        <v>-195051186.44090003</v>
      </c>
      <c r="C150" s="33">
        <f>C169</f>
        <v>463212.8799</v>
      </c>
      <c r="D150" s="33">
        <f>D169</f>
        <v>191970.2911</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2"/>
        <v>-194396003.26990002</v>
      </c>
      <c r="AD150" s="41"/>
      <c r="AE150" s="57">
        <f t="shared" si="23"/>
        <v>-194396.00326990001</v>
      </c>
      <c r="AF150" s="128"/>
      <c r="AG150" s="33">
        <f>AG169</f>
        <v>1819.8700000000001</v>
      </c>
    </row>
    <row r="151" spans="1:33" ht="22.25" customHeight="1">
      <c r="A151" s="22" t="s">
        <v>181</v>
      </c>
      <c r="B151" s="153">
        <f>SUM(B152:B153)</f>
        <v>-189582579.90670002</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2"/>
        <v>-189582579.90670002</v>
      </c>
      <c r="AD151" s="41"/>
      <c r="AE151" s="79">
        <f t="shared" si="21"/>
        <v>-189582.5799067</v>
      </c>
      <c r="AF151" s="128"/>
      <c r="AG151" s="63"/>
    </row>
    <row r="152" spans="1:33" ht="22.25" customHeight="1">
      <c r="A152" s="21" t="s">
        <v>182</v>
      </c>
      <c r="B152" s="44">
        <v>-188916524.59330001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4">SUM(B152:AB152)</f>
        <v>-188916524.59330001</v>
      </c>
      <c r="AD152" s="41"/>
      <c r="AE152" s="52">
        <f t="shared" si="21"/>
        <v>-188916.52459330001</v>
      </c>
      <c r="AF152" s="128"/>
      <c r="AG152" s="111"/>
    </row>
    <row r="153" spans="1:33" ht="22.25" customHeight="1">
      <c r="A153" s="21" t="s">
        <v>183</v>
      </c>
      <c r="B153" s="44">
        <v>-666055.31339999998</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4"/>
        <v>-666055.31339999998</v>
      </c>
      <c r="AD153" s="41"/>
      <c r="AE153" s="52">
        <f t="shared" si="21"/>
        <v>-666.05531339999993</v>
      </c>
      <c r="AF153" s="128"/>
      <c r="AG153" s="111"/>
    </row>
    <row r="154" spans="1:33" ht="22.25" customHeight="1">
      <c r="A154" s="22" t="s">
        <v>184</v>
      </c>
      <c r="B154" s="153">
        <f>SUM(B155:B156)</f>
        <v>-12417428.3727</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4"/>
        <v>-12417428.3727</v>
      </c>
      <c r="AD154" s="41"/>
      <c r="AE154" s="79">
        <f t="shared" si="21"/>
        <v>-12417.4283727</v>
      </c>
      <c r="AF154" s="128"/>
      <c r="AG154" s="63"/>
    </row>
    <row r="155" spans="1:33" ht="22.25" customHeight="1">
      <c r="A155" s="21" t="s">
        <v>185</v>
      </c>
      <c r="B155" s="44">
        <v>-15116887.1183</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4"/>
        <v>-15116887.1183</v>
      </c>
      <c r="AD155" s="41"/>
      <c r="AE155" s="52">
        <f t="shared" si="21"/>
        <v>-15116.887118300001</v>
      </c>
      <c r="AF155" s="128"/>
      <c r="AG155" s="111"/>
    </row>
    <row r="156" spans="1:33" ht="22.25" customHeight="1">
      <c r="A156" s="21" t="s">
        <v>186</v>
      </c>
      <c r="B156" s="44">
        <v>2699458.7456</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4"/>
        <v>2699458.7456</v>
      </c>
      <c r="AD156" s="41"/>
      <c r="AE156" s="52">
        <f t="shared" si="21"/>
        <v>2699.4587455999999</v>
      </c>
      <c r="AF156" s="128"/>
      <c r="AG156" s="111"/>
    </row>
    <row r="157" spans="1:33" ht="22.25" customHeight="1">
      <c r="A157" s="22" t="s">
        <v>187</v>
      </c>
      <c r="B157" s="153">
        <f>SUM(B158:B159)</f>
        <v>8905282.7138999999</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4"/>
        <v>8905282.7138999999</v>
      </c>
      <c r="AD157" s="41"/>
      <c r="AE157" s="79">
        <f t="shared" si="21"/>
        <v>8905.2827139000001</v>
      </c>
      <c r="AF157" s="128"/>
      <c r="AG157" s="63"/>
    </row>
    <row r="158" spans="1:33" ht="22.25" customHeight="1">
      <c r="A158" s="21" t="s">
        <v>188</v>
      </c>
      <c r="B158" s="44">
        <v>-501468.9326</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4"/>
        <v>-501468.9326</v>
      </c>
      <c r="AD158" s="41"/>
      <c r="AE158" s="52">
        <f t="shared" si="21"/>
        <v>-501.46893260000002</v>
      </c>
      <c r="AF158" s="128"/>
      <c r="AG158" s="111"/>
    </row>
    <row r="159" spans="1:33" ht="22.25" customHeight="1">
      <c r="A159" s="21" t="s">
        <v>189</v>
      </c>
      <c r="B159" s="44">
        <v>9406751.6465000007</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4"/>
        <v>9406751.6465000007</v>
      </c>
      <c r="AD159" s="41"/>
      <c r="AE159" s="52">
        <f t="shared" si="21"/>
        <v>9406.7516465000008</v>
      </c>
      <c r="AF159" s="128"/>
      <c r="AG159" s="111"/>
    </row>
    <row r="160" spans="1:33" ht="22.25" customHeight="1">
      <c r="A160" s="22" t="s">
        <v>190</v>
      </c>
      <c r="B160" s="153">
        <f>SUM(B161:B162)</f>
        <v>0</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4"/>
        <v>0</v>
      </c>
      <c r="AD160" s="41"/>
      <c r="AE160" s="79">
        <f t="shared" si="21"/>
        <v>0</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0</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5">SUM(B162:AB162)</f>
        <v>0</v>
      </c>
      <c r="AD162" s="41"/>
      <c r="AE162" s="52">
        <f t="shared" si="21"/>
        <v>0</v>
      </c>
      <c r="AF162" s="128"/>
      <c r="AG162" s="111"/>
    </row>
    <row r="163" spans="1:33" ht="22.25" customHeight="1">
      <c r="A163" s="22" t="s">
        <v>193</v>
      </c>
      <c r="B163" s="153">
        <f>SUM(B164:B165)</f>
        <v>271572.32760000002</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5"/>
        <v>271572.32760000002</v>
      </c>
      <c r="AD163" s="41"/>
      <c r="AE163" s="79">
        <f t="shared" si="21"/>
        <v>271.57232759999999</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271572.32760000002</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5"/>
        <v>271572.32760000002</v>
      </c>
      <c r="AD165" s="41"/>
      <c r="AE165" s="52">
        <f t="shared" si="21"/>
        <v>271.57232759999999</v>
      </c>
      <c r="AF165" s="128"/>
      <c r="AG165" s="111"/>
    </row>
    <row r="166" spans="1:33" ht="22.25" customHeight="1">
      <c r="A166" s="22" t="s">
        <v>196</v>
      </c>
      <c r="B166" s="153">
        <f>SUM(B167:B168)</f>
        <v>223.36799999999999</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5"/>
        <v>223.36799999999999</v>
      </c>
      <c r="AD166" s="41"/>
      <c r="AE166" s="79">
        <f t="shared" si="21"/>
        <v>0.22336799999999998</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223.36799999999999</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5"/>
        <v>223.36799999999999</v>
      </c>
      <c r="AD168" s="41"/>
      <c r="AE168" s="52">
        <f t="shared" si="21"/>
        <v>0.22336799999999998</v>
      </c>
      <c r="AF168" s="128"/>
      <c r="AG168" s="111"/>
    </row>
    <row r="169" spans="1:33" ht="22.25" customHeight="1">
      <c r="A169" s="22" t="s">
        <v>199</v>
      </c>
      <c r="B169" s="59"/>
      <c r="C169" s="62">
        <f>SUM(C170:C171)</f>
        <v>463212.8799</v>
      </c>
      <c r="D169" s="62">
        <f>SUM(D170:D171)</f>
        <v>191970.2911</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5"/>
        <v>655183.17099999997</v>
      </c>
      <c r="AD169" s="41"/>
      <c r="AE169" s="52">
        <f t="shared" si="21"/>
        <v>655.18317100000002</v>
      </c>
      <c r="AF169" s="128"/>
      <c r="AG169" s="54">
        <f>SUM(AG170:AG171)</f>
        <v>1819.8700000000001</v>
      </c>
    </row>
    <row r="170" spans="1:33" ht="22.25" customHeight="1">
      <c r="A170" s="21" t="s">
        <v>200</v>
      </c>
      <c r="B170" s="59"/>
      <c r="C170" s="44">
        <v>414502.35989999998</v>
      </c>
      <c r="D170" s="44">
        <v>149878.05110000001</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5"/>
        <v>564380.41099999996</v>
      </c>
      <c r="AD170" s="41"/>
      <c r="AE170" s="52">
        <f t="shared" si="21"/>
        <v>564.38041099999998</v>
      </c>
      <c r="AF170" s="128"/>
      <c r="AG170" s="44">
        <v>1552.671</v>
      </c>
    </row>
    <row r="171" spans="1:33" ht="22.25" customHeight="1">
      <c r="A171" s="21" t="s">
        <v>201</v>
      </c>
      <c r="B171" s="59"/>
      <c r="C171" s="44">
        <v>48710.52</v>
      </c>
      <c r="D171" s="44">
        <v>42092.24</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5"/>
        <v>90802.76</v>
      </c>
      <c r="AD171" s="41"/>
      <c r="AE171" s="52">
        <f t="shared" si="21"/>
        <v>90.802759999999992</v>
      </c>
      <c r="AF171" s="128"/>
      <c r="AG171" s="44">
        <v>267.19900000000001</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5"/>
        <v>0</v>
      </c>
      <c r="AD172" s="41"/>
      <c r="AE172" s="52">
        <f t="shared" si="21"/>
        <v>0</v>
      </c>
      <c r="AF172" s="128"/>
      <c r="AG172" s="111"/>
    </row>
    <row r="173" spans="1:33" ht="22.25" customHeight="1">
      <c r="A173" s="22" t="s">
        <v>203</v>
      </c>
      <c r="B173" s="44">
        <v>-2228256.571</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5"/>
        <v>-2228256.571</v>
      </c>
      <c r="AD173" s="41"/>
      <c r="AE173" s="52">
        <f t="shared" si="21"/>
        <v>-2228.2565709999999</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484936.28500000003</v>
      </c>
      <c r="C175" s="33">
        <f>C176+C180+C181+C184+C187</f>
        <v>24788796.893030297</v>
      </c>
      <c r="D175" s="33">
        <f>D176+D180+D181+D184+D187</f>
        <v>5675644.5449999999</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30949377.723030299</v>
      </c>
      <c r="AD175" s="97"/>
      <c r="AE175" s="81">
        <f t="shared" si="21"/>
        <v>30949.377723030299</v>
      </c>
      <c r="AF175" s="128"/>
      <c r="AG175" s="33">
        <f>AG176+AG180+AG181+AG184+AG187</f>
        <v>1412.5030260000001</v>
      </c>
    </row>
    <row r="176" spans="1:33" ht="22.25" customHeight="1">
      <c r="A176" s="24" t="s">
        <v>206</v>
      </c>
      <c r="B176" s="63"/>
      <c r="C176" s="62">
        <f>C177+C178+C179</f>
        <v>7396798.7330302969</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7396798.7330302969</v>
      </c>
      <c r="AD176" s="97"/>
      <c r="AE176" s="37">
        <f t="shared" si="21"/>
        <v>7396.7987330302967</v>
      </c>
      <c r="AF176" s="128"/>
      <c r="AG176" s="78"/>
    </row>
    <row r="177" spans="1:33" ht="22.25" customHeight="1">
      <c r="A177" s="100" t="s">
        <v>207</v>
      </c>
      <c r="B177" s="63"/>
      <c r="C177" s="44">
        <v>4353119.6462909961</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4353119.6462909961</v>
      </c>
      <c r="AD177" s="97"/>
      <c r="AE177" s="44">
        <f t="shared" si="21"/>
        <v>4353.1196462909957</v>
      </c>
      <c r="AF177" s="128"/>
      <c r="AG177" s="111"/>
    </row>
    <row r="178" spans="1:33" ht="22.25" customHeight="1">
      <c r="A178" s="100" t="s">
        <v>208</v>
      </c>
      <c r="B178" s="63"/>
      <c r="C178" s="44">
        <v>2234793.5682583782</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6">SUM(B178:AB178)</f>
        <v>2234793.5682583782</v>
      </c>
      <c r="AD178" s="97"/>
      <c r="AE178" s="52">
        <f t="shared" si="21"/>
        <v>2234.7935682583784</v>
      </c>
      <c r="AF178" s="128"/>
      <c r="AG178" s="111"/>
    </row>
    <row r="179" spans="1:33" ht="22.25" customHeight="1">
      <c r="A179" s="100" t="s">
        <v>209</v>
      </c>
      <c r="B179" s="63"/>
      <c r="C179" s="44">
        <v>808885.51848092291</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6"/>
        <v>808885.51848092291</v>
      </c>
      <c r="AD179" s="97"/>
      <c r="AE179" s="52">
        <f t="shared" si="21"/>
        <v>808.88551848092288</v>
      </c>
      <c r="AF179" s="128"/>
      <c r="AG179" s="111"/>
    </row>
    <row r="180" spans="1:33" ht="22.25" customHeight="1">
      <c r="A180" s="24" t="s">
        <v>210</v>
      </c>
      <c r="B180" s="63"/>
      <c r="C180" s="169">
        <v>101000.79399999999</v>
      </c>
      <c r="D180" s="175">
        <v>71692.528000000006</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6"/>
        <v>172693.32199999999</v>
      </c>
      <c r="AD180" s="97"/>
      <c r="AE180" s="37">
        <f t="shared" si="21"/>
        <v>172.69332199999999</v>
      </c>
      <c r="AF180" s="128"/>
      <c r="AG180" s="111"/>
    </row>
    <row r="181" spans="1:33" ht="22.25" customHeight="1">
      <c r="A181" s="24" t="s">
        <v>211</v>
      </c>
      <c r="B181" s="62">
        <f>B182+B183</f>
        <v>484936.28500000003</v>
      </c>
      <c r="C181" s="62">
        <f>C182+C183</f>
        <v>1057327.081</v>
      </c>
      <c r="D181" s="62">
        <f>D182+D183</f>
        <v>231691.51300000001</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6"/>
        <v>1773954.879</v>
      </c>
      <c r="AD181" s="97"/>
      <c r="AE181" s="37">
        <f t="shared" si="21"/>
        <v>1773.9548789999999</v>
      </c>
      <c r="AF181" s="128"/>
      <c r="AG181" s="37">
        <f>AG182+AG183</f>
        <v>1412.5030260000001</v>
      </c>
    </row>
    <row r="182" spans="1:33" ht="22.25" customHeight="1">
      <c r="A182" s="100" t="s">
        <v>212</v>
      </c>
      <c r="B182" s="44">
        <v>27123.091</v>
      </c>
      <c r="C182" s="44">
        <v>74.131</v>
      </c>
      <c r="D182" s="44">
        <v>780.49900000000002</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6"/>
        <v>27977.721000000001</v>
      </c>
      <c r="AD182" s="97"/>
      <c r="AE182" s="52">
        <f t="shared" si="21"/>
        <v>27.977721000000003</v>
      </c>
      <c r="AF182" s="128"/>
      <c r="AG182" s="111"/>
    </row>
    <row r="183" spans="1:33" ht="22.25" customHeight="1">
      <c r="A183" s="100" t="s">
        <v>213</v>
      </c>
      <c r="B183" s="44">
        <v>457813.19400000002</v>
      </c>
      <c r="C183" s="44">
        <v>1057252.95</v>
      </c>
      <c r="D183" s="44">
        <v>230911.014</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6"/>
        <v>1745977.1579999998</v>
      </c>
      <c r="AD183" s="97"/>
      <c r="AE183" s="52">
        <f t="shared" si="21"/>
        <v>1745.9771579999999</v>
      </c>
      <c r="AF183" s="128"/>
      <c r="AG183" s="44">
        <v>1412.5030260000001</v>
      </c>
    </row>
    <row r="184" spans="1:33" ht="22.25" customHeight="1">
      <c r="A184" s="20" t="s">
        <v>214</v>
      </c>
      <c r="B184" s="63"/>
      <c r="C184" s="37">
        <f>SUM(C185:C186)</f>
        <v>16233670.285</v>
      </c>
      <c r="D184" s="37">
        <f>SUM(D185:D186)</f>
        <v>5372260.5039999997</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6"/>
        <v>21605930.789000001</v>
      </c>
      <c r="AD184" s="97"/>
      <c r="AE184" s="37">
        <f t="shared" si="21"/>
        <v>21605.930789000002</v>
      </c>
      <c r="AF184" s="128"/>
      <c r="AG184" s="76"/>
    </row>
    <row r="185" spans="1:33" ht="22.25" customHeight="1">
      <c r="A185" s="100" t="s">
        <v>215</v>
      </c>
      <c r="B185" s="63"/>
      <c r="C185" s="44">
        <v>4835245.1679999996</v>
      </c>
      <c r="D185" s="44">
        <v>3795115.7089999998</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6"/>
        <v>8630360.8770000003</v>
      </c>
      <c r="AD185" s="97"/>
      <c r="AE185" s="52">
        <f t="shared" si="21"/>
        <v>8630.360877000001</v>
      </c>
      <c r="AF185" s="128"/>
      <c r="AG185" s="111"/>
    </row>
    <row r="186" spans="1:33" ht="22.25" customHeight="1">
      <c r="A186" s="100" t="s">
        <v>216</v>
      </c>
      <c r="B186" s="63"/>
      <c r="C186" s="44">
        <v>11398425.117000001</v>
      </c>
      <c r="D186" s="44">
        <v>1577144.7949999999</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6"/>
        <v>12975569.912</v>
      </c>
      <c r="AD186" s="97"/>
      <c r="AE186" s="52">
        <f t="shared" si="21"/>
        <v>12975.569912000001</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1"/>
        <v>0</v>
      </c>
      <c r="AF187" s="128"/>
      <c r="AG187" s="127"/>
    </row>
    <row r="188" spans="1:33" ht="22.25" customHeight="1">
      <c r="A188" s="140" t="s">
        <v>218</v>
      </c>
      <c r="B188" s="137">
        <f t="shared" ref="B188:L188" si="27">B10+B68+B121+B175</f>
        <v>405888736.83195895</v>
      </c>
      <c r="C188" s="137">
        <f t="shared" si="27"/>
        <v>133496909.96837503</v>
      </c>
      <c r="D188" s="137">
        <f t="shared" si="27"/>
        <v>32782224.881215081</v>
      </c>
      <c r="E188" s="137">
        <f t="shared" si="27"/>
        <v>1496952.5557200001</v>
      </c>
      <c r="F188" s="137">
        <f t="shared" si="27"/>
        <v>429.61900000000003</v>
      </c>
      <c r="G188" s="137">
        <f t="shared" si="27"/>
        <v>0</v>
      </c>
      <c r="H188" s="137">
        <f t="shared" si="27"/>
        <v>0</v>
      </c>
      <c r="I188" s="137">
        <f t="shared" si="27"/>
        <v>0</v>
      </c>
      <c r="J188" s="137">
        <f t="shared" si="27"/>
        <v>974372.98499999999</v>
      </c>
      <c r="K188" s="137">
        <f t="shared" si="27"/>
        <v>0</v>
      </c>
      <c r="L188" s="137">
        <f t="shared" si="27"/>
        <v>0</v>
      </c>
      <c r="M188" s="137">
        <f>M175+M121+M68+M10</f>
        <v>0</v>
      </c>
      <c r="N188" s="137">
        <f t="shared" ref="N188:AC188" si="28">N10+N68+N121+N175</f>
        <v>0</v>
      </c>
      <c r="O188" s="137">
        <f t="shared" si="28"/>
        <v>0</v>
      </c>
      <c r="P188" s="137">
        <f t="shared" si="28"/>
        <v>0</v>
      </c>
      <c r="Q188" s="137">
        <f t="shared" si="28"/>
        <v>0</v>
      </c>
      <c r="R188" s="137">
        <f t="shared" si="28"/>
        <v>0</v>
      </c>
      <c r="S188" s="137">
        <f t="shared" si="28"/>
        <v>0</v>
      </c>
      <c r="T188" s="137">
        <f t="shared" si="28"/>
        <v>0.61662378600000012</v>
      </c>
      <c r="U188" s="137">
        <f t="shared" si="28"/>
        <v>207580.64680079999</v>
      </c>
      <c r="V188" s="137">
        <f t="shared" si="28"/>
        <v>55599.153191999998</v>
      </c>
      <c r="W188" s="137">
        <f t="shared" si="28"/>
        <v>81.062802000000019</v>
      </c>
      <c r="X188" s="137">
        <f t="shared" si="28"/>
        <v>9.1081800000000009E-4</v>
      </c>
      <c r="Y188" s="137">
        <f t="shared" si="28"/>
        <v>28.964012400000001</v>
      </c>
      <c r="Z188" s="137">
        <f t="shared" si="28"/>
        <v>6.0721200000000009E-4</v>
      </c>
      <c r="AA188" s="137">
        <f t="shared" si="28"/>
        <v>733.20848999999998</v>
      </c>
      <c r="AB188" s="137">
        <f t="shared" si="28"/>
        <v>86433.307050000003</v>
      </c>
      <c r="AC188" s="137">
        <f t="shared" si="28"/>
        <v>574990083.80175817</v>
      </c>
      <c r="AD188" s="97"/>
      <c r="AE188" s="137">
        <f t="shared" si="21"/>
        <v>574990.08380175813</v>
      </c>
      <c r="AF188" s="91"/>
      <c r="AG188" s="147">
        <f>AG175+AG121+AG68+AG10</f>
        <v>80099.126917583926</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2624857.89</v>
      </c>
      <c r="C190" s="62">
        <f>C191+C192</f>
        <v>506.08</v>
      </c>
      <c r="D190" s="62">
        <f>D191+D192</f>
        <v>19158.75</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2644522.7200000002</v>
      </c>
      <c r="AD190" s="41"/>
      <c r="AE190" s="37">
        <f t="shared" si="21"/>
        <v>2644.5227200000004</v>
      </c>
      <c r="AF190" s="91"/>
      <c r="AG190" s="37">
        <f>AG191</f>
        <v>37.155000000000001</v>
      </c>
    </row>
    <row r="191" spans="1:33" ht="22.25" customHeight="1">
      <c r="A191" s="25" t="s">
        <v>220</v>
      </c>
      <c r="B191" s="44">
        <v>2624857.89</v>
      </c>
      <c r="C191" s="44">
        <v>506.08</v>
      </c>
      <c r="D191" s="44">
        <v>19158.75</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2644522.7200000002</v>
      </c>
      <c r="AD191" s="41"/>
      <c r="AE191" s="52">
        <f t="shared" si="21"/>
        <v>2644.5227200000004</v>
      </c>
      <c r="AF191" s="91"/>
      <c r="AG191" s="52">
        <v>37.155000000000001</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27647719</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27647719</v>
      </c>
      <c r="AE193" s="31">
        <f t="shared" si="21"/>
        <v>27647.719000000001</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44DC4-85C4-4A3A-97F4-F6A2B552AC7A}">
  <dimension ref="A1:AG200"/>
  <sheetViews>
    <sheetView zoomScale="138" zoomScaleNormal="138" workbookViewId="0">
      <pane xSplit="1" topLeftCell="W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2003</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433637505.74763072</v>
      </c>
      <c r="C7" s="134">
        <f>C10+C68+C121+C150+C175</f>
        <v>136215831.00973764</v>
      </c>
      <c r="D7" s="134">
        <f>D10+D68+D121+D150+D175</f>
        <v>33674853.228226483</v>
      </c>
      <c r="E7" s="134">
        <f>E68</f>
        <v>1548431.9258375003</v>
      </c>
      <c r="F7" s="134">
        <f t="shared" ref="F7:AB7" si="0">F68</f>
        <v>723.12800000000004</v>
      </c>
      <c r="G7" s="134">
        <f t="shared" si="0"/>
        <v>0</v>
      </c>
      <c r="H7" s="134">
        <f t="shared" si="0"/>
        <v>0</v>
      </c>
      <c r="I7" s="134">
        <f t="shared" si="0"/>
        <v>0</v>
      </c>
      <c r="J7" s="134">
        <f t="shared" si="0"/>
        <v>1191895.139</v>
      </c>
      <c r="K7" s="134">
        <f t="shared" si="0"/>
        <v>0</v>
      </c>
      <c r="L7" s="134">
        <f t="shared" si="0"/>
        <v>0</v>
      </c>
      <c r="M7" s="134">
        <f t="shared" si="0"/>
        <v>0</v>
      </c>
      <c r="N7" s="134">
        <f t="shared" si="0"/>
        <v>0</v>
      </c>
      <c r="O7" s="134">
        <f t="shared" si="0"/>
        <v>0</v>
      </c>
      <c r="P7" s="134">
        <f t="shared" si="0"/>
        <v>0</v>
      </c>
      <c r="Q7" s="134">
        <f t="shared" si="0"/>
        <v>0</v>
      </c>
      <c r="R7" s="134">
        <f t="shared" si="0"/>
        <v>0</v>
      </c>
      <c r="S7" s="134">
        <f t="shared" si="0"/>
        <v>0</v>
      </c>
      <c r="T7" s="134">
        <f t="shared" si="0"/>
        <v>0.76131654187499997</v>
      </c>
      <c r="U7" s="134">
        <f t="shared" si="0"/>
        <v>133494.68750475001</v>
      </c>
      <c r="V7" s="134">
        <f t="shared" si="0"/>
        <v>35880.5477025</v>
      </c>
      <c r="W7" s="134">
        <f t="shared" si="0"/>
        <v>100.08444937499999</v>
      </c>
      <c r="X7" s="134">
        <f t="shared" si="0"/>
        <v>1.1245443749999999E-3</v>
      </c>
      <c r="Y7" s="134">
        <f t="shared" si="0"/>
        <v>35.760511125000001</v>
      </c>
      <c r="Z7" s="134">
        <f t="shared" si="0"/>
        <v>7.4969624999999998E-4</v>
      </c>
      <c r="AA7" s="134">
        <f t="shared" si="0"/>
        <v>905.25822187499989</v>
      </c>
      <c r="AB7" s="134">
        <f t="shared" si="0"/>
        <v>97370.606546875002</v>
      </c>
      <c r="AC7" s="139">
        <f>SUM(B7:AB7)</f>
        <v>606537027.88655972</v>
      </c>
      <c r="AE7" s="139">
        <f>AC7/1000</f>
        <v>606537.02788655972</v>
      </c>
      <c r="AF7" s="130"/>
      <c r="AG7" s="185">
        <f>AG10+AG68+AG121+AG150+AG175</f>
        <v>80330.928529708137</v>
      </c>
    </row>
    <row r="8" spans="1:33" ht="27.5" customHeight="1" thickBot="1">
      <c r="A8" s="131" t="s">
        <v>37</v>
      </c>
      <c r="B8" s="132">
        <f>(B10+B68+B121+B175)</f>
        <v>421000311.86013073</v>
      </c>
      <c r="C8" s="132">
        <f t="shared" ref="C8:AB8" si="1">(C10+C68+C121+C175)</f>
        <v>135444743.66853765</v>
      </c>
      <c r="D8" s="132">
        <f t="shared" si="1"/>
        <v>33366342.101226479</v>
      </c>
      <c r="E8" s="132">
        <f t="shared" si="1"/>
        <v>1548431.9258375003</v>
      </c>
      <c r="F8" s="132">
        <f t="shared" si="1"/>
        <v>723.12800000000004</v>
      </c>
      <c r="G8" s="132">
        <f t="shared" si="1"/>
        <v>0</v>
      </c>
      <c r="H8" s="132">
        <f t="shared" si="1"/>
        <v>0</v>
      </c>
      <c r="I8" s="132">
        <f t="shared" si="1"/>
        <v>0</v>
      </c>
      <c r="J8" s="132">
        <f t="shared" si="1"/>
        <v>1191895.139</v>
      </c>
      <c r="K8" s="132">
        <f t="shared" si="1"/>
        <v>0</v>
      </c>
      <c r="L8" s="132">
        <f t="shared" si="1"/>
        <v>0</v>
      </c>
      <c r="M8" s="132">
        <f t="shared" si="1"/>
        <v>0</v>
      </c>
      <c r="N8" s="132">
        <f t="shared" si="1"/>
        <v>0</v>
      </c>
      <c r="O8" s="132">
        <f t="shared" si="1"/>
        <v>0</v>
      </c>
      <c r="P8" s="132">
        <f t="shared" si="1"/>
        <v>0</v>
      </c>
      <c r="Q8" s="132">
        <f t="shared" si="1"/>
        <v>0</v>
      </c>
      <c r="R8" s="132">
        <f t="shared" si="1"/>
        <v>0</v>
      </c>
      <c r="S8" s="132">
        <f t="shared" si="1"/>
        <v>0</v>
      </c>
      <c r="T8" s="132">
        <f t="shared" si="1"/>
        <v>0.76131654187499997</v>
      </c>
      <c r="U8" s="132">
        <f t="shared" si="1"/>
        <v>133494.68750475001</v>
      </c>
      <c r="V8" s="132">
        <f t="shared" si="1"/>
        <v>35880.5477025</v>
      </c>
      <c r="W8" s="132">
        <f t="shared" si="1"/>
        <v>100.08444937499999</v>
      </c>
      <c r="X8" s="132">
        <f t="shared" si="1"/>
        <v>1.1245443749999999E-3</v>
      </c>
      <c r="Y8" s="132">
        <f t="shared" si="1"/>
        <v>35.760511125000001</v>
      </c>
      <c r="Z8" s="132">
        <f t="shared" si="1"/>
        <v>7.4969624999999998E-4</v>
      </c>
      <c r="AA8" s="132">
        <f t="shared" si="1"/>
        <v>905.25822187499989</v>
      </c>
      <c r="AB8" s="132">
        <f t="shared" si="1"/>
        <v>97370.606546875002</v>
      </c>
      <c r="AC8" s="135">
        <f>SUM(B8:AB8)</f>
        <v>592820235.53085983</v>
      </c>
      <c r="AE8" s="135">
        <f>AC8/1000</f>
        <v>592820.23553085979</v>
      </c>
      <c r="AF8" s="130"/>
      <c r="AG8" s="186"/>
    </row>
    <row r="9" spans="1:33" ht="27.5" customHeight="1" thickBot="1">
      <c r="A9" s="136" t="s">
        <v>38</v>
      </c>
      <c r="B9" s="137">
        <f>B10+B68+B121+B150+B175</f>
        <v>225420458.79463077</v>
      </c>
      <c r="C9" s="137">
        <f>C10+C68+C121+C150+C175</f>
        <v>136215831.00973764</v>
      </c>
      <c r="D9" s="137">
        <f t="shared" ref="D9" si="2">D10+D68+D121+D150+D175</f>
        <v>33674853.228226483</v>
      </c>
      <c r="E9" s="137">
        <f t="shared" ref="E9:AB9" si="3">E10+E68+E121+E175</f>
        <v>1548431.9258375003</v>
      </c>
      <c r="F9" s="137">
        <f t="shared" si="3"/>
        <v>723.12800000000004</v>
      </c>
      <c r="G9" s="137">
        <f t="shared" si="3"/>
        <v>0</v>
      </c>
      <c r="H9" s="137">
        <f t="shared" si="3"/>
        <v>0</v>
      </c>
      <c r="I9" s="137">
        <f t="shared" si="3"/>
        <v>0</v>
      </c>
      <c r="J9" s="137">
        <f t="shared" si="3"/>
        <v>1191895.139</v>
      </c>
      <c r="K9" s="137">
        <f t="shared" si="3"/>
        <v>0</v>
      </c>
      <c r="L9" s="137">
        <f t="shared" si="3"/>
        <v>0</v>
      </c>
      <c r="M9" s="137">
        <f t="shared" si="3"/>
        <v>0</v>
      </c>
      <c r="N9" s="137">
        <f t="shared" si="3"/>
        <v>0</v>
      </c>
      <c r="O9" s="137">
        <f t="shared" si="3"/>
        <v>0</v>
      </c>
      <c r="P9" s="137">
        <f t="shared" si="3"/>
        <v>0</v>
      </c>
      <c r="Q9" s="137">
        <f t="shared" si="3"/>
        <v>0</v>
      </c>
      <c r="R9" s="137">
        <f t="shared" si="3"/>
        <v>0</v>
      </c>
      <c r="S9" s="137">
        <f t="shared" si="3"/>
        <v>0</v>
      </c>
      <c r="T9" s="137">
        <f t="shared" si="3"/>
        <v>0.76131654187499997</v>
      </c>
      <c r="U9" s="137">
        <f t="shared" si="3"/>
        <v>133494.68750475001</v>
      </c>
      <c r="V9" s="137">
        <f t="shared" si="3"/>
        <v>35880.5477025</v>
      </c>
      <c r="W9" s="137">
        <f t="shared" si="3"/>
        <v>100.08444937499999</v>
      </c>
      <c r="X9" s="137">
        <f t="shared" si="3"/>
        <v>1.1245443749999999E-3</v>
      </c>
      <c r="Y9" s="137">
        <f t="shared" si="3"/>
        <v>35.760511125000001</v>
      </c>
      <c r="Z9" s="137">
        <f t="shared" si="3"/>
        <v>7.4969624999999998E-4</v>
      </c>
      <c r="AA9" s="137">
        <f t="shared" si="3"/>
        <v>905.25822187499989</v>
      </c>
      <c r="AB9" s="137">
        <f t="shared" si="3"/>
        <v>97370.606546875002</v>
      </c>
      <c r="AC9" s="138">
        <f>SUM(B9:AB9)</f>
        <v>398319980.93355966</v>
      </c>
      <c r="AE9" s="138">
        <f t="shared" ref="AE9:AE72" si="4">AC9/1000</f>
        <v>398319.98093355965</v>
      </c>
      <c r="AF9" s="129"/>
      <c r="AG9" s="187"/>
    </row>
    <row r="10" spans="1:33" ht="22.25" customHeight="1">
      <c r="A10" s="32" t="s">
        <v>39</v>
      </c>
      <c r="B10" s="33">
        <f>B11+B53</f>
        <v>374090002.38097548</v>
      </c>
      <c r="C10" s="33">
        <f>C11+C53</f>
        <v>24413043.748375885</v>
      </c>
      <c r="D10" s="33">
        <f>D11+D53</f>
        <v>3480310.6382928197</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401983356.76764429</v>
      </c>
      <c r="AD10" s="41"/>
      <c r="AE10" s="57">
        <f t="shared" si="4"/>
        <v>401983.35676764429</v>
      </c>
      <c r="AF10" s="128"/>
      <c r="AG10" s="36">
        <f>AG11+AG53</f>
        <v>72577.293976708141</v>
      </c>
    </row>
    <row r="11" spans="1:33" ht="22.25" customHeight="1">
      <c r="A11" s="20" t="s">
        <v>40</v>
      </c>
      <c r="B11" s="37">
        <f>B12+B18+B43+B49</f>
        <v>358427398.22744536</v>
      </c>
      <c r="C11" s="37">
        <f>C12+C18+C43+C49</f>
        <v>957019.32966934319</v>
      </c>
      <c r="D11" s="37">
        <f>D12+D18+D43+D49</f>
        <v>3460434.7282928196</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362844852.2854076</v>
      </c>
      <c r="AD11" s="41"/>
      <c r="AE11" s="37">
        <f t="shared" si="4"/>
        <v>362844.8522854076</v>
      </c>
      <c r="AF11" s="128"/>
      <c r="AG11" s="37">
        <f>AG12+AG18+AG43+AG49</f>
        <v>68169.594990730111</v>
      </c>
    </row>
    <row r="12" spans="1:33" ht="22.25" customHeight="1">
      <c r="A12" s="20" t="s">
        <v>41</v>
      </c>
      <c r="B12" s="37">
        <f>B13+B14+B15</f>
        <v>162372655.9053582</v>
      </c>
      <c r="C12" s="37">
        <f>C13+C14+C15</f>
        <v>143887.01658908199</v>
      </c>
      <c r="D12" s="37">
        <f>D13+D14+D15</f>
        <v>329024.01153414499</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162845566.93348143</v>
      </c>
      <c r="AD12" s="41"/>
      <c r="AE12" s="37">
        <f t="shared" si="4"/>
        <v>162845.56693348143</v>
      </c>
      <c r="AF12" s="128"/>
      <c r="AG12" s="37">
        <f>SUM(AG13:AG15)</f>
        <v>14359.405638672688</v>
      </c>
    </row>
    <row r="13" spans="1:33" ht="22.25" customHeight="1">
      <c r="A13" s="21" t="s">
        <v>42</v>
      </c>
      <c r="B13" s="44">
        <v>128076978.260235</v>
      </c>
      <c r="C13" s="44">
        <v>121096.338325082</v>
      </c>
      <c r="D13" s="44">
        <v>296171.98066714499</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128494246.57922722</v>
      </c>
      <c r="AD13" s="41"/>
      <c r="AE13" s="52">
        <f t="shared" si="4"/>
        <v>128494.24657922723</v>
      </c>
      <c r="AF13" s="128"/>
      <c r="AG13" s="44">
        <v>12866.754851403601</v>
      </c>
    </row>
    <row r="14" spans="1:33" ht="22.25" customHeight="1">
      <c r="A14" s="21" t="s">
        <v>43</v>
      </c>
      <c r="B14" s="44">
        <v>10393351.234528599</v>
      </c>
      <c r="C14" s="44">
        <v>7918.1120089119904</v>
      </c>
      <c r="D14" s="44">
        <v>12526.931722006</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10413796.278259518</v>
      </c>
      <c r="AD14" s="41"/>
      <c r="AE14" s="52">
        <f t="shared" si="4"/>
        <v>10413.796278259517</v>
      </c>
      <c r="AF14" s="128"/>
      <c r="AG14" s="44">
        <v>1187.3698876180499</v>
      </c>
    </row>
    <row r="15" spans="1:33" ht="22.25" customHeight="1">
      <c r="A15" s="21" t="s">
        <v>44</v>
      </c>
      <c r="B15" s="49">
        <f>B16+B17</f>
        <v>23902326.410594597</v>
      </c>
      <c r="C15" s="49">
        <f t="shared" ref="C15:D15" si="5">C16+C17</f>
        <v>14872.566255087999</v>
      </c>
      <c r="D15" s="49">
        <f t="shared" si="5"/>
        <v>20325.099144994001</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23937524.075994682</v>
      </c>
      <c r="AD15" s="41"/>
      <c r="AE15" s="52">
        <f t="shared" si="4"/>
        <v>23937.524075994683</v>
      </c>
      <c r="AF15" s="128"/>
      <c r="AG15" s="44">
        <v>305.28089965103698</v>
      </c>
    </row>
    <row r="16" spans="1:33" ht="22.25" customHeight="1">
      <c r="A16" s="98" t="s">
        <v>45</v>
      </c>
      <c r="B16" s="44">
        <v>1054821.8359999999</v>
      </c>
      <c r="C16" s="44">
        <v>5.274</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1054827.1099999999</v>
      </c>
      <c r="AD16" s="41"/>
      <c r="AE16" s="52">
        <f t="shared" si="4"/>
        <v>1054.8271099999999</v>
      </c>
      <c r="AF16" s="128"/>
      <c r="AG16" s="73"/>
    </row>
    <row r="17" spans="1:33" ht="22.25" customHeight="1">
      <c r="A17" s="99" t="s">
        <v>46</v>
      </c>
      <c r="B17" s="44">
        <v>22847504.574594598</v>
      </c>
      <c r="C17" s="44">
        <v>14867.292255087999</v>
      </c>
      <c r="D17" s="44">
        <v>20325.099144994001</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22882696.965994682</v>
      </c>
      <c r="AD17" s="41"/>
      <c r="AE17" s="52">
        <f t="shared" si="4"/>
        <v>22882.696965994681</v>
      </c>
      <c r="AF17" s="128"/>
      <c r="AG17" s="44">
        <v>305.28089965103698</v>
      </c>
    </row>
    <row r="18" spans="1:33" ht="22.25" customHeight="1">
      <c r="A18" s="20" t="s">
        <v>47</v>
      </c>
      <c r="B18" s="37">
        <f>B19+B20+B21+B25+B26+B33+B35+B37+B39</f>
        <v>40225812.662087217</v>
      </c>
      <c r="C18" s="37">
        <f>C19+C20+C21+C25+C26+C33+C35+C37+C39</f>
        <v>74253.321080261201</v>
      </c>
      <c r="D18" s="37">
        <f>D19+D20+D21+D25+D26+D33+D35+D37+D39</f>
        <v>105033.32775867518</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40405099.310926154</v>
      </c>
      <c r="AD18" s="110"/>
      <c r="AE18" s="37">
        <f t="shared" si="4"/>
        <v>40405.099310926154</v>
      </c>
      <c r="AF18" s="128"/>
      <c r="AG18" s="37">
        <f>SUM(AG19,AG20,AG21,AG25,AG26,AG32,AG33,AG34,AG35,AG36,AG37,AG38,AG39)</f>
        <v>1171.3650330274293</v>
      </c>
    </row>
    <row r="19" spans="1:33" ht="22.25" customHeight="1">
      <c r="A19" s="100" t="s">
        <v>48</v>
      </c>
      <c r="B19" s="44">
        <v>2384538.88429322</v>
      </c>
      <c r="C19" s="44">
        <v>1690.0563119999999</v>
      </c>
      <c r="D19" s="44">
        <v>2527.619025</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2388756.5596302198</v>
      </c>
      <c r="AD19" s="110"/>
      <c r="AE19" s="44">
        <f t="shared" si="4"/>
        <v>2388.7565596302197</v>
      </c>
      <c r="AF19" s="128"/>
      <c r="AG19" s="44">
        <v>50.851814853401109</v>
      </c>
    </row>
    <row r="20" spans="1:33" ht="22.25" customHeight="1">
      <c r="A20" s="100" t="s">
        <v>49</v>
      </c>
      <c r="B20" s="44">
        <v>1177503.3390810699</v>
      </c>
      <c r="C20" s="44">
        <v>897.74157199999991</v>
      </c>
      <c r="D20" s="44">
        <v>1413.1177204999999</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1179814.1983735701</v>
      </c>
      <c r="AD20" s="110"/>
      <c r="AE20" s="52">
        <f t="shared" si="4"/>
        <v>1179.8141983735702</v>
      </c>
      <c r="AF20" s="128"/>
      <c r="AG20" s="44">
        <v>16.443043169247705</v>
      </c>
    </row>
    <row r="21" spans="1:33" ht="22.25" customHeight="1">
      <c r="A21" s="100" t="s">
        <v>50</v>
      </c>
      <c r="B21" s="44">
        <f>SUM(B22:B24)</f>
        <v>4581735.4422653196</v>
      </c>
      <c r="C21" s="44">
        <f>SUM(C22:C24)</f>
        <v>3223.2680479999995</v>
      </c>
      <c r="D21" s="44">
        <f>SUM(D22:D24)</f>
        <v>4832.5857124999993</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4589791.2960258191</v>
      </c>
      <c r="AD21" s="110"/>
      <c r="AE21" s="52">
        <f t="shared" si="4"/>
        <v>4589.7912960258191</v>
      </c>
      <c r="AF21" s="128"/>
      <c r="AG21" s="44">
        <v>78.09547001462127</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4410776.0552791199</v>
      </c>
      <c r="C23" s="44">
        <v>3135.7089119999996</v>
      </c>
      <c r="D23" s="44">
        <v>4742.0774534999991</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4418653.8416446196</v>
      </c>
      <c r="AD23" s="110"/>
      <c r="AE23" s="52">
        <f t="shared" si="4"/>
        <v>4418.6538416446192</v>
      </c>
      <c r="AF23" s="128"/>
      <c r="AG23" s="44">
        <v>77.606901920791685</v>
      </c>
    </row>
    <row r="24" spans="1:33" ht="22.25" customHeight="1">
      <c r="A24" s="99" t="s">
        <v>53</v>
      </c>
      <c r="B24" s="44">
        <v>170959.3869862</v>
      </c>
      <c r="C24" s="44">
        <v>87.559135999999995</v>
      </c>
      <c r="D24" s="44">
        <v>90.50825900000001</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171137.45438119999</v>
      </c>
      <c r="AD24" s="110"/>
      <c r="AE24" s="52">
        <f t="shared" si="4"/>
        <v>171.1374543812</v>
      </c>
      <c r="AF24" s="128"/>
      <c r="AG24" s="44">
        <v>0.48856809382958871</v>
      </c>
    </row>
    <row r="25" spans="1:33" ht="22.25" customHeight="1">
      <c r="A25" s="100" t="s">
        <v>54</v>
      </c>
      <c r="B25" s="44">
        <v>2305830.3692326699</v>
      </c>
      <c r="C25" s="44">
        <v>1741.0912120000003</v>
      </c>
      <c r="D25" s="44">
        <v>2734.2641170000002</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2310305.7245616703</v>
      </c>
      <c r="AD25" s="110"/>
      <c r="AE25" s="52">
        <f t="shared" si="4"/>
        <v>2310.3057245616701</v>
      </c>
      <c r="AF25" s="128"/>
      <c r="AG25" s="44">
        <v>59.293949425612183</v>
      </c>
    </row>
    <row r="26" spans="1:33" ht="22.25" customHeight="1">
      <c r="A26" s="100" t="s">
        <v>55</v>
      </c>
      <c r="B26" s="44">
        <f>SUM(B27:B31)</f>
        <v>3180275.5101922899</v>
      </c>
      <c r="C26" s="44">
        <f>SUM(C27:C31)</f>
        <v>37791.964644</v>
      </c>
      <c r="D26" s="44">
        <f>SUM(D27:D31)</f>
        <v>49452.732471999996</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3267520.2073082901</v>
      </c>
      <c r="AD26" s="110"/>
      <c r="AE26" s="52">
        <f t="shared" si="4"/>
        <v>3267.5202073082901</v>
      </c>
      <c r="AF26" s="128"/>
      <c r="AG26" s="44">
        <v>590.46477703543678</v>
      </c>
    </row>
    <row r="27" spans="1:33" ht="22.25" customHeight="1">
      <c r="A27" s="99" t="s">
        <v>56</v>
      </c>
      <c r="B27" s="44">
        <v>1786945.6016740799</v>
      </c>
      <c r="C27" s="44">
        <v>36564.14832</v>
      </c>
      <c r="D27" s="44">
        <v>47332.714239999994</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1870842.4642340797</v>
      </c>
      <c r="AD27" s="110"/>
      <c r="AE27" s="52">
        <f t="shared" si="4"/>
        <v>1870.8424642340797</v>
      </c>
      <c r="AF27" s="128"/>
      <c r="AG27" s="44">
        <v>547.73501133438447</v>
      </c>
    </row>
    <row r="28" spans="1:33" ht="22.25" customHeight="1">
      <c r="A28" s="99" t="s">
        <v>57</v>
      </c>
      <c r="B28" s="44">
        <v>409792.28447159001</v>
      </c>
      <c r="C28" s="44">
        <v>402.89079600000002</v>
      </c>
      <c r="D28" s="44">
        <v>728.80384800000002</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410923.97911559005</v>
      </c>
      <c r="AD28" s="110"/>
      <c r="AE28" s="52">
        <f t="shared" si="4"/>
        <v>410.92397911559004</v>
      </c>
      <c r="AF28" s="128"/>
      <c r="AG28" s="44">
        <v>8.7675733220742078</v>
      </c>
    </row>
    <row r="29" spans="1:33" ht="22.25" customHeight="1">
      <c r="A29" s="99" t="s">
        <v>58</v>
      </c>
      <c r="B29" s="44">
        <v>15493.347909519998</v>
      </c>
      <c r="C29" s="44">
        <v>8.4733039999999988</v>
      </c>
      <c r="D29" s="44">
        <v>9.6897514999999999</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15511.510965019997</v>
      </c>
      <c r="AD29" s="110"/>
      <c r="AE29" s="52">
        <f t="shared" si="4"/>
        <v>15.511510965019998</v>
      </c>
      <c r="AF29" s="128"/>
      <c r="AG29" s="44">
        <v>0.12156572477793896</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968044.27613709983</v>
      </c>
      <c r="C31" s="44">
        <v>816.45222400000011</v>
      </c>
      <c r="D31" s="44">
        <v>1381.5246325000001</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970242.25299359986</v>
      </c>
      <c r="AD31" s="110"/>
      <c r="AE31" s="52">
        <f t="shared" si="4"/>
        <v>970.24225299359989</v>
      </c>
      <c r="AF31" s="128"/>
      <c r="AG31" s="44">
        <v>33.840626654200179</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133961.43059296999</v>
      </c>
      <c r="C33" s="44">
        <v>80.927924000000019</v>
      </c>
      <c r="D33" s="44">
        <v>104.09242400000001</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134146.45094096998</v>
      </c>
      <c r="AD33" s="110"/>
      <c r="AE33" s="52">
        <f t="shared" si="4"/>
        <v>134.14645094096997</v>
      </c>
      <c r="AF33" s="128"/>
      <c r="AG33" s="44">
        <v>0.40480602986240583</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7921185.576592939</v>
      </c>
      <c r="C35" s="44">
        <v>8942.244004261207</v>
      </c>
      <c r="D35" s="44">
        <v>15141.995092175182</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7945269.8156893747</v>
      </c>
      <c r="AD35" s="110"/>
      <c r="AE35" s="52">
        <f t="shared" si="4"/>
        <v>7945.2698156893748</v>
      </c>
      <c r="AF35" s="128"/>
      <c r="AG35" s="44">
        <v>82.765559460008163</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446508.48879467999</v>
      </c>
      <c r="C37" s="44">
        <v>514.84305600000005</v>
      </c>
      <c r="D37" s="44">
        <v>974.52435600000001</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447997.85620668001</v>
      </c>
      <c r="AD37" s="110"/>
      <c r="AE37" s="52">
        <f t="shared" si="4"/>
        <v>447.99785620668001</v>
      </c>
      <c r="AF37" s="128"/>
      <c r="AG37" s="44">
        <v>1.9785645460729697</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18094273.621042058</v>
      </c>
      <c r="C39" s="44">
        <f>SUM(C40:C42)</f>
        <v>19371.184308000004</v>
      </c>
      <c r="D39" s="44">
        <f>SUM(D40:D42)</f>
        <v>27852.396839500001</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18141497.202189557</v>
      </c>
      <c r="AD39" s="110"/>
      <c r="AE39" s="52">
        <f t="shared" si="4"/>
        <v>18141.497202189556</v>
      </c>
      <c r="AF39" s="128"/>
      <c r="AG39" s="44">
        <v>291.06704849316662</v>
      </c>
    </row>
    <row r="40" spans="1:33" ht="22.25" customHeight="1">
      <c r="A40" s="99" t="s">
        <v>69</v>
      </c>
      <c r="B40" s="44">
        <v>2242801.7496100203</v>
      </c>
      <c r="C40" s="44">
        <v>1305.726688</v>
      </c>
      <c r="D40" s="44">
        <v>1617.5399394999999</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2245725.0162375201</v>
      </c>
      <c r="AD40" s="110"/>
      <c r="AE40" s="52">
        <f t="shared" si="4"/>
        <v>2245.7250162375203</v>
      </c>
      <c r="AF40" s="128"/>
      <c r="AG40" s="44">
        <v>25.600684033643343</v>
      </c>
    </row>
    <row r="41" spans="1:33" ht="22.25" customHeight="1">
      <c r="A41" s="99" t="s">
        <v>70</v>
      </c>
      <c r="B41" s="44">
        <v>340387.28006305994</v>
      </c>
      <c r="C41" s="44">
        <v>236.23090400000001</v>
      </c>
      <c r="D41" s="44">
        <v>342.39923900000008</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340965.91020605993</v>
      </c>
      <c r="AD41" s="110"/>
      <c r="AE41" s="52">
        <f t="shared" si="4"/>
        <v>340.9659102060599</v>
      </c>
      <c r="AF41" s="128"/>
      <c r="AG41" s="44">
        <v>3.0204546060958442</v>
      </c>
    </row>
    <row r="42" spans="1:33" ht="22.25" customHeight="1">
      <c r="A42" s="99" t="s">
        <v>71</v>
      </c>
      <c r="B42" s="44">
        <v>15511084.591368977</v>
      </c>
      <c r="C42" s="44">
        <v>17829.226716000005</v>
      </c>
      <c r="D42" s="44">
        <v>25892.457661</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15554806.275745977</v>
      </c>
      <c r="AD42" s="110"/>
      <c r="AE42" s="52">
        <f t="shared" si="4"/>
        <v>15554.806275745977</v>
      </c>
      <c r="AF42" s="128"/>
      <c r="AG42" s="44">
        <v>262.44590985342745</v>
      </c>
    </row>
    <row r="43" spans="1:33" ht="22.25" customHeight="1">
      <c r="A43" s="20" t="s">
        <v>72</v>
      </c>
      <c r="B43" s="37">
        <f>SUM(B44:B48)</f>
        <v>124884007.31999999</v>
      </c>
      <c r="C43" s="37">
        <f>SUM(C44:C48)</f>
        <v>438333.98200000002</v>
      </c>
      <c r="D43" s="37">
        <f>SUM(D44:D48)</f>
        <v>2721057.1089999997</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128043398.411</v>
      </c>
      <c r="AD43" s="41"/>
      <c r="AE43" s="37">
        <f t="shared" si="4"/>
        <v>128043.398411</v>
      </c>
      <c r="AF43" s="128"/>
      <c r="AG43" s="37">
        <f>SUM(AG44:AG48)</f>
        <v>17935.074319029998</v>
      </c>
    </row>
    <row r="44" spans="1:33" ht="22.25" customHeight="1">
      <c r="A44" s="100" t="s">
        <v>73</v>
      </c>
      <c r="B44" s="44">
        <v>6095431.5789999999</v>
      </c>
      <c r="C44" s="44">
        <v>1175.2170000000001</v>
      </c>
      <c r="D44" s="44">
        <v>44490.375</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6141097.1710000001</v>
      </c>
      <c r="AD44" s="41"/>
      <c r="AE44" s="52">
        <f t="shared" si="4"/>
        <v>6141.0971710000003</v>
      </c>
      <c r="AF44" s="128"/>
      <c r="AG44" s="44">
        <v>86.282700120000001</v>
      </c>
    </row>
    <row r="45" spans="1:33" ht="22.25" customHeight="1">
      <c r="A45" s="100" t="s">
        <v>74</v>
      </c>
      <c r="B45" s="44">
        <v>114823086.961</v>
      </c>
      <c r="C45" s="44">
        <v>428297.71299999999</v>
      </c>
      <c r="D45" s="44">
        <v>2493783.0099999998</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117745167.684</v>
      </c>
      <c r="AD45" s="41"/>
      <c r="AE45" s="52">
        <f t="shared" si="4"/>
        <v>117745.167684</v>
      </c>
      <c r="AF45" s="128"/>
      <c r="AG45" s="44">
        <v>17678.05215</v>
      </c>
    </row>
    <row r="46" spans="1:33" ht="22.25" customHeight="1">
      <c r="A46" s="100" t="s">
        <v>75</v>
      </c>
      <c r="B46" s="44">
        <v>1592663.2420000001</v>
      </c>
      <c r="C46" s="44">
        <v>2540.364</v>
      </c>
      <c r="D46" s="44">
        <v>165692.068</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1760895.6740000001</v>
      </c>
      <c r="AD46" s="41"/>
      <c r="AE46" s="52">
        <f t="shared" si="4"/>
        <v>1760.8956740000001</v>
      </c>
      <c r="AF46" s="128"/>
      <c r="AG46" s="44">
        <v>37.555086609999996</v>
      </c>
    </row>
    <row r="47" spans="1:33" ht="22.25" customHeight="1">
      <c r="A47" s="100" t="s">
        <v>76</v>
      </c>
      <c r="B47" s="44">
        <v>2372825.5380000002</v>
      </c>
      <c r="C47" s="44">
        <v>6320.6880000000001</v>
      </c>
      <c r="D47" s="44">
        <v>17091.655999999999</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2396237.8820000002</v>
      </c>
      <c r="AD47" s="41"/>
      <c r="AE47" s="52">
        <f t="shared" si="4"/>
        <v>2396.2378820000004</v>
      </c>
      <c r="AF47" s="128"/>
      <c r="AG47" s="44">
        <v>133.18438230000001</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30944922.34</v>
      </c>
      <c r="C49" s="37">
        <f>SUM(C50:C52)</f>
        <v>300545.01</v>
      </c>
      <c r="D49" s="37">
        <f>SUM(D50:D52)</f>
        <v>305320.27999999997</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31550787.629999999</v>
      </c>
      <c r="AD49" s="41"/>
      <c r="AE49" s="37">
        <f t="shared" si="4"/>
        <v>31550.787629999999</v>
      </c>
      <c r="AF49" s="128"/>
      <c r="AG49" s="37">
        <f>SUM(AG50:AG52)</f>
        <v>34703.75</v>
      </c>
    </row>
    <row r="50" spans="1:33" ht="22.25" customHeight="1">
      <c r="A50" s="100" t="s">
        <v>79</v>
      </c>
      <c r="B50" s="44">
        <v>4694986.66</v>
      </c>
      <c r="C50" s="44">
        <v>10484.549999999999</v>
      </c>
      <c r="D50" s="44">
        <v>2226.61</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4707697.82</v>
      </c>
      <c r="AD50" s="41"/>
      <c r="AE50" s="52">
        <f t="shared" si="4"/>
        <v>4707.6978200000003</v>
      </c>
      <c r="AF50" s="128"/>
      <c r="AG50" s="44">
        <v>2395.64</v>
      </c>
    </row>
    <row r="51" spans="1:33" ht="22.25" customHeight="1">
      <c r="A51" s="100" t="s">
        <v>80</v>
      </c>
      <c r="B51" s="44">
        <v>20599906.309999999</v>
      </c>
      <c r="C51" s="44">
        <v>269223.21000000002</v>
      </c>
      <c r="D51" s="44">
        <v>291683.88</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21160813.399999999</v>
      </c>
      <c r="AD51" s="41"/>
      <c r="AE51" s="52">
        <f t="shared" si="4"/>
        <v>21160.813399999999</v>
      </c>
      <c r="AF51" s="128"/>
      <c r="AG51" s="44">
        <v>31972.68</v>
      </c>
    </row>
    <row r="52" spans="1:33" ht="22.25" customHeight="1">
      <c r="A52" s="100" t="s">
        <v>81</v>
      </c>
      <c r="B52" s="44">
        <v>5650029.3700000001</v>
      </c>
      <c r="C52" s="44">
        <v>20837.25</v>
      </c>
      <c r="D52" s="44">
        <v>11409.79</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5682276.4100000001</v>
      </c>
      <c r="AD52" s="41"/>
      <c r="AE52" s="52">
        <f t="shared" si="4"/>
        <v>5682.2764100000004</v>
      </c>
      <c r="AF52" s="128"/>
      <c r="AG52" s="44">
        <v>335.43</v>
      </c>
    </row>
    <row r="53" spans="1:33" ht="22.25" customHeight="1">
      <c r="A53" s="13" t="s">
        <v>82</v>
      </c>
      <c r="B53" s="37">
        <f>B54+B59</f>
        <v>15662604.153530126</v>
      </c>
      <c r="C53" s="37">
        <f>C54+C59</f>
        <v>23456024.418706544</v>
      </c>
      <c r="D53" s="37">
        <f>D54+D59</f>
        <v>19875.91</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39138504.482236668</v>
      </c>
      <c r="AD53" s="41"/>
      <c r="AE53" s="37">
        <f t="shared" si="4"/>
        <v>39138.504482236669</v>
      </c>
      <c r="AF53" s="128"/>
      <c r="AG53" s="37">
        <f>AG54+AG59</f>
        <v>4407.6989859780297</v>
      </c>
    </row>
    <row r="54" spans="1:33" ht="22.25" customHeight="1">
      <c r="A54" s="20" t="s">
        <v>83</v>
      </c>
      <c r="B54" s="37">
        <f>B55+B58</f>
        <v>77126.900000000009</v>
      </c>
      <c r="C54" s="37">
        <f>C55+C58</f>
        <v>2712780.72</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2789907.62</v>
      </c>
      <c r="AD54" s="41"/>
      <c r="AE54" s="37">
        <f t="shared" si="4"/>
        <v>2789.90762</v>
      </c>
      <c r="AF54" s="128"/>
      <c r="AG54" s="76"/>
    </row>
    <row r="55" spans="1:33" ht="22.25" customHeight="1">
      <c r="A55" s="101" t="s">
        <v>84</v>
      </c>
      <c r="B55" s="52">
        <f>B56+B57</f>
        <v>77126.900000000009</v>
      </c>
      <c r="C55" s="52">
        <f>C56+C57</f>
        <v>2712780.72</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2789907.62</v>
      </c>
      <c r="AD55" s="41"/>
      <c r="AE55" s="44">
        <f t="shared" si="4"/>
        <v>2789.90762</v>
      </c>
      <c r="AF55" s="128"/>
      <c r="AG55" s="73"/>
    </row>
    <row r="56" spans="1:33" ht="22.25" customHeight="1">
      <c r="A56" s="100" t="s">
        <v>85</v>
      </c>
      <c r="B56" s="44">
        <v>73452.160000000003</v>
      </c>
      <c r="C56" s="44">
        <v>2602084.62</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2675536.7800000003</v>
      </c>
      <c r="AD56" s="41"/>
      <c r="AE56" s="52">
        <f t="shared" si="4"/>
        <v>2675.5367800000004</v>
      </c>
      <c r="AF56" s="128"/>
      <c r="AG56" s="73"/>
    </row>
    <row r="57" spans="1:33" ht="22.25" customHeight="1">
      <c r="A57" s="100" t="s">
        <v>86</v>
      </c>
      <c r="B57" s="44">
        <v>3674.74</v>
      </c>
      <c r="C57" s="44">
        <v>110696.1</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114370.84000000001</v>
      </c>
      <c r="AD57" s="41"/>
      <c r="AE57" s="52">
        <f t="shared" si="4"/>
        <v>114.37084000000002</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15585477.253530126</v>
      </c>
      <c r="C59" s="37">
        <f t="shared" ref="C59:D59" si="8">C60+C64</f>
        <v>20743243.698706545</v>
      </c>
      <c r="D59" s="37">
        <f t="shared" si="8"/>
        <v>19875.91</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36348596.862236671</v>
      </c>
      <c r="AD59" s="41"/>
      <c r="AE59" s="37">
        <f t="shared" si="4"/>
        <v>36348.596862236671</v>
      </c>
      <c r="AF59" s="128"/>
      <c r="AG59" s="53">
        <f>SUM(AG60:AG66)</f>
        <v>4407.6989859780297</v>
      </c>
    </row>
    <row r="60" spans="1:33" ht="22.25" customHeight="1">
      <c r="A60" s="100" t="s">
        <v>89</v>
      </c>
      <c r="B60" s="49">
        <f>SUM(B61,B62,B63)</f>
        <v>13267514.227470679</v>
      </c>
      <c r="C60" s="49">
        <f t="shared" ref="C60:D60" si="9">SUM(C61,C62,C63)</f>
        <v>15763902.371215798</v>
      </c>
      <c r="D60" s="49">
        <f t="shared" si="9"/>
        <v>19832.68</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29051249.278686479</v>
      </c>
      <c r="AD60" s="41"/>
      <c r="AE60" s="52">
        <f t="shared" si="4"/>
        <v>29051.249278686479</v>
      </c>
      <c r="AF60" s="128"/>
      <c r="AG60" s="111"/>
    </row>
    <row r="61" spans="1:33" ht="22.25" customHeight="1">
      <c r="A61" s="102" t="s">
        <v>90</v>
      </c>
      <c r="B61" s="44">
        <v>6510355.1920551304</v>
      </c>
      <c r="C61" s="44">
        <v>9728131.6220420804</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16238486.814097211</v>
      </c>
      <c r="AD61" s="41"/>
      <c r="AE61" s="52">
        <f t="shared" si="4"/>
        <v>16238.48681409721</v>
      </c>
      <c r="AF61" s="128"/>
      <c r="AG61" s="109"/>
    </row>
    <row r="62" spans="1:33" ht="22.25" customHeight="1">
      <c r="A62" s="102" t="s">
        <v>91</v>
      </c>
      <c r="B62" s="44">
        <v>6681058.27058003</v>
      </c>
      <c r="C62" s="44">
        <v>5973001.8263605004</v>
      </c>
      <c r="D62" s="44">
        <v>19832.68</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12673892.77694053</v>
      </c>
      <c r="AD62" s="41"/>
      <c r="AE62" s="52">
        <f t="shared" si="4"/>
        <v>12673.892776940531</v>
      </c>
      <c r="AF62" s="128"/>
      <c r="AG62" s="44">
        <v>4407.6989859780297</v>
      </c>
    </row>
    <row r="63" spans="1:33" ht="22.25" customHeight="1">
      <c r="A63" s="102" t="s">
        <v>92</v>
      </c>
      <c r="B63" s="44">
        <v>76100.764835519905</v>
      </c>
      <c r="C63" s="44">
        <v>62768.922813218</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138869.68764873792</v>
      </c>
      <c r="AD63" s="41"/>
      <c r="AE63" s="52">
        <f t="shared" si="4"/>
        <v>138.86968764873791</v>
      </c>
      <c r="AF63" s="128"/>
      <c r="AG63" s="109"/>
    </row>
    <row r="64" spans="1:33" ht="22.25" customHeight="1">
      <c r="A64" s="103" t="s">
        <v>93</v>
      </c>
      <c r="B64" s="49">
        <f>SUM(B65,B66,B67)</f>
        <v>2317963.0260594473</v>
      </c>
      <c r="C64" s="49">
        <f t="shared" ref="C64:D64" si="11">SUM(C65,C66,C67)</f>
        <v>4979341.327490747</v>
      </c>
      <c r="D64" s="49">
        <f t="shared" si="11"/>
        <v>43.23</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7297347.5835501943</v>
      </c>
      <c r="AD64" s="41"/>
      <c r="AE64" s="52">
        <f t="shared" si="4"/>
        <v>7297.347583550194</v>
      </c>
      <c r="AF64" s="128"/>
      <c r="AG64" s="109"/>
    </row>
    <row r="65" spans="1:33" ht="22.25" customHeight="1">
      <c r="A65" s="102" t="s">
        <v>94</v>
      </c>
      <c r="B65" s="44">
        <v>2188710.5281850901</v>
      </c>
      <c r="C65" s="44">
        <v>1799635.3381511699</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3988345.86633626</v>
      </c>
      <c r="AD65" s="41"/>
      <c r="AE65" s="52">
        <f t="shared" si="4"/>
        <v>3988.3458663362599</v>
      </c>
      <c r="AF65" s="128"/>
      <c r="AG65" s="112"/>
    </row>
    <row r="66" spans="1:33" ht="22.25" customHeight="1">
      <c r="A66" s="102" t="s">
        <v>95</v>
      </c>
      <c r="B66" s="44">
        <v>125477.584189769</v>
      </c>
      <c r="C66" s="44">
        <v>2341.2046682165001</v>
      </c>
      <c r="D66" s="44">
        <v>43.23</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127862.01885798549</v>
      </c>
      <c r="AD66" s="41"/>
      <c r="AE66" s="52">
        <f t="shared" si="4"/>
        <v>127.86201885798549</v>
      </c>
      <c r="AF66" s="128"/>
      <c r="AG66" s="112"/>
    </row>
    <row r="67" spans="1:33" ht="22.25" customHeight="1" thickBot="1">
      <c r="A67" s="102" t="s">
        <v>96</v>
      </c>
      <c r="B67" s="44">
        <v>3774.9136845884</v>
      </c>
      <c r="C67" s="44">
        <v>3177364.7846713602</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3181139.6983559486</v>
      </c>
      <c r="AD67" s="41"/>
      <c r="AE67" s="116">
        <f t="shared" si="4"/>
        <v>3181.1396983559484</v>
      </c>
      <c r="AF67" s="128"/>
      <c r="AG67" s="112"/>
    </row>
    <row r="68" spans="1:33" ht="22.25" customHeight="1">
      <c r="A68" s="12" t="s">
        <v>97</v>
      </c>
      <c r="B68" s="33">
        <f>B69+B75+B86+B94+B99+B105+B112+B117</f>
        <v>45047114.640155278</v>
      </c>
      <c r="C68" s="33">
        <f t="shared" ref="C68:AC68" si="12">C69+C75+C86+C94+C99+C105+C112+C117</f>
        <v>196003.36008738299</v>
      </c>
      <c r="D68" s="33">
        <f t="shared" si="12"/>
        <v>330985.68810065626</v>
      </c>
      <c r="E68" s="34">
        <f t="shared" si="12"/>
        <v>1548431.9258375003</v>
      </c>
      <c r="F68" s="34">
        <f t="shared" si="12"/>
        <v>723.12800000000004</v>
      </c>
      <c r="G68" s="34">
        <f t="shared" si="12"/>
        <v>0</v>
      </c>
      <c r="H68" s="34">
        <f t="shared" si="12"/>
        <v>0</v>
      </c>
      <c r="I68" s="34">
        <f t="shared" si="12"/>
        <v>0</v>
      </c>
      <c r="J68" s="34">
        <f t="shared" si="12"/>
        <v>1191895.139</v>
      </c>
      <c r="K68" s="34">
        <f t="shared" si="12"/>
        <v>0</v>
      </c>
      <c r="L68" s="34">
        <f t="shared" si="12"/>
        <v>0</v>
      </c>
      <c r="M68" s="34">
        <f t="shared" si="12"/>
        <v>0</v>
      </c>
      <c r="N68" s="34">
        <f t="shared" si="12"/>
        <v>0</v>
      </c>
      <c r="O68" s="34">
        <f t="shared" si="12"/>
        <v>0</v>
      </c>
      <c r="P68" s="34">
        <f t="shared" si="12"/>
        <v>0</v>
      </c>
      <c r="Q68" s="34">
        <f t="shared" si="12"/>
        <v>0</v>
      </c>
      <c r="R68" s="34">
        <f t="shared" si="12"/>
        <v>0</v>
      </c>
      <c r="S68" s="34">
        <f t="shared" si="12"/>
        <v>0</v>
      </c>
      <c r="T68" s="34">
        <f t="shared" si="12"/>
        <v>0.76131654187499997</v>
      </c>
      <c r="U68" s="34">
        <f t="shared" si="12"/>
        <v>133494.68750475001</v>
      </c>
      <c r="V68" s="34">
        <f t="shared" si="12"/>
        <v>35880.5477025</v>
      </c>
      <c r="W68" s="34">
        <f t="shared" si="12"/>
        <v>100.08444937499999</v>
      </c>
      <c r="X68" s="34">
        <f t="shared" si="12"/>
        <v>1.1245443749999999E-3</v>
      </c>
      <c r="Y68" s="34">
        <f t="shared" si="12"/>
        <v>35.760511125000001</v>
      </c>
      <c r="Z68" s="34">
        <f t="shared" si="12"/>
        <v>7.4969624999999998E-4</v>
      </c>
      <c r="AA68" s="34">
        <f t="shared" si="12"/>
        <v>905.25822187499989</v>
      </c>
      <c r="AB68" s="120">
        <f t="shared" si="12"/>
        <v>97370.606546875002</v>
      </c>
      <c r="AC68" s="57">
        <f t="shared" si="12"/>
        <v>48582941.589308091</v>
      </c>
      <c r="AD68" s="93"/>
      <c r="AE68" s="57">
        <f t="shared" si="4"/>
        <v>48582.941589308088</v>
      </c>
      <c r="AF68" s="128"/>
      <c r="AG68" s="57"/>
    </row>
    <row r="69" spans="1:33" ht="22.25" customHeight="1">
      <c r="A69" s="20" t="s">
        <v>98</v>
      </c>
      <c r="B69" s="53">
        <f>SUM(B70:B74)</f>
        <v>25412238.156796705</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25412238.156796705</v>
      </c>
      <c r="AD69" s="41"/>
      <c r="AE69" s="37">
        <f t="shared" si="4"/>
        <v>25412.238156796706</v>
      </c>
      <c r="AF69" s="128"/>
      <c r="AG69" s="76"/>
    </row>
    <row r="70" spans="1:33" ht="22.25" customHeight="1">
      <c r="A70" s="100" t="s">
        <v>99</v>
      </c>
      <c r="B70" s="44">
        <v>14438746.238400003</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14438746.238400003</v>
      </c>
      <c r="AD70" s="41"/>
      <c r="AE70" s="52">
        <f t="shared" si="4"/>
        <v>14438.746238400003</v>
      </c>
      <c r="AF70" s="128"/>
      <c r="AG70" s="111"/>
    </row>
    <row r="71" spans="1:33" ht="22.25" customHeight="1">
      <c r="A71" s="100" t="s">
        <v>100</v>
      </c>
      <c r="B71" s="44">
        <v>2611692.1709286501</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2611692.1709286501</v>
      </c>
      <c r="AD71" s="41"/>
      <c r="AE71" s="52">
        <f t="shared" si="4"/>
        <v>2611.6921709286503</v>
      </c>
      <c r="AF71" s="128"/>
      <c r="AG71" s="111"/>
    </row>
    <row r="72" spans="1:33" ht="22.25" customHeight="1">
      <c r="A72" s="100" t="s">
        <v>101</v>
      </c>
      <c r="B72" s="44">
        <v>440370.22630699998</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440370.22630699998</v>
      </c>
      <c r="AD72" s="41"/>
      <c r="AE72" s="52">
        <f t="shared" si="4"/>
        <v>440.370226307</v>
      </c>
      <c r="AF72" s="128"/>
      <c r="AG72" s="111"/>
    </row>
    <row r="73" spans="1:33" ht="22.25" customHeight="1">
      <c r="A73" s="100" t="s">
        <v>102</v>
      </c>
      <c r="B73" s="44">
        <v>7921429.5211610487</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7921429.5211610487</v>
      </c>
      <c r="AD73" s="41"/>
      <c r="AE73" s="52">
        <f t="shared" ref="AE73:AE136" si="13">AC73/1000</f>
        <v>7921.4295211610488</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2491372.9029885149</v>
      </c>
      <c r="C75" s="37">
        <f>SUM(C76:C85)</f>
        <v>193447.38108738299</v>
      </c>
      <c r="D75" s="37">
        <f>SUM(D76:D85)</f>
        <v>330885.36</v>
      </c>
      <c r="E75" s="60">
        <f>SUM(E76:E85)</f>
        <v>1548199.5200000003</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4563905.1640758989</v>
      </c>
      <c r="AD75" s="41"/>
      <c r="AE75" s="37">
        <f t="shared" si="13"/>
        <v>4563.9051640758989</v>
      </c>
      <c r="AF75" s="128"/>
      <c r="AG75" s="76"/>
    </row>
    <row r="76" spans="1:33" ht="22.25" customHeight="1">
      <c r="A76" s="100" t="s">
        <v>105</v>
      </c>
      <c r="B76" s="117">
        <v>640578.31448160019</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640578.31448160019</v>
      </c>
      <c r="AD76" s="41"/>
      <c r="AE76" s="52">
        <f t="shared" si="13"/>
        <v>640.57831448160016</v>
      </c>
      <c r="AF76" s="128"/>
      <c r="AG76" s="111"/>
    </row>
    <row r="77" spans="1:33" ht="22.25" customHeight="1">
      <c r="A77" s="100" t="s">
        <v>106</v>
      </c>
      <c r="B77" s="59"/>
      <c r="C77" s="58"/>
      <c r="D77" s="44">
        <v>143545.995</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143545.995</v>
      </c>
      <c r="AD77" s="41"/>
      <c r="AE77" s="52">
        <f t="shared" si="13"/>
        <v>143.545995</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187339.36500000002</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187339.36500000002</v>
      </c>
      <c r="AD79" s="41"/>
      <c r="AE79" s="52">
        <f t="shared" si="13"/>
        <v>187.33936500000002</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164820.00000000003</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164820.00000000003</v>
      </c>
      <c r="AD81" s="41"/>
      <c r="AE81" s="52">
        <f t="shared" si="13"/>
        <v>164.82000000000002</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1645954.5885069149</v>
      </c>
      <c r="C83" s="44">
        <v>193447.38108738299</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1839401.9695942979</v>
      </c>
      <c r="AD83" s="41"/>
      <c r="AE83" s="52">
        <f t="shared" si="13"/>
        <v>1839.401969594298</v>
      </c>
      <c r="AF83" s="128"/>
      <c r="AG83" s="111"/>
    </row>
    <row r="84" spans="1:33" ht="22.25" customHeight="1">
      <c r="A84" s="100" t="s">
        <v>113</v>
      </c>
      <c r="B84" s="59"/>
      <c r="C84" s="58"/>
      <c r="D84" s="58"/>
      <c r="E84" s="165">
        <v>1548199.5200000003</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1548199.5200000003</v>
      </c>
      <c r="AD84" s="41"/>
      <c r="AE84" s="52">
        <f t="shared" si="13"/>
        <v>1548.1995200000003</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16900008.300000001</v>
      </c>
      <c r="C86" s="37">
        <f>SUM(C87:C93)</f>
        <v>2555.9789999999998</v>
      </c>
      <c r="D86" s="58"/>
      <c r="E86" s="47"/>
      <c r="F86" s="47"/>
      <c r="G86" s="47"/>
      <c r="H86" s="47"/>
      <c r="I86" s="47"/>
      <c r="J86" s="47"/>
      <c r="K86" s="47"/>
      <c r="L86" s="47"/>
      <c r="M86" s="47"/>
      <c r="N86" s="47"/>
      <c r="O86" s="47"/>
      <c r="P86" s="47"/>
      <c r="Q86" s="47"/>
      <c r="R86" s="47"/>
      <c r="S86" s="47"/>
      <c r="T86" s="47"/>
      <c r="U86" s="37">
        <f>SUM(U87:U93)</f>
        <v>132600</v>
      </c>
      <c r="V86" s="37">
        <f>SUM(V87:V93)</f>
        <v>35381.25</v>
      </c>
      <c r="W86" s="47"/>
      <c r="X86" s="47"/>
      <c r="Y86" s="47"/>
      <c r="Z86" s="47"/>
      <c r="AA86" s="47"/>
      <c r="AB86" s="75"/>
      <c r="AC86" s="37">
        <f>SUM(AC87:AC93)</f>
        <v>17070545.529000003</v>
      </c>
      <c r="AD86" s="41"/>
      <c r="AE86" s="37">
        <f>AC86/1000</f>
        <v>17070.545529000003</v>
      </c>
      <c r="AF86" s="128"/>
      <c r="AG86" s="76"/>
    </row>
    <row r="87" spans="1:33" ht="22.25" customHeight="1">
      <c r="A87" s="100" t="s">
        <v>116</v>
      </c>
      <c r="B87" s="44">
        <v>16599152.99</v>
      </c>
      <c r="C87" s="44">
        <v>2555.9789999999998</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16601708.969000001</v>
      </c>
      <c r="AD87" s="41"/>
      <c r="AE87" s="52">
        <f t="shared" si="13"/>
        <v>16601.708968999999</v>
      </c>
      <c r="AF87" s="128"/>
      <c r="AG87" s="111"/>
    </row>
    <row r="88" spans="1:33" ht="22.25" customHeight="1">
      <c r="A88" s="100" t="s">
        <v>117</v>
      </c>
      <c r="B88" s="44">
        <v>186386.1</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186386.1</v>
      </c>
      <c r="AD88" s="41"/>
      <c r="AE88" s="52">
        <f t="shared" si="13"/>
        <v>186.3861</v>
      </c>
      <c r="AF88" s="128"/>
      <c r="AG88" s="111"/>
    </row>
    <row r="89" spans="1:33" ht="22.25" customHeight="1">
      <c r="A89" s="100" t="s">
        <v>118</v>
      </c>
      <c r="B89" s="44">
        <v>40000</v>
      </c>
      <c r="C89" s="58"/>
      <c r="D89" s="58"/>
      <c r="E89" s="45"/>
      <c r="F89" s="46"/>
      <c r="G89" s="46"/>
      <c r="H89" s="46"/>
      <c r="I89" s="47"/>
      <c r="J89" s="47"/>
      <c r="K89" s="47"/>
      <c r="L89" s="47"/>
      <c r="M89" s="47"/>
      <c r="N89" s="47"/>
      <c r="O89" s="47"/>
      <c r="P89" s="47"/>
      <c r="Q89" s="47"/>
      <c r="R89" s="47"/>
      <c r="S89" s="47"/>
      <c r="T89" s="47"/>
      <c r="U89" s="165">
        <v>132600</v>
      </c>
      <c r="V89" s="165">
        <v>35381.25</v>
      </c>
      <c r="W89" s="47"/>
      <c r="X89" s="47"/>
      <c r="Y89" s="47"/>
      <c r="Z89" s="47"/>
      <c r="AA89" s="47"/>
      <c r="AB89" s="75"/>
      <c r="AC89" s="44">
        <f t="shared" si="15"/>
        <v>207981.25</v>
      </c>
      <c r="AD89" s="41"/>
      <c r="AE89" s="44">
        <f t="shared" si="13"/>
        <v>207.98124999999999</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74469.210000000006</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74469.210000000006</v>
      </c>
      <c r="AD91" s="41"/>
      <c r="AE91" s="52">
        <f t="shared" si="13"/>
        <v>74.469210000000004</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202795.23679408402</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202795.23679408402</v>
      </c>
      <c r="AD94" s="41"/>
      <c r="AE94" s="37">
        <f t="shared" si="13"/>
        <v>202.79523679408402</v>
      </c>
      <c r="AF94" s="128"/>
      <c r="AG94" s="78"/>
    </row>
    <row r="95" spans="1:33" ht="22.25" customHeight="1">
      <c r="A95" s="100" t="s">
        <v>124</v>
      </c>
      <c r="B95" s="44">
        <v>173633.49537564802</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173633.49537564802</v>
      </c>
      <c r="AD95" s="41"/>
      <c r="AE95" s="52">
        <f t="shared" si="13"/>
        <v>173.63349537564801</v>
      </c>
      <c r="AF95" s="128"/>
      <c r="AG95" s="111"/>
    </row>
    <row r="96" spans="1:33" ht="22.25" customHeight="1">
      <c r="A96" s="100" t="s">
        <v>125</v>
      </c>
      <c r="B96" s="44">
        <v>29161.741418435995</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29161.741418435995</v>
      </c>
      <c r="AD96" s="41"/>
      <c r="AE96" s="52">
        <f t="shared" si="13"/>
        <v>29.161741418435994</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100.32810065625</v>
      </c>
      <c r="E99" s="66">
        <f>SUM(E100:E102)</f>
        <v>232.40583749999999</v>
      </c>
      <c r="F99" s="47"/>
      <c r="G99" s="47"/>
      <c r="H99" s="47"/>
      <c r="I99" s="47"/>
      <c r="J99" s="47"/>
      <c r="K99" s="47"/>
      <c r="L99" s="47"/>
      <c r="M99" s="47"/>
      <c r="N99" s="47"/>
      <c r="O99" s="47"/>
      <c r="P99" s="47"/>
      <c r="Q99" s="47"/>
      <c r="R99" s="47"/>
      <c r="S99" s="47"/>
      <c r="T99" s="66">
        <f>SUM(T100:T102)</f>
        <v>0.76131654187499997</v>
      </c>
      <c r="U99" s="66">
        <f t="shared" ref="U99:AB99" si="16">SUM(U100:U102)</f>
        <v>894.6875047499999</v>
      </c>
      <c r="V99" s="66">
        <f t="shared" si="16"/>
        <v>499.29770250000001</v>
      </c>
      <c r="W99" s="66">
        <f t="shared" si="16"/>
        <v>100.08444937499999</v>
      </c>
      <c r="X99" s="66">
        <f t="shared" si="16"/>
        <v>1.1245443749999999E-3</v>
      </c>
      <c r="Y99" s="66">
        <f t="shared" si="16"/>
        <v>35.760511125000001</v>
      </c>
      <c r="Z99" s="66">
        <f t="shared" si="16"/>
        <v>7.4969624999999998E-4</v>
      </c>
      <c r="AA99" s="66">
        <f t="shared" si="16"/>
        <v>905.25822187499989</v>
      </c>
      <c r="AB99" s="66">
        <f t="shared" si="16"/>
        <v>440.44654687499997</v>
      </c>
      <c r="AC99" s="37">
        <f>SUM(AC100:AC104)</f>
        <v>3209.0320654387501</v>
      </c>
      <c r="AD99" s="41"/>
      <c r="AE99" s="37">
        <f t="shared" si="13"/>
        <v>3.2090320654387501</v>
      </c>
      <c r="AF99" s="128"/>
      <c r="AG99" s="63"/>
    </row>
    <row r="100" spans="1:33" ht="22.25" customHeight="1">
      <c r="A100" s="100" t="s">
        <v>129</v>
      </c>
      <c r="B100" s="63"/>
      <c r="C100" s="63"/>
      <c r="D100" s="44">
        <v>100.32810065625</v>
      </c>
      <c r="E100" s="165">
        <v>232.40583749999999</v>
      </c>
      <c r="F100" s="47"/>
      <c r="G100" s="47"/>
      <c r="H100" s="47"/>
      <c r="I100" s="47"/>
      <c r="J100" s="47"/>
      <c r="K100" s="47"/>
      <c r="L100" s="47"/>
      <c r="M100" s="47"/>
      <c r="N100" s="47"/>
      <c r="O100" s="47"/>
      <c r="P100" s="47"/>
      <c r="Q100" s="47"/>
      <c r="R100" s="47"/>
      <c r="S100" s="47"/>
      <c r="T100" s="165">
        <v>0.76131654187499997</v>
      </c>
      <c r="U100" s="165">
        <v>894.6875047499999</v>
      </c>
      <c r="V100" s="165">
        <v>499.29770250000001</v>
      </c>
      <c r="W100" s="165">
        <v>100.08444937499999</v>
      </c>
      <c r="X100" s="165">
        <v>1.1245443749999999E-3</v>
      </c>
      <c r="Y100" s="165">
        <v>35.760511125000001</v>
      </c>
      <c r="Z100" s="165">
        <v>7.4969624999999998E-4</v>
      </c>
      <c r="AA100" s="165">
        <v>905.25822187499989</v>
      </c>
      <c r="AB100" s="165">
        <v>440.44654687499997</v>
      </c>
      <c r="AC100" s="52">
        <f>SUM(B100:AB100)</f>
        <v>3209.0320654387501</v>
      </c>
      <c r="AD100" s="41"/>
      <c r="AE100" s="52">
        <f t="shared" si="13"/>
        <v>3.2090320654387501</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723.12800000000004</v>
      </c>
      <c r="G105" s="67">
        <f t="shared" ref="G105:S105" si="17">SUM(G106:G111)</f>
        <v>0</v>
      </c>
      <c r="H105" s="66">
        <f t="shared" si="17"/>
        <v>0</v>
      </c>
      <c r="I105" s="66">
        <f t="shared" si="17"/>
        <v>0</v>
      </c>
      <c r="J105" s="66">
        <f t="shared" si="17"/>
        <v>1191895.139</v>
      </c>
      <c r="K105" s="66">
        <f t="shared" si="17"/>
        <v>0</v>
      </c>
      <c r="L105" s="66">
        <f t="shared" si="17"/>
        <v>0</v>
      </c>
      <c r="M105" s="66">
        <f t="shared" si="17"/>
        <v>0</v>
      </c>
      <c r="N105" s="66">
        <f t="shared" si="17"/>
        <v>0</v>
      </c>
      <c r="O105" s="66">
        <f t="shared" si="17"/>
        <v>0</v>
      </c>
      <c r="P105" s="66">
        <f t="shared" si="17"/>
        <v>0</v>
      </c>
      <c r="Q105" s="66">
        <f t="shared" si="17"/>
        <v>0</v>
      </c>
      <c r="R105" s="67">
        <f t="shared" si="17"/>
        <v>0</v>
      </c>
      <c r="S105" s="66">
        <f t="shared" si="17"/>
        <v>0</v>
      </c>
      <c r="T105" s="47"/>
      <c r="U105" s="47"/>
      <c r="V105" s="47"/>
      <c r="W105" s="47"/>
      <c r="X105" s="47"/>
      <c r="Y105" s="47"/>
      <c r="Z105" s="47"/>
      <c r="AA105" s="47"/>
      <c r="AB105" s="75"/>
      <c r="AC105" s="37">
        <f>SUM(AC106:AC111)</f>
        <v>1192618.267</v>
      </c>
      <c r="AD105" s="41"/>
      <c r="AE105" s="37">
        <f>AC105/1000</f>
        <v>1192.6182670000001</v>
      </c>
      <c r="AF105" s="128"/>
      <c r="AG105" s="63"/>
    </row>
    <row r="106" spans="1:33" ht="22.25" customHeight="1">
      <c r="A106" s="100" t="s">
        <v>135</v>
      </c>
      <c r="B106" s="63"/>
      <c r="C106" s="63"/>
      <c r="D106" s="63"/>
      <c r="E106" s="45"/>
      <c r="F106" s="165">
        <v>723.12800000000004</v>
      </c>
      <c r="G106" s="47"/>
      <c r="H106" s="47"/>
      <c r="I106" s="47"/>
      <c r="J106" s="165">
        <v>1191895.139</v>
      </c>
      <c r="K106" s="165">
        <v>0</v>
      </c>
      <c r="L106" s="165">
        <v>0</v>
      </c>
      <c r="M106" s="105"/>
      <c r="N106" s="47"/>
      <c r="O106" s="47"/>
      <c r="P106" s="47"/>
      <c r="Q106" s="47"/>
      <c r="R106" s="47"/>
      <c r="S106" s="165">
        <v>0</v>
      </c>
      <c r="T106" s="47"/>
      <c r="U106" s="47"/>
      <c r="V106" s="47"/>
      <c r="W106" s="47"/>
      <c r="X106" s="47"/>
      <c r="Y106" s="47"/>
      <c r="Z106" s="47"/>
      <c r="AA106" s="47"/>
      <c r="AB106" s="75"/>
      <c r="AC106" s="52">
        <f>SUM(B106:AB106)</f>
        <v>1192618.267</v>
      </c>
      <c r="AD106" s="41"/>
      <c r="AE106" s="52">
        <f>AC106/1000</f>
        <v>1192.6182670000001</v>
      </c>
      <c r="AF106" s="128"/>
      <c r="AG106" s="111"/>
    </row>
    <row r="107" spans="1:33" ht="22.25" customHeight="1">
      <c r="A107" s="100" t="s">
        <v>136</v>
      </c>
      <c r="B107" s="63"/>
      <c r="C107" s="63"/>
      <c r="D107" s="63"/>
      <c r="E107" s="45"/>
      <c r="F107" s="47"/>
      <c r="G107" s="47"/>
      <c r="H107" s="47"/>
      <c r="I107" s="165">
        <v>0</v>
      </c>
      <c r="J107" s="165">
        <v>0</v>
      </c>
      <c r="K107" s="47"/>
      <c r="L107" s="47"/>
      <c r="M107" s="165">
        <v>0</v>
      </c>
      <c r="N107" s="47"/>
      <c r="O107" s="47"/>
      <c r="P107" s="47"/>
      <c r="Q107" s="165">
        <v>0</v>
      </c>
      <c r="R107" s="47"/>
      <c r="S107" s="47"/>
      <c r="T107" s="47"/>
      <c r="U107" s="47"/>
      <c r="V107" s="47"/>
      <c r="W107" s="47"/>
      <c r="X107" s="47"/>
      <c r="Y107" s="47"/>
      <c r="Z107" s="47"/>
      <c r="AA107" s="47"/>
      <c r="AB107" s="75"/>
      <c r="AC107" s="52">
        <f>SUM(B107:AB107)</f>
        <v>0</v>
      </c>
      <c r="AD107" s="41"/>
      <c r="AE107" s="52">
        <f t="shared" si="13"/>
        <v>0</v>
      </c>
      <c r="AF107" s="128"/>
      <c r="AG107" s="111"/>
    </row>
    <row r="108" spans="1:33" ht="22.25" customHeight="1">
      <c r="A108" s="100" t="s">
        <v>137</v>
      </c>
      <c r="B108" s="63"/>
      <c r="C108" s="63"/>
      <c r="D108" s="63"/>
      <c r="E108" s="45"/>
      <c r="F108" s="47"/>
      <c r="G108" s="47"/>
      <c r="H108" s="165">
        <v>0</v>
      </c>
      <c r="I108" s="47"/>
      <c r="J108" s="47"/>
      <c r="K108" s="47"/>
      <c r="L108" s="47"/>
      <c r="M108" s="47"/>
      <c r="N108" s="47"/>
      <c r="O108" s="165">
        <v>0</v>
      </c>
      <c r="P108" s="165">
        <v>0</v>
      </c>
      <c r="Q108" s="47"/>
      <c r="R108" s="165">
        <v>0</v>
      </c>
      <c r="S108" s="47"/>
      <c r="T108" s="47"/>
      <c r="U108" s="47"/>
      <c r="V108" s="47"/>
      <c r="W108" s="47"/>
      <c r="X108" s="47"/>
      <c r="Y108" s="47"/>
      <c r="Z108" s="47"/>
      <c r="AA108" s="47"/>
      <c r="AB108" s="75"/>
      <c r="AC108" s="52">
        <f>SUM(B108:AB108)</f>
        <v>0</v>
      </c>
      <c r="AD108" s="41"/>
      <c r="AE108" s="52">
        <f t="shared" si="13"/>
        <v>0</v>
      </c>
      <c r="AF108" s="128"/>
      <c r="AG108" s="111"/>
    </row>
    <row r="109" spans="1:33" ht="22.25" customHeight="1">
      <c r="A109" s="100" t="s">
        <v>138</v>
      </c>
      <c r="B109" s="63"/>
      <c r="C109" s="63"/>
      <c r="D109" s="63"/>
      <c r="E109" s="45"/>
      <c r="F109" s="47"/>
      <c r="G109" s="47"/>
      <c r="H109" s="47"/>
      <c r="I109" s="47"/>
      <c r="J109" s="165">
        <v>0</v>
      </c>
      <c r="K109" s="47"/>
      <c r="L109" s="47"/>
      <c r="M109" s="47"/>
      <c r="N109" s="165">
        <v>0</v>
      </c>
      <c r="O109" s="47"/>
      <c r="P109" s="47"/>
      <c r="Q109" s="165">
        <v>0</v>
      </c>
      <c r="R109" s="47"/>
      <c r="S109" s="47"/>
      <c r="T109" s="47"/>
      <c r="U109" s="47"/>
      <c r="V109" s="47"/>
      <c r="W109" s="47"/>
      <c r="X109" s="47"/>
      <c r="Y109" s="47"/>
      <c r="Z109" s="47"/>
      <c r="AA109" s="47"/>
      <c r="AB109" s="75"/>
      <c r="AC109" s="52">
        <f>SUM(B109:AB109)</f>
        <v>0</v>
      </c>
      <c r="AD109" s="41"/>
      <c r="AE109" s="52">
        <f t="shared" si="13"/>
        <v>0</v>
      </c>
      <c r="AF109" s="128"/>
      <c r="AG109" s="111"/>
    </row>
    <row r="110" spans="1:33" ht="22.25" customHeight="1">
      <c r="A110" s="100" t="s">
        <v>139</v>
      </c>
      <c r="B110" s="64"/>
      <c r="C110" s="63"/>
      <c r="D110" s="63"/>
      <c r="E110" s="45"/>
      <c r="F110" s="47"/>
      <c r="G110" s="165">
        <v>0</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96930.16</v>
      </c>
      <c r="AC112" s="37">
        <f>SUM(AC113:AC116)</f>
        <v>96930.16</v>
      </c>
      <c r="AD112" s="41"/>
      <c r="AE112" s="37">
        <f t="shared" si="13"/>
        <v>96.930160000000001</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96930.16</v>
      </c>
      <c r="AC113" s="52">
        <f>SUM(B113:AB113)</f>
        <v>96930.16</v>
      </c>
      <c r="AD113" s="41"/>
      <c r="AE113" s="52">
        <f t="shared" si="13"/>
        <v>96.930160000000001</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40700.043575973672</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40700.043575973672</v>
      </c>
      <c r="AD117" s="41"/>
      <c r="AE117" s="37">
        <f t="shared" si="13"/>
        <v>40.700043575973673</v>
      </c>
      <c r="AF117" s="128"/>
      <c r="AG117" s="64"/>
    </row>
    <row r="118" spans="1:33" ht="22.25" customHeight="1">
      <c r="A118" s="100" t="s">
        <v>147</v>
      </c>
      <c r="B118" s="44">
        <v>40700.043575973672</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40700.043575973672</v>
      </c>
      <c r="AD118" s="41"/>
      <c r="AE118" s="52">
        <f t="shared" si="13"/>
        <v>40.700043575973673</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1229632.8400000001</v>
      </c>
      <c r="C121" s="33">
        <f>C122+C132+SUM(C143:C149)</f>
        <v>85176760.291500002</v>
      </c>
      <c r="D121" s="33">
        <f>D122+D132+SUM(D143:D149)</f>
        <v>23953542.837833002</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110359935.96933301</v>
      </c>
      <c r="AD121" s="41"/>
      <c r="AE121" s="57">
        <f t="shared" si="13"/>
        <v>110359.935969333</v>
      </c>
      <c r="AF121" s="128"/>
      <c r="AG121" s="33">
        <f>SUM(AG122:AG149)</f>
        <v>3484</v>
      </c>
    </row>
    <row r="122" spans="1:33" ht="22.25" customHeight="1">
      <c r="A122" s="22" t="s">
        <v>151</v>
      </c>
      <c r="B122" s="58"/>
      <c r="C122" s="37">
        <f>SUM(C123:C131)</f>
        <v>68623846</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68623846</v>
      </c>
      <c r="AD122" s="41"/>
      <c r="AE122" s="37">
        <f t="shared" si="13"/>
        <v>68623.846000000005</v>
      </c>
      <c r="AF122" s="128"/>
      <c r="AG122" s="63"/>
    </row>
    <row r="123" spans="1:33" ht="22.25" customHeight="1">
      <c r="A123" s="21" t="s">
        <v>152</v>
      </c>
      <c r="B123" s="58"/>
      <c r="C123" s="44">
        <v>64272107</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64272107</v>
      </c>
      <c r="AD123" s="41"/>
      <c r="AE123" s="52">
        <f t="shared" si="13"/>
        <v>64272.107000000004</v>
      </c>
      <c r="AF123" s="128"/>
      <c r="AG123" s="111"/>
    </row>
    <row r="124" spans="1:33" ht="22.25" customHeight="1">
      <c r="A124" s="21" t="s">
        <v>153</v>
      </c>
      <c r="B124" s="59"/>
      <c r="C124" s="44">
        <v>1279389</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1279389</v>
      </c>
      <c r="AD124" s="41"/>
      <c r="AE124" s="52">
        <f t="shared" si="13"/>
        <v>1279.3889999999999</v>
      </c>
      <c r="AF124" s="128"/>
      <c r="AG124" s="111"/>
    </row>
    <row r="125" spans="1:33" ht="22.25" customHeight="1">
      <c r="A125" s="21" t="s">
        <v>154</v>
      </c>
      <c r="B125" s="59"/>
      <c r="C125" s="44">
        <v>325760</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325760</v>
      </c>
      <c r="AD125" s="41"/>
      <c r="AE125" s="52">
        <f t="shared" si="13"/>
        <v>325.76</v>
      </c>
      <c r="AF125" s="128"/>
      <c r="AG125" s="111"/>
    </row>
    <row r="126" spans="1:33" ht="22.25" customHeight="1">
      <c r="A126" s="21" t="s">
        <v>155</v>
      </c>
      <c r="B126" s="59"/>
      <c r="C126" s="44">
        <v>114839</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114839</v>
      </c>
      <c r="AD126" s="41"/>
      <c r="AE126" s="52">
        <f t="shared" si="13"/>
        <v>114.839</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1434383</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1434383</v>
      </c>
      <c r="AD128" s="41"/>
      <c r="AE128" s="52">
        <f t="shared" si="13"/>
        <v>1434.383</v>
      </c>
      <c r="AF128" s="128"/>
      <c r="AG128" s="111"/>
    </row>
    <row r="129" spans="1:33" ht="22.25" customHeight="1">
      <c r="A129" s="21" t="s">
        <v>159</v>
      </c>
      <c r="B129" s="76"/>
      <c r="C129" s="44">
        <v>868119</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868119</v>
      </c>
      <c r="AD129" s="41"/>
      <c r="AE129" s="52">
        <f t="shared" si="13"/>
        <v>868.11900000000003</v>
      </c>
      <c r="AF129" s="128"/>
      <c r="AG129" s="111"/>
    </row>
    <row r="130" spans="1:33" ht="22.25" customHeight="1">
      <c r="A130" s="21" t="s">
        <v>160</v>
      </c>
      <c r="B130" s="77"/>
      <c r="C130" s="44">
        <v>329249</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329249</v>
      </c>
      <c r="AD130" s="41"/>
      <c r="AE130" s="52">
        <f t="shared" si="13"/>
        <v>329.24900000000002</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15778915</v>
      </c>
      <c r="D132" s="62">
        <f>SUM(D133:D142)</f>
        <v>5834152.2361000003</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21613067.236099999</v>
      </c>
      <c r="AD132" s="41"/>
      <c r="AE132" s="37">
        <f t="shared" si="13"/>
        <v>21613.0672361</v>
      </c>
      <c r="AF132" s="128"/>
      <c r="AG132" s="78"/>
    </row>
    <row r="133" spans="1:33" ht="22.25" customHeight="1">
      <c r="A133" s="21" t="s">
        <v>163</v>
      </c>
      <c r="B133" s="59"/>
      <c r="C133" s="44">
        <v>9363232</v>
      </c>
      <c r="D133" s="44">
        <v>4224797</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13588029</v>
      </c>
      <c r="AD133" s="41"/>
      <c r="AE133" s="52">
        <f t="shared" si="13"/>
        <v>13588.029</v>
      </c>
      <c r="AF133" s="128"/>
      <c r="AG133" s="111"/>
    </row>
    <row r="134" spans="1:33" ht="22.25" customHeight="1">
      <c r="A134" s="21" t="s">
        <v>164</v>
      </c>
      <c r="B134" s="59"/>
      <c r="C134" s="44">
        <v>28937</v>
      </c>
      <c r="D134" s="44">
        <v>27782</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56719</v>
      </c>
      <c r="AD134" s="41"/>
      <c r="AE134" s="52">
        <f t="shared" si="13"/>
        <v>56.719000000000001</v>
      </c>
      <c r="AF134" s="128"/>
      <c r="AG134" s="111"/>
    </row>
    <row r="135" spans="1:33" ht="22.25" customHeight="1">
      <c r="A135" s="21" t="s">
        <v>165</v>
      </c>
      <c r="B135" s="59"/>
      <c r="C135" s="44">
        <v>4877806</v>
      </c>
      <c r="D135" s="44">
        <v>399628</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5277434</v>
      </c>
      <c r="AD135" s="41"/>
      <c r="AE135" s="52">
        <f t="shared" si="13"/>
        <v>5277.4340000000002</v>
      </c>
      <c r="AF135" s="128"/>
      <c r="AG135" s="111"/>
    </row>
    <row r="136" spans="1:33" ht="22.25" customHeight="1">
      <c r="A136" s="21" t="s">
        <v>166</v>
      </c>
      <c r="B136" s="59"/>
      <c r="C136" s="44">
        <v>3378</v>
      </c>
      <c r="D136" s="44">
        <v>11276</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14654</v>
      </c>
      <c r="AD136" s="41"/>
      <c r="AE136" s="52">
        <f t="shared" si="13"/>
        <v>14.654</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38825</v>
      </c>
      <c r="D138" s="44">
        <v>21588</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60413</v>
      </c>
      <c r="AD138" s="41"/>
      <c r="AE138" s="52">
        <f t="shared" si="20"/>
        <v>60.412999999999997</v>
      </c>
      <c r="AF138" s="128"/>
      <c r="AG138" s="111"/>
    </row>
    <row r="139" spans="1:33" ht="22.25" customHeight="1">
      <c r="A139" s="21" t="s">
        <v>169</v>
      </c>
      <c r="B139" s="59"/>
      <c r="C139" s="44">
        <v>82398</v>
      </c>
      <c r="D139" s="44">
        <v>662373</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744771</v>
      </c>
      <c r="AD139" s="41"/>
      <c r="AE139" s="52">
        <f t="shared" si="20"/>
        <v>744.77099999999996</v>
      </c>
      <c r="AF139" s="128"/>
      <c r="AG139" s="111"/>
    </row>
    <row r="140" spans="1:33" ht="22.25" customHeight="1">
      <c r="A140" s="21" t="s">
        <v>170</v>
      </c>
      <c r="B140" s="59"/>
      <c r="C140" s="44">
        <v>30940</v>
      </c>
      <c r="D140" s="44">
        <v>230899</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261839</v>
      </c>
      <c r="AD140" s="41"/>
      <c r="AE140" s="52">
        <f t="shared" si="20"/>
        <v>261.839</v>
      </c>
      <c r="AF140" s="128"/>
      <c r="AG140" s="111"/>
    </row>
    <row r="141" spans="1:33" ht="22.25" customHeight="1">
      <c r="A141" s="21" t="s">
        <v>171</v>
      </c>
      <c r="B141" s="76"/>
      <c r="C141" s="44">
        <v>1353399</v>
      </c>
      <c r="D141" s="44">
        <v>255809.23610000001</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1609208.2361000001</v>
      </c>
      <c r="AD141" s="41"/>
      <c r="AE141" s="52">
        <f t="shared" si="20"/>
        <v>1609.2082361</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2754932.1770000001</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2754932.1770000001</v>
      </c>
      <c r="AD143" s="41"/>
      <c r="AE143" s="52">
        <f t="shared" ref="AE143:AE150" si="22">AC143/1000</f>
        <v>2754.9321770000001</v>
      </c>
      <c r="AF143" s="128"/>
      <c r="AG143" s="111"/>
    </row>
    <row r="144" spans="1:33" ht="22.25" customHeight="1">
      <c r="A144" s="22" t="s">
        <v>174</v>
      </c>
      <c r="B144" s="59"/>
      <c r="C144" s="44">
        <v>164327.56200000001</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164327.56200000001</v>
      </c>
      <c r="AD144" s="41"/>
      <c r="AE144" s="52">
        <f t="shared" si="22"/>
        <v>164.327562</v>
      </c>
      <c r="AF144" s="128"/>
      <c r="AG144" s="111"/>
    </row>
    <row r="145" spans="1:33" ht="22.25" customHeight="1">
      <c r="A145" s="22" t="s">
        <v>175</v>
      </c>
      <c r="B145" s="59"/>
      <c r="C145" s="75"/>
      <c r="D145" s="44">
        <v>9939254.3000000007</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9939254.3000000007</v>
      </c>
      <c r="AD145" s="41"/>
      <c r="AE145" s="52">
        <f t="shared" si="22"/>
        <v>9939.2543000000005</v>
      </c>
      <c r="AF145" s="128"/>
      <c r="AG145" s="111"/>
    </row>
    <row r="146" spans="1:33" ht="22.25" customHeight="1">
      <c r="A146" s="22" t="s">
        <v>176</v>
      </c>
      <c r="B146" s="59"/>
      <c r="C146" s="75"/>
      <c r="D146" s="44">
        <v>5240680.9653329998</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5240680.9653329998</v>
      </c>
      <c r="AD146" s="41"/>
      <c r="AE146" s="52">
        <f t="shared" si="22"/>
        <v>5240.6809653330001</v>
      </c>
      <c r="AF146" s="128"/>
      <c r="AG146" s="111"/>
    </row>
    <row r="147" spans="1:33" ht="22.25" customHeight="1">
      <c r="A147" s="21" t="s">
        <v>177</v>
      </c>
      <c r="B147" s="59"/>
      <c r="C147" s="44">
        <v>609671.72950000002</v>
      </c>
      <c r="D147" s="44">
        <v>184523.1594</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794194.88890000002</v>
      </c>
      <c r="AD147" s="41"/>
      <c r="AE147" s="52">
        <f t="shared" si="22"/>
        <v>794.19488890000002</v>
      </c>
      <c r="AF147" s="128"/>
      <c r="AG147" s="44">
        <v>3484</v>
      </c>
    </row>
    <row r="148" spans="1:33" ht="22.25" customHeight="1">
      <c r="A148" s="22" t="s">
        <v>178</v>
      </c>
      <c r="B148" s="44">
        <v>35876.519999999997</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35876.519999999997</v>
      </c>
      <c r="AD148" s="41"/>
      <c r="AE148" s="52">
        <f t="shared" si="22"/>
        <v>35.876519999999999</v>
      </c>
      <c r="AF148" s="128"/>
      <c r="AG148" s="111"/>
    </row>
    <row r="149" spans="1:33" ht="22.25" customHeight="1">
      <c r="A149" s="22" t="s">
        <v>179</v>
      </c>
      <c r="B149" s="44">
        <v>1193756.32</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1193756.32</v>
      </c>
      <c r="AD149" s="41"/>
      <c r="AE149" s="52">
        <f t="shared" si="22"/>
        <v>1193.75632</v>
      </c>
      <c r="AF149" s="128"/>
      <c r="AG149" s="111"/>
    </row>
    <row r="150" spans="1:33" ht="22.25" customHeight="1">
      <c r="A150" s="15" t="s">
        <v>180</v>
      </c>
      <c r="B150" s="33">
        <f>B151+B154+B157+B160+B163+B166+B173</f>
        <v>-195579853.06549996</v>
      </c>
      <c r="C150" s="33">
        <f>C169</f>
        <v>771087.34120000002</v>
      </c>
      <c r="D150" s="33">
        <f>D169</f>
        <v>308511.12699999998</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-194500254.59729996</v>
      </c>
      <c r="AD150" s="41"/>
      <c r="AE150" s="57">
        <f t="shared" si="22"/>
        <v>-194500.25459729997</v>
      </c>
      <c r="AF150" s="128"/>
      <c r="AG150" s="33">
        <f>AG169</f>
        <v>2768</v>
      </c>
    </row>
    <row r="151" spans="1:33" ht="22.25" customHeight="1">
      <c r="A151" s="22" t="s">
        <v>181</v>
      </c>
      <c r="B151" s="153">
        <f>SUM(B152:B153)</f>
        <v>-189320813.17179999</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-189320813.17179999</v>
      </c>
      <c r="AD151" s="41"/>
      <c r="AE151" s="79">
        <f t="shared" si="20"/>
        <v>-189320.81317179999</v>
      </c>
      <c r="AF151" s="128"/>
      <c r="AG151" s="63"/>
    </row>
    <row r="152" spans="1:33" ht="22.25" customHeight="1">
      <c r="A152" s="21" t="s">
        <v>182</v>
      </c>
      <c r="B152" s="44">
        <v>-188432739.4206</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-188432739.4206</v>
      </c>
      <c r="AD152" s="41"/>
      <c r="AE152" s="52">
        <f t="shared" si="20"/>
        <v>-188432.7394206</v>
      </c>
      <c r="AF152" s="128"/>
      <c r="AG152" s="111"/>
    </row>
    <row r="153" spans="1:33" ht="22.25" customHeight="1">
      <c r="A153" s="21" t="s">
        <v>183</v>
      </c>
      <c r="B153" s="44">
        <v>-888073.75120000006</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-888073.75120000006</v>
      </c>
      <c r="AD153" s="41"/>
      <c r="AE153" s="52">
        <f t="shared" si="20"/>
        <v>-888.07375120000006</v>
      </c>
      <c r="AF153" s="128"/>
      <c r="AG153" s="111"/>
    </row>
    <row r="154" spans="1:33" ht="22.25" customHeight="1">
      <c r="A154" s="22" t="s">
        <v>184</v>
      </c>
      <c r="B154" s="153">
        <f>SUM(B155:B156)</f>
        <v>-13276600.6403</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-13276600.6403</v>
      </c>
      <c r="AD154" s="41"/>
      <c r="AE154" s="79">
        <f t="shared" si="20"/>
        <v>-13276.600640299999</v>
      </c>
      <c r="AF154" s="128"/>
      <c r="AG154" s="63"/>
    </row>
    <row r="155" spans="1:33" ht="22.25" customHeight="1">
      <c r="A155" s="21" t="s">
        <v>185</v>
      </c>
      <c r="B155" s="44">
        <v>-15252198.1324</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-15252198.1324</v>
      </c>
      <c r="AD155" s="41"/>
      <c r="AE155" s="52">
        <f t="shared" si="20"/>
        <v>-15252.198132400001</v>
      </c>
      <c r="AF155" s="128"/>
      <c r="AG155" s="111"/>
    </row>
    <row r="156" spans="1:33" ht="22.25" customHeight="1">
      <c r="A156" s="21" t="s">
        <v>186</v>
      </c>
      <c r="B156" s="44">
        <v>1975597.4920999999</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1975597.4920999999</v>
      </c>
      <c r="AD156" s="41"/>
      <c r="AE156" s="52">
        <f t="shared" si="20"/>
        <v>1975.5974921</v>
      </c>
      <c r="AF156" s="128"/>
      <c r="AG156" s="111"/>
    </row>
    <row r="157" spans="1:33" ht="22.25" customHeight="1">
      <c r="A157" s="22" t="s">
        <v>187</v>
      </c>
      <c r="B157" s="153">
        <f>SUM(B158:B159)</f>
        <v>10011210.3212</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10011210.3212</v>
      </c>
      <c r="AD157" s="41"/>
      <c r="AE157" s="79">
        <f t="shared" si="20"/>
        <v>10011.2103212</v>
      </c>
      <c r="AF157" s="128"/>
      <c r="AG157" s="63"/>
    </row>
    <row r="158" spans="1:33" ht="22.25" customHeight="1">
      <c r="A158" s="21" t="s">
        <v>188</v>
      </c>
      <c r="B158" s="44">
        <v>-496285.95760000002</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-496285.95760000002</v>
      </c>
      <c r="AD158" s="41"/>
      <c r="AE158" s="52">
        <f t="shared" si="20"/>
        <v>-496.28595760000002</v>
      </c>
      <c r="AF158" s="128"/>
      <c r="AG158" s="111"/>
    </row>
    <row r="159" spans="1:33" ht="22.25" customHeight="1">
      <c r="A159" s="21" t="s">
        <v>189</v>
      </c>
      <c r="B159" s="44">
        <v>10507496.2788</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10507496.2788</v>
      </c>
      <c r="AD159" s="41"/>
      <c r="AE159" s="52">
        <f t="shared" si="20"/>
        <v>10507.496278799999</v>
      </c>
      <c r="AF159" s="128"/>
      <c r="AG159" s="111"/>
    </row>
    <row r="160" spans="1:33" ht="22.25" customHeight="1">
      <c r="A160" s="22" t="s">
        <v>190</v>
      </c>
      <c r="B160" s="153">
        <f>SUM(B161:B162)</f>
        <v>0</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0</v>
      </c>
      <c r="AD160" s="41"/>
      <c r="AE160" s="79">
        <f t="shared" si="20"/>
        <v>0</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0</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0</v>
      </c>
      <c r="AD162" s="41"/>
      <c r="AE162" s="52">
        <f t="shared" si="20"/>
        <v>0</v>
      </c>
      <c r="AF162" s="128"/>
      <c r="AG162" s="111"/>
    </row>
    <row r="163" spans="1:33" ht="22.25" customHeight="1">
      <c r="A163" s="22" t="s">
        <v>193</v>
      </c>
      <c r="B163" s="153">
        <f>SUM(B164:B165)</f>
        <v>153876.74859999999</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153876.74859999999</v>
      </c>
      <c r="AD163" s="41"/>
      <c r="AE163" s="79">
        <f t="shared" si="20"/>
        <v>153.87674859999998</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153876.74859999999</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153876.74859999999</v>
      </c>
      <c r="AD165" s="41"/>
      <c r="AE165" s="52">
        <f t="shared" si="20"/>
        <v>153.87674859999998</v>
      </c>
      <c r="AF165" s="128"/>
      <c r="AG165" s="111"/>
    </row>
    <row r="166" spans="1:33" ht="22.25" customHeight="1">
      <c r="A166" s="22" t="s">
        <v>196</v>
      </c>
      <c r="B166" s="153">
        <f>SUM(B167:B168)</f>
        <v>223.36799999999999</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223.36799999999999</v>
      </c>
      <c r="AD166" s="41"/>
      <c r="AE166" s="79">
        <f t="shared" si="20"/>
        <v>0.22336799999999998</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223.36799999999999</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223.36799999999999</v>
      </c>
      <c r="AD168" s="41"/>
      <c r="AE168" s="52">
        <f t="shared" si="20"/>
        <v>0.22336799999999998</v>
      </c>
      <c r="AF168" s="128"/>
      <c r="AG168" s="111"/>
    </row>
    <row r="169" spans="1:33" ht="22.25" customHeight="1">
      <c r="A169" s="22" t="s">
        <v>199</v>
      </c>
      <c r="B169" s="59"/>
      <c r="C169" s="62">
        <f>SUM(C170:C171)</f>
        <v>771087.34120000002</v>
      </c>
      <c r="D169" s="62">
        <f>SUM(D170:D171)</f>
        <v>308511.12699999998</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1079598.4682</v>
      </c>
      <c r="AD169" s="41"/>
      <c r="AE169" s="52">
        <f t="shared" si="20"/>
        <v>1079.5984682000001</v>
      </c>
      <c r="AF169" s="128"/>
      <c r="AG169" s="54">
        <f>SUM(AG170:AG171)</f>
        <v>2768</v>
      </c>
    </row>
    <row r="170" spans="1:33" ht="22.25" customHeight="1">
      <c r="A170" s="21" t="s">
        <v>200</v>
      </c>
      <c r="B170" s="59"/>
      <c r="C170" s="44">
        <v>713686.68119999999</v>
      </c>
      <c r="D170" s="44">
        <v>258909.467</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972596.14819999994</v>
      </c>
      <c r="AD170" s="41"/>
      <c r="AE170" s="52">
        <f t="shared" si="20"/>
        <v>972.5961481999999</v>
      </c>
      <c r="AF170" s="128"/>
      <c r="AG170" s="44">
        <v>2470</v>
      </c>
    </row>
    <row r="171" spans="1:33" ht="22.25" customHeight="1">
      <c r="A171" s="21" t="s">
        <v>201</v>
      </c>
      <c r="B171" s="59"/>
      <c r="C171" s="44">
        <v>57400.66</v>
      </c>
      <c r="D171" s="44">
        <v>49601.66</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107002.32</v>
      </c>
      <c r="AD171" s="41"/>
      <c r="AE171" s="52">
        <f t="shared" si="20"/>
        <v>107.00232000000001</v>
      </c>
      <c r="AF171" s="128"/>
      <c r="AG171" s="44">
        <v>298</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-3147749.6911999998</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-3147749.6911999998</v>
      </c>
      <c r="AD173" s="41"/>
      <c r="AE173" s="52">
        <f t="shared" si="20"/>
        <v>-3147.7496911999997</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633561.99900000007</v>
      </c>
      <c r="C175" s="33">
        <f>C176+C180+C181+C184+C187</f>
        <v>25658936.268574376</v>
      </c>
      <c r="D175" s="33">
        <f>D176+D180+D181+D184+D187</f>
        <v>5601502.9369999999</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31894001.204574376</v>
      </c>
      <c r="AD175" s="97"/>
      <c r="AE175" s="81">
        <f t="shared" si="20"/>
        <v>31894.001204574375</v>
      </c>
      <c r="AF175" s="128"/>
      <c r="AG175" s="33">
        <f>AG176+AG180+AG181+AG184+AG187</f>
        <v>1501.6345530000001</v>
      </c>
    </row>
    <row r="176" spans="1:33" ht="22.25" customHeight="1">
      <c r="A176" s="24" t="s">
        <v>206</v>
      </c>
      <c r="B176" s="63"/>
      <c r="C176" s="62">
        <f>C177+C178+C179</f>
        <v>8162608.565574374</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8162608.565574374</v>
      </c>
      <c r="AD176" s="97"/>
      <c r="AE176" s="37">
        <f t="shared" si="20"/>
        <v>8162.6085655743736</v>
      </c>
      <c r="AF176" s="128"/>
      <c r="AG176" s="78"/>
    </row>
    <row r="177" spans="1:33" ht="22.25" customHeight="1">
      <c r="A177" s="100" t="s">
        <v>207</v>
      </c>
      <c r="B177" s="63"/>
      <c r="C177" s="44">
        <v>4869151.6031220146</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4869151.6031220146</v>
      </c>
      <c r="AD177" s="97"/>
      <c r="AE177" s="44">
        <f t="shared" si="20"/>
        <v>4869.1516031220144</v>
      </c>
      <c r="AF177" s="128"/>
      <c r="AG177" s="111"/>
    </row>
    <row r="178" spans="1:33" ht="22.25" customHeight="1">
      <c r="A178" s="100" t="s">
        <v>208</v>
      </c>
      <c r="B178" s="63"/>
      <c r="C178" s="44">
        <v>2405268.5464888206</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2405268.5464888206</v>
      </c>
      <c r="AD178" s="97"/>
      <c r="AE178" s="52">
        <f t="shared" si="20"/>
        <v>2405.2685464888204</v>
      </c>
      <c r="AF178" s="128"/>
      <c r="AG178" s="111"/>
    </row>
    <row r="179" spans="1:33" ht="22.25" customHeight="1">
      <c r="A179" s="100" t="s">
        <v>209</v>
      </c>
      <c r="B179" s="63"/>
      <c r="C179" s="44">
        <v>888188.41596353869</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888188.41596353869</v>
      </c>
      <c r="AD179" s="97"/>
      <c r="AE179" s="52">
        <f t="shared" si="20"/>
        <v>888.18841596353866</v>
      </c>
      <c r="AF179" s="128"/>
      <c r="AG179" s="111"/>
    </row>
    <row r="180" spans="1:33" ht="22.25" customHeight="1">
      <c r="A180" s="24" t="s">
        <v>210</v>
      </c>
      <c r="B180" s="63"/>
      <c r="C180" s="169">
        <v>101223.398</v>
      </c>
      <c r="D180" s="175">
        <v>71850.536999999997</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173073.935</v>
      </c>
      <c r="AD180" s="97"/>
      <c r="AE180" s="37">
        <f t="shared" si="20"/>
        <v>173.07393500000001</v>
      </c>
      <c r="AF180" s="128"/>
      <c r="AG180" s="111"/>
    </row>
    <row r="181" spans="1:33" ht="22.25" customHeight="1">
      <c r="A181" s="24" t="s">
        <v>211</v>
      </c>
      <c r="B181" s="62">
        <f>B182+B183</f>
        <v>633561.99900000007</v>
      </c>
      <c r="C181" s="62">
        <f>C182+C183</f>
        <v>1034959.071</v>
      </c>
      <c r="D181" s="62">
        <f>D182+D183</f>
        <v>226806.19400000002</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1895327.264</v>
      </c>
      <c r="AD181" s="97"/>
      <c r="AE181" s="37">
        <f t="shared" si="20"/>
        <v>1895.327264</v>
      </c>
      <c r="AF181" s="128"/>
      <c r="AG181" s="37">
        <f>AG182+AG183</f>
        <v>1501.6345530000001</v>
      </c>
    </row>
    <row r="182" spans="1:33" ht="22.25" customHeight="1">
      <c r="A182" s="100" t="s">
        <v>212</v>
      </c>
      <c r="B182" s="44">
        <v>27123.091</v>
      </c>
      <c r="C182" s="44">
        <v>74.131</v>
      </c>
      <c r="D182" s="44">
        <v>780.49900000000002</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27977.721000000001</v>
      </c>
      <c r="AD182" s="97"/>
      <c r="AE182" s="52">
        <f t="shared" si="20"/>
        <v>27.977721000000003</v>
      </c>
      <c r="AF182" s="128"/>
      <c r="AG182" s="111"/>
    </row>
    <row r="183" spans="1:33" ht="22.25" customHeight="1">
      <c r="A183" s="100" t="s">
        <v>213</v>
      </c>
      <c r="B183" s="44">
        <v>606438.90800000005</v>
      </c>
      <c r="C183" s="44">
        <v>1034884.94</v>
      </c>
      <c r="D183" s="44">
        <v>226025.69500000001</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1867349.5430000001</v>
      </c>
      <c r="AD183" s="97"/>
      <c r="AE183" s="52">
        <f t="shared" si="20"/>
        <v>1867.349543</v>
      </c>
      <c r="AF183" s="128"/>
      <c r="AG183" s="44">
        <v>1501.6345530000001</v>
      </c>
    </row>
    <row r="184" spans="1:33" ht="22.25" customHeight="1">
      <c r="A184" s="20" t="s">
        <v>214</v>
      </c>
      <c r="B184" s="63"/>
      <c r="C184" s="37">
        <f>SUM(C185:C186)</f>
        <v>16360145.234000001</v>
      </c>
      <c r="D184" s="37">
        <f>SUM(D185:D186)</f>
        <v>5302846.2060000002</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21662991.440000001</v>
      </c>
      <c r="AD184" s="97"/>
      <c r="AE184" s="37">
        <f t="shared" si="20"/>
        <v>21662.991440000002</v>
      </c>
      <c r="AF184" s="128"/>
      <c r="AG184" s="76"/>
    </row>
    <row r="185" spans="1:33" ht="22.25" customHeight="1">
      <c r="A185" s="100" t="s">
        <v>215</v>
      </c>
      <c r="B185" s="63"/>
      <c r="C185" s="44">
        <v>4920702.3820000002</v>
      </c>
      <c r="D185" s="44">
        <v>3720025.986</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8640728.3680000007</v>
      </c>
      <c r="AD185" s="97"/>
      <c r="AE185" s="52">
        <f t="shared" si="20"/>
        <v>8640.728368</v>
      </c>
      <c r="AF185" s="128"/>
      <c r="AG185" s="111"/>
    </row>
    <row r="186" spans="1:33" ht="22.25" customHeight="1">
      <c r="A186" s="100" t="s">
        <v>216</v>
      </c>
      <c r="B186" s="63"/>
      <c r="C186" s="44">
        <v>11439442.852</v>
      </c>
      <c r="D186" s="44">
        <v>1582820.22</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13022263.072000001</v>
      </c>
      <c r="AD186" s="97"/>
      <c r="AE186" s="52">
        <f t="shared" si="20"/>
        <v>13022.263072</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421000311.86013073</v>
      </c>
      <c r="C188" s="137">
        <f t="shared" si="26"/>
        <v>135444743.66853765</v>
      </c>
      <c r="D188" s="137">
        <f t="shared" si="26"/>
        <v>33366342.101226479</v>
      </c>
      <c r="E188" s="137">
        <f t="shared" si="26"/>
        <v>1548431.9258375003</v>
      </c>
      <c r="F188" s="137">
        <f t="shared" si="26"/>
        <v>723.12800000000004</v>
      </c>
      <c r="G188" s="137">
        <f t="shared" si="26"/>
        <v>0</v>
      </c>
      <c r="H188" s="137">
        <f t="shared" si="26"/>
        <v>0</v>
      </c>
      <c r="I188" s="137">
        <f t="shared" si="26"/>
        <v>0</v>
      </c>
      <c r="J188" s="137">
        <f t="shared" si="26"/>
        <v>1191895.139</v>
      </c>
      <c r="K188" s="137">
        <f t="shared" si="26"/>
        <v>0</v>
      </c>
      <c r="L188" s="137">
        <f t="shared" si="26"/>
        <v>0</v>
      </c>
      <c r="M188" s="137">
        <f>M175+M121+M68+M10</f>
        <v>0</v>
      </c>
      <c r="N188" s="137">
        <f t="shared" ref="N188:AC188" si="27">N10+N68+N121+N175</f>
        <v>0</v>
      </c>
      <c r="O188" s="137">
        <f t="shared" si="27"/>
        <v>0</v>
      </c>
      <c r="P188" s="137">
        <f t="shared" si="27"/>
        <v>0</v>
      </c>
      <c r="Q188" s="137">
        <f t="shared" si="27"/>
        <v>0</v>
      </c>
      <c r="R188" s="137">
        <f t="shared" si="27"/>
        <v>0</v>
      </c>
      <c r="S188" s="137">
        <f t="shared" si="27"/>
        <v>0</v>
      </c>
      <c r="T188" s="137">
        <f t="shared" si="27"/>
        <v>0.76131654187499997</v>
      </c>
      <c r="U188" s="137">
        <f t="shared" si="27"/>
        <v>133494.68750475001</v>
      </c>
      <c r="V188" s="137">
        <f t="shared" si="27"/>
        <v>35880.5477025</v>
      </c>
      <c r="W188" s="137">
        <f t="shared" si="27"/>
        <v>100.08444937499999</v>
      </c>
      <c r="X188" s="137">
        <f t="shared" si="27"/>
        <v>1.1245443749999999E-3</v>
      </c>
      <c r="Y188" s="137">
        <f t="shared" si="27"/>
        <v>35.760511125000001</v>
      </c>
      <c r="Z188" s="137">
        <f t="shared" si="27"/>
        <v>7.4969624999999998E-4</v>
      </c>
      <c r="AA188" s="137">
        <f t="shared" si="27"/>
        <v>905.25822187499989</v>
      </c>
      <c r="AB188" s="137">
        <f t="shared" si="27"/>
        <v>97370.606546875002</v>
      </c>
      <c r="AC188" s="137">
        <f t="shared" si="27"/>
        <v>592820235.53085971</v>
      </c>
      <c r="AD188" s="97"/>
      <c r="AE188" s="137">
        <f t="shared" si="20"/>
        <v>592820.23553085967</v>
      </c>
      <c r="AF188" s="91"/>
      <c r="AG188" s="147">
        <f>AG175+AG121+AG68+AG10</f>
        <v>77562.928529708137</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1647752</v>
      </c>
      <c r="C190" s="62">
        <f>C191+C192</f>
        <v>318</v>
      </c>
      <c r="D190" s="62">
        <f>D191+D192</f>
        <v>12027</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1660097</v>
      </c>
      <c r="AD190" s="41"/>
      <c r="AE190" s="37">
        <f t="shared" si="20"/>
        <v>1660.097</v>
      </c>
      <c r="AF190" s="91"/>
      <c r="AG190" s="37">
        <f>AG191</f>
        <v>38.909999999999997</v>
      </c>
    </row>
    <row r="191" spans="1:33" ht="22.25" customHeight="1">
      <c r="A191" s="25" t="s">
        <v>220</v>
      </c>
      <c r="B191" s="44">
        <v>1647752</v>
      </c>
      <c r="C191" s="44">
        <v>318</v>
      </c>
      <c r="D191" s="44">
        <v>12027</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1660097</v>
      </c>
      <c r="AD191" s="41"/>
      <c r="AE191" s="52">
        <f t="shared" si="20"/>
        <v>1660.097</v>
      </c>
      <c r="AF191" s="91"/>
      <c r="AG191" s="52">
        <v>38.909999999999997</v>
      </c>
    </row>
    <row r="192" spans="1:33" ht="22.25" customHeigh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c r="A193" s="118" t="s">
        <v>222</v>
      </c>
      <c r="B193" s="166">
        <v>27894463</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27894463</v>
      </c>
      <c r="AE193" s="31">
        <f t="shared" si="20"/>
        <v>27894.463</v>
      </c>
      <c r="AF193" s="91"/>
      <c r="AG193" s="87"/>
    </row>
    <row r="194" spans="1:33" ht="27.5" customHeigh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DAF5-9526-4EF4-9FD7-1460E8F95B45}">
  <dimension ref="A1:AG200"/>
  <sheetViews>
    <sheetView zoomScale="138" zoomScaleNormal="138" workbookViewId="0">
      <pane xSplit="1" topLeftCell="AB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2004</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456541866.33546221</v>
      </c>
      <c r="C7" s="134">
        <f>C10+C68+C121+C150+C175</f>
        <v>134652292.23526651</v>
      </c>
      <c r="D7" s="134">
        <f>D10+D68+D121+D150+D175</f>
        <v>34651211.019540161</v>
      </c>
      <c r="E7" s="134">
        <f>E68</f>
        <v>1548442.1652537503</v>
      </c>
      <c r="F7" s="134">
        <f t="shared" ref="F7:AB7" si="0">F68</f>
        <v>1060.9760000000001</v>
      </c>
      <c r="G7" s="134">
        <f t="shared" si="0"/>
        <v>0</v>
      </c>
      <c r="H7" s="134">
        <f t="shared" si="0"/>
        <v>0</v>
      </c>
      <c r="I7" s="134">
        <f t="shared" si="0"/>
        <v>0</v>
      </c>
      <c r="J7" s="134">
        <f t="shared" si="0"/>
        <v>1443597.9180000001</v>
      </c>
      <c r="K7" s="134">
        <f t="shared" si="0"/>
        <v>0</v>
      </c>
      <c r="L7" s="134">
        <f t="shared" si="0"/>
        <v>0</v>
      </c>
      <c r="M7" s="134">
        <f t="shared" si="0"/>
        <v>0</v>
      </c>
      <c r="N7" s="134">
        <f t="shared" si="0"/>
        <v>0</v>
      </c>
      <c r="O7" s="134">
        <f t="shared" si="0"/>
        <v>0</v>
      </c>
      <c r="P7" s="134">
        <f t="shared" si="0"/>
        <v>0</v>
      </c>
      <c r="Q7" s="134">
        <f t="shared" si="0"/>
        <v>0</v>
      </c>
      <c r="R7" s="134">
        <f t="shared" si="0"/>
        <v>0</v>
      </c>
      <c r="S7" s="134">
        <f t="shared" si="0"/>
        <v>0</v>
      </c>
      <c r="T7" s="134">
        <f t="shared" si="0"/>
        <v>0.79485888768750002</v>
      </c>
      <c r="U7" s="134">
        <f t="shared" si="0"/>
        <v>934.10595427499993</v>
      </c>
      <c r="V7" s="134">
        <f t="shared" si="0"/>
        <v>521.29593225000008</v>
      </c>
      <c r="W7" s="134">
        <f t="shared" si="0"/>
        <v>104.4940044375</v>
      </c>
      <c r="X7" s="134">
        <f t="shared" si="0"/>
        <v>1.1740899375000001E-3</v>
      </c>
      <c r="Y7" s="134">
        <f t="shared" si="0"/>
        <v>37.336060012499999</v>
      </c>
      <c r="Z7" s="134">
        <f t="shared" si="0"/>
        <v>7.8272662500000008E-4</v>
      </c>
      <c r="AA7" s="134">
        <f t="shared" si="0"/>
        <v>945.14239968750007</v>
      </c>
      <c r="AB7" s="134">
        <f t="shared" si="0"/>
        <v>107472.36189218749</v>
      </c>
      <c r="AC7" s="139">
        <f>SUM(B7:AB7)</f>
        <v>628948486.18258142</v>
      </c>
      <c r="AE7" s="139">
        <f>AC7/1000</f>
        <v>628948.4861825814</v>
      </c>
      <c r="AF7" s="130"/>
      <c r="AG7" s="185">
        <f>AG10+AG68+AG121+AG150+AG175</f>
        <v>77239.767189970953</v>
      </c>
    </row>
    <row r="8" spans="1:33" ht="27.5" customHeight="1" thickBot="1">
      <c r="A8" s="131" t="s">
        <v>37</v>
      </c>
      <c r="B8" s="132">
        <f>(B10+B68+B121+B175)</f>
        <v>442898839.5559622</v>
      </c>
      <c r="C8" s="132">
        <f t="shared" ref="C8:AB8" si="1">(C10+C68+C121+C175)</f>
        <v>134483669.00946653</v>
      </c>
      <c r="D8" s="132">
        <f t="shared" si="1"/>
        <v>34580146.802840158</v>
      </c>
      <c r="E8" s="132">
        <f t="shared" si="1"/>
        <v>1548442.1652537503</v>
      </c>
      <c r="F8" s="132">
        <f t="shared" si="1"/>
        <v>1060.9760000000001</v>
      </c>
      <c r="G8" s="132">
        <f t="shared" si="1"/>
        <v>0</v>
      </c>
      <c r="H8" s="132">
        <f t="shared" si="1"/>
        <v>0</v>
      </c>
      <c r="I8" s="132">
        <f t="shared" si="1"/>
        <v>0</v>
      </c>
      <c r="J8" s="132">
        <f t="shared" si="1"/>
        <v>1443597.9180000001</v>
      </c>
      <c r="K8" s="132">
        <f t="shared" si="1"/>
        <v>0</v>
      </c>
      <c r="L8" s="132">
        <f t="shared" si="1"/>
        <v>0</v>
      </c>
      <c r="M8" s="132">
        <f t="shared" si="1"/>
        <v>0</v>
      </c>
      <c r="N8" s="132">
        <f t="shared" si="1"/>
        <v>0</v>
      </c>
      <c r="O8" s="132">
        <f t="shared" si="1"/>
        <v>0</v>
      </c>
      <c r="P8" s="132">
        <f t="shared" si="1"/>
        <v>0</v>
      </c>
      <c r="Q8" s="132">
        <f t="shared" si="1"/>
        <v>0</v>
      </c>
      <c r="R8" s="132">
        <f t="shared" si="1"/>
        <v>0</v>
      </c>
      <c r="S8" s="132">
        <f t="shared" si="1"/>
        <v>0</v>
      </c>
      <c r="T8" s="132">
        <f t="shared" si="1"/>
        <v>0.79485888768750002</v>
      </c>
      <c r="U8" s="132">
        <f t="shared" si="1"/>
        <v>934.10595427499993</v>
      </c>
      <c r="V8" s="132">
        <f t="shared" si="1"/>
        <v>521.29593225000008</v>
      </c>
      <c r="W8" s="132">
        <f t="shared" si="1"/>
        <v>104.4940044375</v>
      </c>
      <c r="X8" s="132">
        <f t="shared" si="1"/>
        <v>1.1740899375000001E-3</v>
      </c>
      <c r="Y8" s="132">
        <f t="shared" si="1"/>
        <v>37.336060012499999</v>
      </c>
      <c r="Z8" s="132">
        <f t="shared" si="1"/>
        <v>7.8272662500000008E-4</v>
      </c>
      <c r="AA8" s="132">
        <f t="shared" si="1"/>
        <v>945.14239968750007</v>
      </c>
      <c r="AB8" s="132">
        <f t="shared" si="1"/>
        <v>107472.36189218749</v>
      </c>
      <c r="AC8" s="135">
        <f>SUM(B8:AB8)</f>
        <v>615065771.9605813</v>
      </c>
      <c r="AE8" s="135">
        <f>AC8/1000</f>
        <v>615065.7719605813</v>
      </c>
      <c r="AF8" s="130"/>
      <c r="AG8" s="186"/>
    </row>
    <row r="9" spans="1:33" ht="27.5" customHeight="1" thickBot="1">
      <c r="A9" s="136" t="s">
        <v>38</v>
      </c>
      <c r="B9" s="137">
        <f>B10+B68+B121+B150+B175</f>
        <v>246913306.03916219</v>
      </c>
      <c r="C9" s="137">
        <f t="shared" ref="C9:D9" si="2">C10+C68+C121+C150+C175</f>
        <v>134652292.23526651</v>
      </c>
      <c r="D9" s="137">
        <f t="shared" si="2"/>
        <v>34651211.019540161</v>
      </c>
      <c r="E9" s="137">
        <f t="shared" ref="E9:AB9" si="3">E10+E68+E121+E175</f>
        <v>1548442.1652537503</v>
      </c>
      <c r="F9" s="137">
        <f t="shared" si="3"/>
        <v>1060.9760000000001</v>
      </c>
      <c r="G9" s="137">
        <f t="shared" si="3"/>
        <v>0</v>
      </c>
      <c r="H9" s="137">
        <f t="shared" si="3"/>
        <v>0</v>
      </c>
      <c r="I9" s="137">
        <f t="shared" si="3"/>
        <v>0</v>
      </c>
      <c r="J9" s="137">
        <f t="shared" si="3"/>
        <v>1443597.9180000001</v>
      </c>
      <c r="K9" s="137">
        <f t="shared" si="3"/>
        <v>0</v>
      </c>
      <c r="L9" s="137">
        <f t="shared" si="3"/>
        <v>0</v>
      </c>
      <c r="M9" s="137">
        <f t="shared" si="3"/>
        <v>0</v>
      </c>
      <c r="N9" s="137">
        <f t="shared" si="3"/>
        <v>0</v>
      </c>
      <c r="O9" s="137">
        <f t="shared" si="3"/>
        <v>0</v>
      </c>
      <c r="P9" s="137">
        <f t="shared" si="3"/>
        <v>0</v>
      </c>
      <c r="Q9" s="137">
        <f t="shared" si="3"/>
        <v>0</v>
      </c>
      <c r="R9" s="137">
        <f t="shared" si="3"/>
        <v>0</v>
      </c>
      <c r="S9" s="137">
        <f t="shared" si="3"/>
        <v>0</v>
      </c>
      <c r="T9" s="137">
        <f t="shared" si="3"/>
        <v>0.79485888768750002</v>
      </c>
      <c r="U9" s="137">
        <f t="shared" si="3"/>
        <v>934.10595427499993</v>
      </c>
      <c r="V9" s="137">
        <f t="shared" si="3"/>
        <v>521.29593225000008</v>
      </c>
      <c r="W9" s="137">
        <f t="shared" si="3"/>
        <v>104.4940044375</v>
      </c>
      <c r="X9" s="137">
        <f t="shared" si="3"/>
        <v>1.1740899375000001E-3</v>
      </c>
      <c r="Y9" s="137">
        <f t="shared" si="3"/>
        <v>37.336060012499999</v>
      </c>
      <c r="Z9" s="137">
        <f t="shared" si="3"/>
        <v>7.8272662500000008E-4</v>
      </c>
      <c r="AA9" s="137">
        <f t="shared" si="3"/>
        <v>945.14239968750007</v>
      </c>
      <c r="AB9" s="137">
        <f t="shared" si="3"/>
        <v>107472.36189218749</v>
      </c>
      <c r="AC9" s="138">
        <f>SUM(B9:AB9)</f>
        <v>419319925.88628113</v>
      </c>
      <c r="AE9" s="138">
        <f t="shared" ref="AE9:AE72" si="4">AC9/1000</f>
        <v>419319.92588628113</v>
      </c>
      <c r="AF9" s="129"/>
      <c r="AG9" s="187"/>
    </row>
    <row r="10" spans="1:33" ht="22.25" customHeight="1">
      <c r="A10" s="32" t="s">
        <v>39</v>
      </c>
      <c r="B10" s="33">
        <f>B11+B53</f>
        <v>387192804.43028641</v>
      </c>
      <c r="C10" s="33">
        <f>C11+C53</f>
        <v>23093873.508493822</v>
      </c>
      <c r="D10" s="33">
        <f>D11+D53</f>
        <v>3607191.9864505711</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413893869.9252308</v>
      </c>
      <c r="AD10" s="41"/>
      <c r="AE10" s="57">
        <f t="shared" si="4"/>
        <v>413893.8699252308</v>
      </c>
      <c r="AF10" s="128"/>
      <c r="AG10" s="36">
        <f>AG11+AG53</f>
        <v>71687.680109970956</v>
      </c>
    </row>
    <row r="11" spans="1:33" ht="22.25" customHeight="1">
      <c r="A11" s="20" t="s">
        <v>40</v>
      </c>
      <c r="B11" s="37">
        <f>B12+B18+B43+B49</f>
        <v>373646132.71141481</v>
      </c>
      <c r="C11" s="37">
        <f>C12+C18+C43+C49</f>
        <v>991622.09276656236</v>
      </c>
      <c r="D11" s="37">
        <f>D12+D18+D43+D49</f>
        <v>3593575.2764505711</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378231330.08063191</v>
      </c>
      <c r="AD11" s="41"/>
      <c r="AE11" s="37">
        <f t="shared" si="4"/>
        <v>378231.33008063189</v>
      </c>
      <c r="AF11" s="128"/>
      <c r="AG11" s="37">
        <f>AG12+AG18+AG43+AG49</f>
        <v>68766.158752753312</v>
      </c>
    </row>
    <row r="12" spans="1:33" ht="22.25" customHeight="1">
      <c r="A12" s="20" t="s">
        <v>41</v>
      </c>
      <c r="B12" s="37">
        <f>B13+B14+B15</f>
        <v>162799468.87782502</v>
      </c>
      <c r="C12" s="37">
        <f>C13+C14+C15</f>
        <v>151737.62090886623</v>
      </c>
      <c r="D12" s="37">
        <f>D13+D14+D15</f>
        <v>322833.91779496241</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163274040.41652882</v>
      </c>
      <c r="AD12" s="41"/>
      <c r="AE12" s="37">
        <f t="shared" si="4"/>
        <v>163274.04041652882</v>
      </c>
      <c r="AF12" s="128"/>
      <c r="AG12" s="37">
        <f>SUM(AG13:AG15)</f>
        <v>14403.804424995218</v>
      </c>
    </row>
    <row r="13" spans="1:33" ht="22.25" customHeight="1">
      <c r="A13" s="21" t="s">
        <v>42</v>
      </c>
      <c r="B13" s="44">
        <v>125715575.98554</v>
      </c>
      <c r="C13" s="44">
        <v>124637.146954022</v>
      </c>
      <c r="D13" s="44">
        <v>280880.76318484201</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126121093.89567886</v>
      </c>
      <c r="AD13" s="41"/>
      <c r="AE13" s="52">
        <f t="shared" si="4"/>
        <v>126121.09389567886</v>
      </c>
      <c r="AF13" s="128"/>
      <c r="AG13" s="44">
        <v>12690.5066859013</v>
      </c>
    </row>
    <row r="14" spans="1:33" ht="22.25" customHeight="1">
      <c r="A14" s="21" t="s">
        <v>43</v>
      </c>
      <c r="B14" s="44">
        <v>11309271.385920599</v>
      </c>
      <c r="C14" s="44">
        <v>8926.3419114706303</v>
      </c>
      <c r="D14" s="44">
        <v>14467.3110333561</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11332665.038865427</v>
      </c>
      <c r="AD14" s="41"/>
      <c r="AE14" s="52">
        <f t="shared" si="4"/>
        <v>11332.665038865427</v>
      </c>
      <c r="AF14" s="128"/>
      <c r="AG14" s="44">
        <v>1408.0168394428799</v>
      </c>
    </row>
    <row r="15" spans="1:33" ht="22.25" customHeight="1">
      <c r="A15" s="21" t="s">
        <v>44</v>
      </c>
      <c r="B15" s="49">
        <f>B16+B17</f>
        <v>25774621.506364398</v>
      </c>
      <c r="C15" s="49">
        <f t="shared" ref="C15:D15" si="5">C16+C17</f>
        <v>18174.1320433736</v>
      </c>
      <c r="D15" s="49">
        <f t="shared" si="5"/>
        <v>27485.843576764299</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25820281.481984533</v>
      </c>
      <c r="AD15" s="41"/>
      <c r="AE15" s="52">
        <f t="shared" si="4"/>
        <v>25820.281481984533</v>
      </c>
      <c r="AF15" s="128"/>
      <c r="AG15" s="44">
        <v>305.28089965103698</v>
      </c>
    </row>
    <row r="16" spans="1:33" ht="22.25" customHeight="1">
      <c r="A16" s="98" t="s">
        <v>45</v>
      </c>
      <c r="B16" s="44">
        <v>1055516.257</v>
      </c>
      <c r="C16" s="44">
        <v>5.2779999999999996</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1055521.5349999999</v>
      </c>
      <c r="AD16" s="41"/>
      <c r="AE16" s="52">
        <f t="shared" si="4"/>
        <v>1055.5215349999999</v>
      </c>
      <c r="AF16" s="128"/>
      <c r="AG16" s="73"/>
    </row>
    <row r="17" spans="1:33" ht="22.25" customHeight="1">
      <c r="A17" s="99" t="s">
        <v>46</v>
      </c>
      <c r="B17" s="44">
        <v>24719105.249364398</v>
      </c>
      <c r="C17" s="44">
        <v>18168.854043373602</v>
      </c>
      <c r="D17" s="44">
        <v>27485.843576764299</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24764759.946984533</v>
      </c>
      <c r="AD17" s="41"/>
      <c r="AE17" s="52">
        <f t="shared" si="4"/>
        <v>24764.759946984534</v>
      </c>
      <c r="AF17" s="128"/>
      <c r="AG17" s="44">
        <v>305.28089965103698</v>
      </c>
    </row>
    <row r="18" spans="1:33" ht="22.25" customHeight="1">
      <c r="A18" s="20" t="s">
        <v>47</v>
      </c>
      <c r="B18" s="37">
        <f>B19+B20+B21+B25+B26+B33+B35+B37+B39</f>
        <v>47038579.264589816</v>
      </c>
      <c r="C18" s="37">
        <f>C19+C20+C21+C25+C26+C33+C35+C37+C39</f>
        <v>87473.894857696156</v>
      </c>
      <c r="D18" s="37">
        <f>D19+D20+D21+D25+D26+D33+D35+D37+D39</f>
        <v>125722.9386556088</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47251776.098103121</v>
      </c>
      <c r="AD18" s="110"/>
      <c r="AE18" s="37">
        <f t="shared" si="4"/>
        <v>47251.776098103124</v>
      </c>
      <c r="AF18" s="128"/>
      <c r="AG18" s="37">
        <f>SUM(AG19,AG20,AG21,AG25,AG26,AG32,AG33,AG34,AG35,AG36,AG37,AG38,AG39)</f>
        <v>1192.4659585980996</v>
      </c>
    </row>
    <row r="19" spans="1:33" ht="22.25" customHeight="1">
      <c r="A19" s="100" t="s">
        <v>48</v>
      </c>
      <c r="B19" s="44">
        <v>2269016.6433472149</v>
      </c>
      <c r="C19" s="44">
        <v>1707.3223860000001</v>
      </c>
      <c r="D19" s="44">
        <v>2671.4587327500003</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2273395.4244659645</v>
      </c>
      <c r="AD19" s="110"/>
      <c r="AE19" s="44">
        <f t="shared" si="4"/>
        <v>2273.3954244659644</v>
      </c>
      <c r="AF19" s="128"/>
      <c r="AG19" s="44">
        <v>56.71791093966214</v>
      </c>
    </row>
    <row r="20" spans="1:33" ht="22.25" customHeight="1">
      <c r="A20" s="100" t="s">
        <v>49</v>
      </c>
      <c r="B20" s="44">
        <v>1213988.5764613501</v>
      </c>
      <c r="C20" s="44">
        <v>946.75462000000005</v>
      </c>
      <c r="D20" s="44">
        <v>1513.5009129999999</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1216448.8319943501</v>
      </c>
      <c r="AD20" s="110"/>
      <c r="AE20" s="52">
        <f t="shared" si="4"/>
        <v>1216.44883199435</v>
      </c>
      <c r="AF20" s="128"/>
      <c r="AG20" s="44">
        <v>17.805448400934473</v>
      </c>
    </row>
    <row r="21" spans="1:33" ht="22.25" customHeight="1">
      <c r="A21" s="100" t="s">
        <v>50</v>
      </c>
      <c r="B21" s="44">
        <f>SUM(B22:B24)</f>
        <v>4169002.5565098906</v>
      </c>
      <c r="C21" s="44">
        <f>SUM(C22:C24)</f>
        <v>2968.9898000000003</v>
      </c>
      <c r="D21" s="44">
        <f>SUM(D22:D24)</f>
        <v>4469.0413550000003</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4176440.5876648906</v>
      </c>
      <c r="AD21" s="110"/>
      <c r="AE21" s="52">
        <f t="shared" si="4"/>
        <v>4176.4405876648907</v>
      </c>
      <c r="AF21" s="128"/>
      <c r="AG21" s="44">
        <v>75.861223227373642</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3981580.1621986204</v>
      </c>
      <c r="C23" s="44">
        <v>2872.7294120000001</v>
      </c>
      <c r="D23" s="44">
        <v>4369.1221775000004</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3988822.0137881204</v>
      </c>
      <c r="AD23" s="110"/>
      <c r="AE23" s="52">
        <f t="shared" si="4"/>
        <v>3988.8220137881203</v>
      </c>
      <c r="AF23" s="128"/>
      <c r="AG23" s="44">
        <v>75.32494547421004</v>
      </c>
    </row>
    <row r="24" spans="1:33" ht="22.25" customHeight="1">
      <c r="A24" s="99" t="s">
        <v>53</v>
      </c>
      <c r="B24" s="44">
        <v>187422.39431127001</v>
      </c>
      <c r="C24" s="44">
        <v>96.260388000000006</v>
      </c>
      <c r="D24" s="44">
        <v>99.919177500000018</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187618.57387677001</v>
      </c>
      <c r="AD24" s="110"/>
      <c r="AE24" s="52">
        <f t="shared" si="4"/>
        <v>187.61857387677</v>
      </c>
      <c r="AF24" s="128"/>
      <c r="AG24" s="44">
        <v>0.53627775316360304</v>
      </c>
    </row>
    <row r="25" spans="1:33" ht="22.25" customHeight="1">
      <c r="A25" s="100" t="s">
        <v>54</v>
      </c>
      <c r="B25" s="44">
        <v>2239165.1644850597</v>
      </c>
      <c r="C25" s="44">
        <v>1744.7087000000001</v>
      </c>
      <c r="D25" s="44">
        <v>2800.3346855</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2243710.2078705593</v>
      </c>
      <c r="AD25" s="110"/>
      <c r="AE25" s="52">
        <f t="shared" si="4"/>
        <v>2243.7102078705593</v>
      </c>
      <c r="AF25" s="128"/>
      <c r="AG25" s="44">
        <v>62.155893163226921</v>
      </c>
    </row>
    <row r="26" spans="1:33" ht="22.25" customHeight="1">
      <c r="A26" s="100" t="s">
        <v>55</v>
      </c>
      <c r="B26" s="44">
        <f>SUM(B27:B31)</f>
        <v>3147262.2827948597</v>
      </c>
      <c r="C26" s="44">
        <f>SUM(C27:C31)</f>
        <v>35759.411267999996</v>
      </c>
      <c r="D26" s="44">
        <f>SUM(D27:D31)</f>
        <v>46886.956043999999</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3229908.6501068599</v>
      </c>
      <c r="AD26" s="110"/>
      <c r="AE26" s="52">
        <f t="shared" si="4"/>
        <v>3229.90865010686</v>
      </c>
      <c r="AF26" s="128"/>
      <c r="AG26" s="44">
        <v>563.15597989731509</v>
      </c>
    </row>
    <row r="27" spans="1:33" ht="22.25" customHeight="1">
      <c r="A27" s="99" t="s">
        <v>56</v>
      </c>
      <c r="B27" s="44">
        <v>1736441.2824281699</v>
      </c>
      <c r="C27" s="44">
        <v>34497.782311999996</v>
      </c>
      <c r="D27" s="44">
        <v>44691.4596905</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1815630.5244306698</v>
      </c>
      <c r="AD27" s="110"/>
      <c r="AE27" s="52">
        <f t="shared" si="4"/>
        <v>1815.6305244306698</v>
      </c>
      <c r="AF27" s="128"/>
      <c r="AG27" s="44">
        <v>518.83024685290991</v>
      </c>
    </row>
    <row r="28" spans="1:33" ht="22.25" customHeight="1">
      <c r="A28" s="99" t="s">
        <v>57</v>
      </c>
      <c r="B28" s="44">
        <v>423277.79206558998</v>
      </c>
      <c r="C28" s="44">
        <v>418.77304000000004</v>
      </c>
      <c r="D28" s="44">
        <v>759.27137500000003</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424455.83648058999</v>
      </c>
      <c r="AD28" s="110"/>
      <c r="AE28" s="52">
        <f t="shared" si="4"/>
        <v>424.45583648058999</v>
      </c>
      <c r="AF28" s="128"/>
      <c r="AG28" s="44">
        <v>8.917828526566753</v>
      </c>
    </row>
    <row r="29" spans="1:33" ht="22.25" customHeight="1">
      <c r="A29" s="99" t="s">
        <v>58</v>
      </c>
      <c r="B29" s="44">
        <v>14546.52998931</v>
      </c>
      <c r="C29" s="44">
        <v>7.9715159999999994</v>
      </c>
      <c r="D29" s="44">
        <v>9.1405919999999998</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14563.642097309999</v>
      </c>
      <c r="AD29" s="110"/>
      <c r="AE29" s="52">
        <f t="shared" si="4"/>
        <v>14.56364209731</v>
      </c>
      <c r="AF29" s="128"/>
      <c r="AG29" s="44">
        <v>0.11544350725577844</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972996.67831178999</v>
      </c>
      <c r="C31" s="44">
        <v>834.88439999999991</v>
      </c>
      <c r="D31" s="44">
        <v>1427.0843864999995</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975258.64709828992</v>
      </c>
      <c r="AD31" s="110"/>
      <c r="AE31" s="52">
        <f t="shared" si="4"/>
        <v>975.25864709828988</v>
      </c>
      <c r="AF31" s="128"/>
      <c r="AG31" s="44">
        <v>35.292461010582677</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128725.24328922998</v>
      </c>
      <c r="C33" s="44">
        <v>78.67804000000001</v>
      </c>
      <c r="D33" s="44">
        <v>102.45962650000001</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128906.38095572998</v>
      </c>
      <c r="AD33" s="110"/>
      <c r="AE33" s="52">
        <f t="shared" si="4"/>
        <v>128.90638095572999</v>
      </c>
      <c r="AF33" s="128"/>
      <c r="AG33" s="44">
        <v>0.39075307110250729</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10721469.28010625</v>
      </c>
      <c r="C35" s="44">
        <v>11131.289371696166</v>
      </c>
      <c r="D35" s="44">
        <v>19517.375227358785</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10752117.944705304</v>
      </c>
      <c r="AD35" s="110"/>
      <c r="AE35" s="52">
        <f t="shared" si="4"/>
        <v>10752.117944705304</v>
      </c>
      <c r="AF35" s="128"/>
      <c r="AG35" s="44">
        <v>115.06901968336835</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470299.00049973006</v>
      </c>
      <c r="C37" s="44">
        <v>542.27451599999995</v>
      </c>
      <c r="D37" s="44">
        <v>1026.448191</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471867.72320673004</v>
      </c>
      <c r="AD37" s="110"/>
      <c r="AE37" s="52">
        <f t="shared" si="4"/>
        <v>471.86772320673003</v>
      </c>
      <c r="AF37" s="128"/>
      <c r="AG37" s="44">
        <v>2.0839848553701374</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22679650.517096233</v>
      </c>
      <c r="C39" s="44">
        <f>SUM(C40:C42)</f>
        <v>32594.466156000006</v>
      </c>
      <c r="D39" s="44">
        <f>SUM(D40:D42)</f>
        <v>46735.363880500001</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22758980.347132731</v>
      </c>
      <c r="AD39" s="110"/>
      <c r="AE39" s="52">
        <f t="shared" si="4"/>
        <v>22758.980347132732</v>
      </c>
      <c r="AF39" s="128"/>
      <c r="AG39" s="44">
        <v>299.22574535974644</v>
      </c>
    </row>
    <row r="40" spans="1:33" ht="22.25" customHeight="1">
      <c r="A40" s="99" t="s">
        <v>69</v>
      </c>
      <c r="B40" s="44">
        <v>2368926.5861192499</v>
      </c>
      <c r="C40" s="44">
        <v>1434.223252</v>
      </c>
      <c r="D40" s="44">
        <v>1874.1707889999998</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2372234.9801602499</v>
      </c>
      <c r="AD40" s="110"/>
      <c r="AE40" s="52">
        <f t="shared" si="4"/>
        <v>2372.23498016025</v>
      </c>
      <c r="AF40" s="128"/>
      <c r="AG40" s="44">
        <v>29.202963050758683</v>
      </c>
    </row>
    <row r="41" spans="1:33" ht="22.25" customHeight="1">
      <c r="A41" s="99" t="s">
        <v>70</v>
      </c>
      <c r="B41" s="44">
        <v>356556.77732436999</v>
      </c>
      <c r="C41" s="44">
        <v>254.00675999999999</v>
      </c>
      <c r="D41" s="44">
        <v>375.77956649999999</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357186.56365087</v>
      </c>
      <c r="AD41" s="110"/>
      <c r="AE41" s="52">
        <f t="shared" si="4"/>
        <v>357.18656365086997</v>
      </c>
      <c r="AF41" s="128"/>
      <c r="AG41" s="44">
        <v>3.3286849897965336</v>
      </c>
    </row>
    <row r="42" spans="1:33" ht="22.25" customHeight="1">
      <c r="A42" s="99" t="s">
        <v>71</v>
      </c>
      <c r="B42" s="44">
        <v>19954167.153652612</v>
      </c>
      <c r="C42" s="44">
        <v>30906.236144000006</v>
      </c>
      <c r="D42" s="44">
        <v>44485.413525000004</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20029558.803321611</v>
      </c>
      <c r="AD42" s="110"/>
      <c r="AE42" s="52">
        <f t="shared" si="4"/>
        <v>20029.558803321612</v>
      </c>
      <c r="AF42" s="128"/>
      <c r="AG42" s="44">
        <v>266.6940973191912</v>
      </c>
    </row>
    <row r="43" spans="1:33" ht="22.25" customHeight="1">
      <c r="A43" s="20" t="s">
        <v>72</v>
      </c>
      <c r="B43" s="37">
        <f>SUM(B44:B48)</f>
        <v>132310698.919</v>
      </c>
      <c r="C43" s="37">
        <f>SUM(C44:C48)</f>
        <v>450269.05699999997</v>
      </c>
      <c r="D43" s="37">
        <f>SUM(D44:D48)</f>
        <v>2839120.52</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135600088.49599999</v>
      </c>
      <c r="AD43" s="41"/>
      <c r="AE43" s="37">
        <f t="shared" si="4"/>
        <v>135600.08849599998</v>
      </c>
      <c r="AF43" s="128"/>
      <c r="AG43" s="37">
        <f>SUM(AG44:AG48)</f>
        <v>18436.938369159998</v>
      </c>
    </row>
    <row r="44" spans="1:33" ht="22.25" customHeight="1">
      <c r="A44" s="100" t="s">
        <v>73</v>
      </c>
      <c r="B44" s="44">
        <v>5358342.5980000002</v>
      </c>
      <c r="C44" s="44">
        <v>1033.1020000000001</v>
      </c>
      <c r="D44" s="44">
        <v>39110.281000000003</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5398485.9810000006</v>
      </c>
      <c r="AD44" s="41"/>
      <c r="AE44" s="52">
        <f t="shared" si="4"/>
        <v>5398.4859810000007</v>
      </c>
      <c r="AF44" s="128"/>
      <c r="AG44" s="44">
        <v>75.840656839999994</v>
      </c>
    </row>
    <row r="45" spans="1:33" ht="22.25" customHeight="1">
      <c r="A45" s="100" t="s">
        <v>74</v>
      </c>
      <c r="B45" s="44">
        <v>122851665.29799999</v>
      </c>
      <c r="C45" s="44">
        <v>440199.924</v>
      </c>
      <c r="D45" s="44">
        <v>2598966.699</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125890831.92099999</v>
      </c>
      <c r="AD45" s="41"/>
      <c r="AE45" s="52">
        <f t="shared" si="4"/>
        <v>125890.83192099999</v>
      </c>
      <c r="AF45" s="128"/>
      <c r="AG45" s="44">
        <v>18195.236059999999</v>
      </c>
    </row>
    <row r="46" spans="1:33" ht="22.25" customHeight="1">
      <c r="A46" s="100" t="s">
        <v>75</v>
      </c>
      <c r="B46" s="44">
        <v>1771026.6240000001</v>
      </c>
      <c r="C46" s="44">
        <v>2824.8609999999999</v>
      </c>
      <c r="D46" s="44">
        <v>184248.02900000001</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1958099.5140000002</v>
      </c>
      <c r="AD46" s="41"/>
      <c r="AE46" s="52">
        <f t="shared" si="4"/>
        <v>1958.0995140000002</v>
      </c>
      <c r="AF46" s="128"/>
      <c r="AG46" s="44">
        <v>41.760904920000002</v>
      </c>
    </row>
    <row r="47" spans="1:33" ht="22.25" customHeight="1">
      <c r="A47" s="100" t="s">
        <v>76</v>
      </c>
      <c r="B47" s="44">
        <v>2329664.3990000002</v>
      </c>
      <c r="C47" s="44">
        <v>6211.17</v>
      </c>
      <c r="D47" s="44">
        <v>16795.510999999999</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2352671.08</v>
      </c>
      <c r="AD47" s="41"/>
      <c r="AE47" s="52">
        <f t="shared" si="4"/>
        <v>2352.6710800000001</v>
      </c>
      <c r="AF47" s="128"/>
      <c r="AG47" s="44">
        <v>124.1007474</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31497385.649999999</v>
      </c>
      <c r="C49" s="37">
        <f>SUM(C50:C52)</f>
        <v>302141.52</v>
      </c>
      <c r="D49" s="37">
        <f>SUM(D50:D52)</f>
        <v>305897.89999999997</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32105425.07</v>
      </c>
      <c r="AD49" s="41"/>
      <c r="AE49" s="37">
        <f t="shared" si="4"/>
        <v>32105.425070000001</v>
      </c>
      <c r="AF49" s="128"/>
      <c r="AG49" s="37">
        <f>SUM(AG50:AG52)</f>
        <v>34732.949999999997</v>
      </c>
    </row>
    <row r="50" spans="1:33" ht="22.25" customHeight="1">
      <c r="A50" s="100" t="s">
        <v>79</v>
      </c>
      <c r="B50" s="44">
        <v>4590101.45</v>
      </c>
      <c r="C50" s="44">
        <v>10270.879999999999</v>
      </c>
      <c r="D50" s="44">
        <v>2195.98</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4602568.3100000005</v>
      </c>
      <c r="AD50" s="41"/>
      <c r="AE50" s="52">
        <f t="shared" si="4"/>
        <v>4602.5683100000006</v>
      </c>
      <c r="AF50" s="128"/>
      <c r="AG50" s="44">
        <v>2330.15</v>
      </c>
    </row>
    <row r="51" spans="1:33" ht="22.25" customHeight="1">
      <c r="A51" s="100" t="s">
        <v>80</v>
      </c>
      <c r="B51" s="44">
        <v>20870953.25</v>
      </c>
      <c r="C51" s="44">
        <v>269522.76</v>
      </c>
      <c r="D51" s="44">
        <v>291421.84999999998</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21431897.860000003</v>
      </c>
      <c r="AD51" s="41"/>
      <c r="AE51" s="52">
        <f t="shared" si="4"/>
        <v>21431.897860000005</v>
      </c>
      <c r="AF51" s="128"/>
      <c r="AG51" s="44">
        <v>32073.38</v>
      </c>
    </row>
    <row r="52" spans="1:33" ht="22.25" customHeight="1">
      <c r="A52" s="100" t="s">
        <v>81</v>
      </c>
      <c r="B52" s="44">
        <v>6036330.9500000002</v>
      </c>
      <c r="C52" s="44">
        <v>22347.88</v>
      </c>
      <c r="D52" s="44">
        <v>12280.07</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6070958.9000000004</v>
      </c>
      <c r="AD52" s="41"/>
      <c r="AE52" s="52">
        <f t="shared" si="4"/>
        <v>6070.9589000000005</v>
      </c>
      <c r="AF52" s="128"/>
      <c r="AG52" s="44">
        <v>329.42</v>
      </c>
    </row>
    <row r="53" spans="1:33" ht="22.25" customHeight="1">
      <c r="A53" s="13" t="s">
        <v>82</v>
      </c>
      <c r="B53" s="37">
        <f>B54+B59</f>
        <v>13546671.71887162</v>
      </c>
      <c r="C53" s="37">
        <f>C54+C59</f>
        <v>22102251.415727261</v>
      </c>
      <c r="D53" s="37">
        <f>D54+D59</f>
        <v>13616.71</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35662539.844598882</v>
      </c>
      <c r="AD53" s="41"/>
      <c r="AE53" s="37">
        <f t="shared" si="4"/>
        <v>35662.539844598883</v>
      </c>
      <c r="AF53" s="128"/>
      <c r="AG53" s="37">
        <f>AG54+AG59</f>
        <v>2921.5213572176499</v>
      </c>
    </row>
    <row r="54" spans="1:33" ht="22.25" customHeight="1">
      <c r="A54" s="20" t="s">
        <v>83</v>
      </c>
      <c r="B54" s="37">
        <f>B55+B58</f>
        <v>82105.86</v>
      </c>
      <c r="C54" s="37">
        <f>C55+C58</f>
        <v>2887905.66</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2970011.52</v>
      </c>
      <c r="AD54" s="41"/>
      <c r="AE54" s="37">
        <f t="shared" si="4"/>
        <v>2970.01152</v>
      </c>
      <c r="AF54" s="128"/>
      <c r="AG54" s="76"/>
    </row>
    <row r="55" spans="1:33" ht="22.25" customHeight="1">
      <c r="A55" s="101" t="s">
        <v>84</v>
      </c>
      <c r="B55" s="52">
        <f>B56+B57</f>
        <v>82105.86</v>
      </c>
      <c r="C55" s="52">
        <f>C56+C57</f>
        <v>2887905.66</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2970011.52</v>
      </c>
      <c r="AD55" s="41"/>
      <c r="AE55" s="44">
        <f t="shared" si="4"/>
        <v>2970.01152</v>
      </c>
      <c r="AF55" s="128"/>
      <c r="AG55" s="73"/>
    </row>
    <row r="56" spans="1:33" ht="22.25" customHeight="1">
      <c r="A56" s="100" t="s">
        <v>85</v>
      </c>
      <c r="B56" s="44">
        <v>78193.899999999994</v>
      </c>
      <c r="C56" s="44">
        <v>2770063.52</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2848257.42</v>
      </c>
      <c r="AD56" s="41"/>
      <c r="AE56" s="52">
        <f t="shared" si="4"/>
        <v>2848.2574199999999</v>
      </c>
      <c r="AF56" s="128"/>
      <c r="AG56" s="73"/>
    </row>
    <row r="57" spans="1:33" ht="22.25" customHeight="1">
      <c r="A57" s="100" t="s">
        <v>86</v>
      </c>
      <c r="B57" s="44">
        <v>3911.96</v>
      </c>
      <c r="C57" s="44">
        <v>117842.14</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121754.1</v>
      </c>
      <c r="AD57" s="41"/>
      <c r="AE57" s="52">
        <f t="shared" si="4"/>
        <v>121.75410000000001</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13464565.85887162</v>
      </c>
      <c r="C59" s="37">
        <f t="shared" ref="C59:D59" si="8">C60+C64</f>
        <v>19214345.755727261</v>
      </c>
      <c r="D59" s="37">
        <f t="shared" si="8"/>
        <v>13616.71</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32692528.324598879</v>
      </c>
      <c r="AD59" s="41"/>
      <c r="AE59" s="37">
        <f t="shared" si="4"/>
        <v>32692.528324598879</v>
      </c>
      <c r="AF59" s="128"/>
      <c r="AG59" s="53">
        <f>SUM(AG60:AG66)</f>
        <v>2921.5213572176499</v>
      </c>
    </row>
    <row r="60" spans="1:33" ht="22.25" customHeight="1">
      <c r="A60" s="100" t="s">
        <v>89</v>
      </c>
      <c r="B60" s="49">
        <f>SUM(B61,B62,B63)</f>
        <v>11189990.665524732</v>
      </c>
      <c r="C60" s="49">
        <f t="shared" ref="C60:D60" si="9">SUM(C61,C62,C63)</f>
        <v>13820512.861258585</v>
      </c>
      <c r="D60" s="49">
        <f t="shared" si="9"/>
        <v>13562.81</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25024066.336783316</v>
      </c>
      <c r="AD60" s="41"/>
      <c r="AE60" s="52">
        <f t="shared" si="4"/>
        <v>25024.066336783315</v>
      </c>
      <c r="AF60" s="128"/>
      <c r="AG60" s="111"/>
    </row>
    <row r="61" spans="1:33" ht="22.25" customHeight="1">
      <c r="A61" s="102" t="s">
        <v>90</v>
      </c>
      <c r="B61" s="44">
        <v>6616787.6562591596</v>
      </c>
      <c r="C61" s="44">
        <v>9865470.10838308</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16482257.764642239</v>
      </c>
      <c r="AD61" s="41"/>
      <c r="AE61" s="52">
        <f t="shared" si="4"/>
        <v>16482.25776464224</v>
      </c>
      <c r="AF61" s="128"/>
      <c r="AG61" s="109"/>
    </row>
    <row r="62" spans="1:33" ht="22.25" customHeight="1">
      <c r="A62" s="102" t="s">
        <v>91</v>
      </c>
      <c r="B62" s="44">
        <v>4495868.7313147997</v>
      </c>
      <c r="C62" s="44">
        <v>3891524.9964182498</v>
      </c>
      <c r="D62" s="44">
        <v>13562.81</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8400956.5377330501</v>
      </c>
      <c r="AD62" s="41"/>
      <c r="AE62" s="52">
        <f t="shared" si="4"/>
        <v>8400.9565377330509</v>
      </c>
      <c r="AF62" s="128"/>
      <c r="AG62" s="44">
        <v>2921.5213572176499</v>
      </c>
    </row>
    <row r="63" spans="1:33" ht="22.25" customHeight="1">
      <c r="A63" s="102" t="s">
        <v>92</v>
      </c>
      <c r="B63" s="44">
        <v>77334.277950773598</v>
      </c>
      <c r="C63" s="44">
        <v>63517.756457254</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140852.0344080276</v>
      </c>
      <c r="AD63" s="41"/>
      <c r="AE63" s="52">
        <f t="shared" si="4"/>
        <v>140.85203440802761</v>
      </c>
      <c r="AF63" s="128"/>
      <c r="AG63" s="109"/>
    </row>
    <row r="64" spans="1:33" ht="22.25" customHeight="1">
      <c r="A64" s="103" t="s">
        <v>93</v>
      </c>
      <c r="B64" s="49">
        <f>SUM(B65,B66,B67)</f>
        <v>2274575.1933468869</v>
      </c>
      <c r="C64" s="49">
        <f t="shared" ref="C64:D64" si="11">SUM(C65,C66,C67)</f>
        <v>5393832.8944686744</v>
      </c>
      <c r="D64" s="49">
        <f t="shared" si="11"/>
        <v>53.9</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7668461.9878155617</v>
      </c>
      <c r="AD64" s="41"/>
      <c r="AE64" s="52">
        <f t="shared" si="4"/>
        <v>7668.4619878155618</v>
      </c>
      <c r="AF64" s="128"/>
      <c r="AG64" s="109"/>
    </row>
    <row r="65" spans="1:33" ht="22.25" customHeight="1">
      <c r="A65" s="102" t="s">
        <v>94</v>
      </c>
      <c r="B65" s="44">
        <v>2187161.3875466902</v>
      </c>
      <c r="C65" s="44">
        <v>2036044.0558424101</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4223205.4433891</v>
      </c>
      <c r="AD65" s="41"/>
      <c r="AE65" s="52">
        <f t="shared" si="4"/>
        <v>4223.2054433890999</v>
      </c>
      <c r="AF65" s="128"/>
      <c r="AG65" s="112"/>
    </row>
    <row r="66" spans="1:33" ht="22.25" customHeight="1">
      <c r="A66" s="102" t="s">
        <v>95</v>
      </c>
      <c r="B66" s="44">
        <v>83169.376212085597</v>
      </c>
      <c r="C66" s="44">
        <v>1551.7725528946701</v>
      </c>
      <c r="D66" s="44">
        <v>53.9</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84775.048764980267</v>
      </c>
      <c r="AD66" s="41"/>
      <c r="AE66" s="52">
        <f t="shared" si="4"/>
        <v>84.775048764980269</v>
      </c>
      <c r="AF66" s="128"/>
      <c r="AG66" s="112"/>
    </row>
    <row r="67" spans="1:33" ht="22.25" customHeight="1" thickBot="1">
      <c r="A67" s="102" t="s">
        <v>96</v>
      </c>
      <c r="B67" s="44">
        <v>4244.4295881109501</v>
      </c>
      <c r="C67" s="44">
        <v>3356237.0660733702</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3360481.4956614813</v>
      </c>
      <c r="AD67" s="41"/>
      <c r="AE67" s="116">
        <f t="shared" si="4"/>
        <v>3360.4814956614814</v>
      </c>
      <c r="AF67" s="128"/>
      <c r="AG67" s="112"/>
    </row>
    <row r="68" spans="1:33" ht="22.25" customHeight="1">
      <c r="A68" s="12" t="s">
        <v>97</v>
      </c>
      <c r="B68" s="33">
        <f>B69+B75+B86+B94+B99+B105+B112+B117</f>
        <v>53734537.052675828</v>
      </c>
      <c r="C68" s="33">
        <f t="shared" ref="C68:AC68" si="12">C69+C75+C86+C94+C99+C105+C112+C117</f>
        <v>198128.43940160886</v>
      </c>
      <c r="D68" s="33">
        <f t="shared" si="12"/>
        <v>330379.54839059064</v>
      </c>
      <c r="E68" s="34">
        <f t="shared" si="12"/>
        <v>1548442.1652537503</v>
      </c>
      <c r="F68" s="34">
        <f t="shared" si="12"/>
        <v>1060.9760000000001</v>
      </c>
      <c r="G68" s="34">
        <f t="shared" si="12"/>
        <v>0</v>
      </c>
      <c r="H68" s="34">
        <f t="shared" si="12"/>
        <v>0</v>
      </c>
      <c r="I68" s="34">
        <f t="shared" si="12"/>
        <v>0</v>
      </c>
      <c r="J68" s="34">
        <f t="shared" si="12"/>
        <v>1443597.9180000001</v>
      </c>
      <c r="K68" s="34">
        <f t="shared" si="12"/>
        <v>0</v>
      </c>
      <c r="L68" s="34">
        <f t="shared" si="12"/>
        <v>0</v>
      </c>
      <c r="M68" s="34">
        <f t="shared" si="12"/>
        <v>0</v>
      </c>
      <c r="N68" s="34">
        <f t="shared" si="12"/>
        <v>0</v>
      </c>
      <c r="O68" s="34">
        <f t="shared" si="12"/>
        <v>0</v>
      </c>
      <c r="P68" s="34">
        <f t="shared" si="12"/>
        <v>0</v>
      </c>
      <c r="Q68" s="34">
        <f t="shared" si="12"/>
        <v>0</v>
      </c>
      <c r="R68" s="34">
        <f t="shared" si="12"/>
        <v>0</v>
      </c>
      <c r="S68" s="34">
        <f t="shared" si="12"/>
        <v>0</v>
      </c>
      <c r="T68" s="34">
        <f t="shared" si="12"/>
        <v>0.79485888768750002</v>
      </c>
      <c r="U68" s="34">
        <f t="shared" si="12"/>
        <v>934.10595427499993</v>
      </c>
      <c r="V68" s="34">
        <f t="shared" si="12"/>
        <v>521.29593225000008</v>
      </c>
      <c r="W68" s="34">
        <f t="shared" si="12"/>
        <v>104.4940044375</v>
      </c>
      <c r="X68" s="34">
        <f t="shared" si="12"/>
        <v>1.1740899375000001E-3</v>
      </c>
      <c r="Y68" s="34">
        <f t="shared" si="12"/>
        <v>37.336060012499999</v>
      </c>
      <c r="Z68" s="34">
        <f t="shared" si="12"/>
        <v>7.8272662500000008E-4</v>
      </c>
      <c r="AA68" s="34">
        <f t="shared" si="12"/>
        <v>945.14239968750007</v>
      </c>
      <c r="AB68" s="120">
        <f t="shared" si="12"/>
        <v>107472.36189218749</v>
      </c>
      <c r="AC68" s="57">
        <f t="shared" si="12"/>
        <v>57366161.632780336</v>
      </c>
      <c r="AD68" s="93"/>
      <c r="AE68" s="57">
        <f t="shared" si="4"/>
        <v>57366.161632780335</v>
      </c>
      <c r="AF68" s="128"/>
      <c r="AG68" s="57"/>
    </row>
    <row r="69" spans="1:33" ht="22.25" customHeight="1">
      <c r="A69" s="20" t="s">
        <v>98</v>
      </c>
      <c r="B69" s="53">
        <f>SUM(B70:B74)</f>
        <v>32956260.367588472</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32956260.367588472</v>
      </c>
      <c r="AD69" s="41"/>
      <c r="AE69" s="37">
        <f t="shared" si="4"/>
        <v>32956.260367588475</v>
      </c>
      <c r="AF69" s="128"/>
      <c r="AG69" s="76"/>
    </row>
    <row r="70" spans="1:33" ht="22.25" customHeight="1">
      <c r="A70" s="100" t="s">
        <v>99</v>
      </c>
      <c r="B70" s="44">
        <v>15134717.041576004</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15134717.041576004</v>
      </c>
      <c r="AD70" s="41"/>
      <c r="AE70" s="52">
        <f t="shared" si="4"/>
        <v>15134.717041576003</v>
      </c>
      <c r="AF70" s="128"/>
      <c r="AG70" s="111"/>
    </row>
    <row r="71" spans="1:33" ht="22.25" customHeight="1">
      <c r="A71" s="100" t="s">
        <v>100</v>
      </c>
      <c r="B71" s="44">
        <v>2542708.5363087147</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2542708.5363087147</v>
      </c>
      <c r="AD71" s="41"/>
      <c r="AE71" s="52">
        <f t="shared" si="4"/>
        <v>2542.7085363087144</v>
      </c>
      <c r="AF71" s="128"/>
      <c r="AG71" s="111"/>
    </row>
    <row r="72" spans="1:33" ht="22.25" customHeight="1">
      <c r="A72" s="100" t="s">
        <v>101</v>
      </c>
      <c r="B72" s="44">
        <v>255640.79898120606</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255640.79898120606</v>
      </c>
      <c r="AD72" s="41"/>
      <c r="AE72" s="52">
        <f t="shared" si="4"/>
        <v>255.64079898120605</v>
      </c>
      <c r="AF72" s="128"/>
      <c r="AG72" s="111"/>
    </row>
    <row r="73" spans="1:33" ht="22.25" customHeight="1">
      <c r="A73" s="100" t="s">
        <v>102</v>
      </c>
      <c r="B73" s="44">
        <v>15023193.990722548</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15023193.990722548</v>
      </c>
      <c r="AD73" s="41"/>
      <c r="AE73" s="52">
        <f t="shared" ref="AE73:AE136" si="13">AC73/1000</f>
        <v>15023.193990722548</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2693470.60569068</v>
      </c>
      <c r="C75" s="37">
        <f>SUM(C76:C85)</f>
        <v>195420.48740160887</v>
      </c>
      <c r="D75" s="37">
        <f>SUM(D76:D85)</f>
        <v>330274.80000000005</v>
      </c>
      <c r="E75" s="60">
        <f>SUM(E76:E85)</f>
        <v>1548199.5200000003</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4767365.4130922891</v>
      </c>
      <c r="AD75" s="41"/>
      <c r="AE75" s="37">
        <f t="shared" si="13"/>
        <v>4767.3654130922887</v>
      </c>
      <c r="AF75" s="128"/>
      <c r="AG75" s="76"/>
    </row>
    <row r="76" spans="1:33" ht="22.25" customHeight="1">
      <c r="A76" s="100" t="s">
        <v>105</v>
      </c>
      <c r="B76" s="117">
        <v>816577.53771594528</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816577.53771594528</v>
      </c>
      <c r="AD76" s="41"/>
      <c r="AE76" s="52">
        <f t="shared" si="13"/>
        <v>816.57753771594525</v>
      </c>
      <c r="AF76" s="128"/>
      <c r="AG76" s="111"/>
    </row>
    <row r="77" spans="1:33" ht="22.25" customHeight="1">
      <c r="A77" s="100" t="s">
        <v>106</v>
      </c>
      <c r="B77" s="59"/>
      <c r="C77" s="58"/>
      <c r="D77" s="44">
        <v>142429.81500000003</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142429.81500000003</v>
      </c>
      <c r="AD77" s="41"/>
      <c r="AE77" s="52">
        <f t="shared" si="13"/>
        <v>142.42981500000002</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187844.98499999999</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187844.98499999999</v>
      </c>
      <c r="AD79" s="41"/>
      <c r="AE79" s="52">
        <f t="shared" si="13"/>
        <v>187.84498499999998</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178220</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178220</v>
      </c>
      <c r="AD81" s="41"/>
      <c r="AE81" s="52">
        <f t="shared" si="13"/>
        <v>178.22</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1658653.0679747348</v>
      </c>
      <c r="C83" s="44">
        <v>195420.48740160887</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1854073.5553763437</v>
      </c>
      <c r="AD83" s="41"/>
      <c r="AE83" s="52">
        <f t="shared" si="13"/>
        <v>1854.0735553763436</v>
      </c>
      <c r="AF83" s="128"/>
      <c r="AG83" s="111"/>
    </row>
    <row r="84" spans="1:33" ht="22.25" customHeight="1">
      <c r="A84" s="100" t="s">
        <v>113</v>
      </c>
      <c r="B84" s="59"/>
      <c r="C84" s="58"/>
      <c r="D84" s="58"/>
      <c r="E84" s="165">
        <v>1548199.5200000003</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1548199.5200000003</v>
      </c>
      <c r="AD84" s="41"/>
      <c r="AE84" s="52">
        <f t="shared" si="13"/>
        <v>1548.1995200000003</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17830400.289999999</v>
      </c>
      <c r="C86" s="37">
        <f>SUM(C87:C93)</f>
        <v>2707.9520000000002</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17833108.241999999</v>
      </c>
      <c r="AD86" s="41"/>
      <c r="AE86" s="37">
        <f>AC86/1000</f>
        <v>17833.108241999998</v>
      </c>
      <c r="AF86" s="128"/>
      <c r="AG86" s="76"/>
    </row>
    <row r="87" spans="1:33" ht="22.25" customHeight="1">
      <c r="A87" s="100" t="s">
        <v>116</v>
      </c>
      <c r="B87" s="44">
        <v>17526250.300000001</v>
      </c>
      <c r="C87" s="44">
        <v>2707.9520000000002</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17528958.252</v>
      </c>
      <c r="AD87" s="41"/>
      <c r="AE87" s="52">
        <f t="shared" si="13"/>
        <v>17528.958252</v>
      </c>
      <c r="AF87" s="128"/>
      <c r="AG87" s="111"/>
    </row>
    <row r="88" spans="1:33" ht="22.25" customHeight="1">
      <c r="A88" s="100" t="s">
        <v>117</v>
      </c>
      <c r="B88" s="44">
        <v>238700.7</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238700.7</v>
      </c>
      <c r="AD88" s="41"/>
      <c r="AE88" s="52">
        <f t="shared" si="13"/>
        <v>238.70070000000001</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65449.29</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65449.29</v>
      </c>
      <c r="AD91" s="41"/>
      <c r="AE91" s="52">
        <f t="shared" si="13"/>
        <v>65.449290000000005</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206371.92576306418</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206371.92576306418</v>
      </c>
      <c r="AD94" s="41"/>
      <c r="AE94" s="37">
        <f t="shared" si="13"/>
        <v>206.37192576306418</v>
      </c>
      <c r="AF94" s="128"/>
      <c r="AG94" s="78"/>
    </row>
    <row r="95" spans="1:33" ht="22.25" customHeight="1">
      <c r="A95" s="100" t="s">
        <v>124</v>
      </c>
      <c r="B95" s="44">
        <v>174340.6493882816</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174340.6493882816</v>
      </c>
      <c r="AD95" s="41"/>
      <c r="AE95" s="52">
        <f t="shared" si="13"/>
        <v>174.34064938828161</v>
      </c>
      <c r="AF95" s="128"/>
      <c r="AG95" s="111"/>
    </row>
    <row r="96" spans="1:33" ht="22.25" customHeight="1">
      <c r="A96" s="100" t="s">
        <v>125</v>
      </c>
      <c r="B96" s="44">
        <v>32031.276374782585</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32031.276374782585</v>
      </c>
      <c r="AD96" s="41"/>
      <c r="AE96" s="52">
        <f t="shared" si="13"/>
        <v>32.031276374782585</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104.74839059062502</v>
      </c>
      <c r="E99" s="66">
        <f>SUM(E100:E102)</f>
        <v>242.64525375000005</v>
      </c>
      <c r="F99" s="47"/>
      <c r="G99" s="47"/>
      <c r="H99" s="47"/>
      <c r="I99" s="47"/>
      <c r="J99" s="47"/>
      <c r="K99" s="47"/>
      <c r="L99" s="47"/>
      <c r="M99" s="47"/>
      <c r="N99" s="47"/>
      <c r="O99" s="47"/>
      <c r="P99" s="47"/>
      <c r="Q99" s="47"/>
      <c r="R99" s="47"/>
      <c r="S99" s="47"/>
      <c r="T99" s="66">
        <f>SUM(T100:T102)</f>
        <v>0.79485888768750002</v>
      </c>
      <c r="U99" s="66">
        <f t="shared" ref="U99:AB99" si="16">SUM(U100:U102)</f>
        <v>934.10595427499993</v>
      </c>
      <c r="V99" s="66">
        <f t="shared" si="16"/>
        <v>521.29593225000008</v>
      </c>
      <c r="W99" s="66">
        <f t="shared" si="16"/>
        <v>104.4940044375</v>
      </c>
      <c r="X99" s="66">
        <f t="shared" si="16"/>
        <v>1.1740899375000001E-3</v>
      </c>
      <c r="Y99" s="66">
        <f t="shared" si="16"/>
        <v>37.336060012499999</v>
      </c>
      <c r="Z99" s="66">
        <f t="shared" si="16"/>
        <v>7.8272662500000008E-4</v>
      </c>
      <c r="AA99" s="66">
        <f t="shared" si="16"/>
        <v>945.14239968750007</v>
      </c>
      <c r="AB99" s="66">
        <f t="shared" si="16"/>
        <v>459.85189218750003</v>
      </c>
      <c r="AC99" s="37">
        <f>SUM(AC100:AC104)</f>
        <v>3350.416702894875</v>
      </c>
      <c r="AD99" s="41"/>
      <c r="AE99" s="37">
        <f t="shared" si="13"/>
        <v>3.3504167028948748</v>
      </c>
      <c r="AF99" s="128"/>
      <c r="AG99" s="63"/>
    </row>
    <row r="100" spans="1:33" ht="22.25" customHeight="1">
      <c r="A100" s="100" t="s">
        <v>129</v>
      </c>
      <c r="B100" s="63"/>
      <c r="C100" s="63"/>
      <c r="D100" s="44">
        <v>104.74839059062502</v>
      </c>
      <c r="E100" s="165">
        <v>242.64525375000005</v>
      </c>
      <c r="F100" s="47"/>
      <c r="G100" s="47"/>
      <c r="H100" s="47"/>
      <c r="I100" s="47"/>
      <c r="J100" s="47"/>
      <c r="K100" s="47"/>
      <c r="L100" s="47"/>
      <c r="M100" s="47"/>
      <c r="N100" s="47"/>
      <c r="O100" s="47"/>
      <c r="P100" s="47"/>
      <c r="Q100" s="47"/>
      <c r="R100" s="47"/>
      <c r="S100" s="47"/>
      <c r="T100" s="165">
        <v>0.79485888768750002</v>
      </c>
      <c r="U100" s="165">
        <v>934.10595427499993</v>
      </c>
      <c r="V100" s="165">
        <v>521.29593225000008</v>
      </c>
      <c r="W100" s="165">
        <v>104.4940044375</v>
      </c>
      <c r="X100" s="165">
        <v>1.1740899375000001E-3</v>
      </c>
      <c r="Y100" s="165">
        <v>37.336060012499999</v>
      </c>
      <c r="Z100" s="165">
        <v>7.8272662500000008E-4</v>
      </c>
      <c r="AA100" s="165">
        <v>945.14239968750007</v>
      </c>
      <c r="AB100" s="165">
        <v>459.85189218750003</v>
      </c>
      <c r="AC100" s="52">
        <f>SUM(B100:AB100)</f>
        <v>3350.416702894875</v>
      </c>
      <c r="AD100" s="41"/>
      <c r="AE100" s="52">
        <f t="shared" si="13"/>
        <v>3.3504167028948748</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1060.9760000000001</v>
      </c>
      <c r="G105" s="67">
        <f t="shared" ref="G105:S105" si="17">SUM(G106:G111)</f>
        <v>0</v>
      </c>
      <c r="H105" s="66">
        <f t="shared" si="17"/>
        <v>0</v>
      </c>
      <c r="I105" s="66">
        <f t="shared" si="17"/>
        <v>0</v>
      </c>
      <c r="J105" s="66">
        <f t="shared" si="17"/>
        <v>1443597.9180000001</v>
      </c>
      <c r="K105" s="66">
        <f t="shared" si="17"/>
        <v>0</v>
      </c>
      <c r="L105" s="66">
        <f t="shared" si="17"/>
        <v>0</v>
      </c>
      <c r="M105" s="66">
        <f t="shared" si="17"/>
        <v>0</v>
      </c>
      <c r="N105" s="66">
        <f t="shared" si="17"/>
        <v>0</v>
      </c>
      <c r="O105" s="66">
        <f t="shared" si="17"/>
        <v>0</v>
      </c>
      <c r="P105" s="66">
        <f t="shared" si="17"/>
        <v>0</v>
      </c>
      <c r="Q105" s="66">
        <f t="shared" si="17"/>
        <v>0</v>
      </c>
      <c r="R105" s="67">
        <f t="shared" si="17"/>
        <v>0</v>
      </c>
      <c r="S105" s="66">
        <f t="shared" si="17"/>
        <v>0</v>
      </c>
      <c r="T105" s="47"/>
      <c r="U105" s="47"/>
      <c r="V105" s="47"/>
      <c r="W105" s="47"/>
      <c r="X105" s="47"/>
      <c r="Y105" s="47"/>
      <c r="Z105" s="47"/>
      <c r="AA105" s="47"/>
      <c r="AB105" s="75"/>
      <c r="AC105" s="37">
        <f>SUM(AC106:AC111)</f>
        <v>1444658.8940000001</v>
      </c>
      <c r="AD105" s="41"/>
      <c r="AE105" s="37">
        <f>AC105/1000</f>
        <v>1444.6588940000001</v>
      </c>
      <c r="AF105" s="128"/>
      <c r="AG105" s="63"/>
    </row>
    <row r="106" spans="1:33" ht="22.25" customHeight="1">
      <c r="A106" s="100" t="s">
        <v>135</v>
      </c>
      <c r="B106" s="63"/>
      <c r="C106" s="63"/>
      <c r="D106" s="63"/>
      <c r="E106" s="45"/>
      <c r="F106" s="165">
        <v>1060.9760000000001</v>
      </c>
      <c r="G106" s="47"/>
      <c r="H106" s="47"/>
      <c r="I106" s="47"/>
      <c r="J106" s="165">
        <v>1443597.9180000001</v>
      </c>
      <c r="K106" s="165">
        <v>0</v>
      </c>
      <c r="L106" s="165">
        <v>0</v>
      </c>
      <c r="M106" s="105"/>
      <c r="N106" s="47"/>
      <c r="O106" s="47"/>
      <c r="P106" s="47"/>
      <c r="Q106" s="47"/>
      <c r="R106" s="47"/>
      <c r="S106" s="165">
        <v>0</v>
      </c>
      <c r="T106" s="47"/>
      <c r="U106" s="47"/>
      <c r="V106" s="47"/>
      <c r="W106" s="47"/>
      <c r="X106" s="47"/>
      <c r="Y106" s="47"/>
      <c r="Z106" s="47"/>
      <c r="AA106" s="47"/>
      <c r="AB106" s="75"/>
      <c r="AC106" s="52">
        <f>SUM(B106:AB106)</f>
        <v>1444658.8940000001</v>
      </c>
      <c r="AD106" s="41"/>
      <c r="AE106" s="52">
        <f>AC106/1000</f>
        <v>1444.6588940000001</v>
      </c>
      <c r="AF106" s="128"/>
      <c r="AG106" s="111"/>
    </row>
    <row r="107" spans="1:33" ht="22.25" customHeight="1">
      <c r="A107" s="100" t="s">
        <v>136</v>
      </c>
      <c r="B107" s="63"/>
      <c r="C107" s="63"/>
      <c r="D107" s="63"/>
      <c r="E107" s="45"/>
      <c r="F107" s="47"/>
      <c r="G107" s="47"/>
      <c r="H107" s="47"/>
      <c r="I107" s="165">
        <v>0</v>
      </c>
      <c r="J107" s="165">
        <v>0</v>
      </c>
      <c r="K107" s="47"/>
      <c r="L107" s="47"/>
      <c r="M107" s="165">
        <v>0</v>
      </c>
      <c r="N107" s="47"/>
      <c r="O107" s="47"/>
      <c r="P107" s="47"/>
      <c r="Q107" s="165">
        <v>0</v>
      </c>
      <c r="R107" s="47"/>
      <c r="S107" s="47"/>
      <c r="T107" s="47"/>
      <c r="U107" s="47"/>
      <c r="V107" s="47"/>
      <c r="W107" s="47"/>
      <c r="X107" s="47"/>
      <c r="Y107" s="47"/>
      <c r="Z107" s="47"/>
      <c r="AA107" s="47"/>
      <c r="AB107" s="75"/>
      <c r="AC107" s="52">
        <f>SUM(B107:AB107)</f>
        <v>0</v>
      </c>
      <c r="AD107" s="41"/>
      <c r="AE107" s="52">
        <f t="shared" si="13"/>
        <v>0</v>
      </c>
      <c r="AF107" s="128"/>
      <c r="AG107" s="111"/>
    </row>
    <row r="108" spans="1:33" ht="22.25" customHeight="1">
      <c r="A108" s="100" t="s">
        <v>137</v>
      </c>
      <c r="B108" s="63"/>
      <c r="C108" s="63"/>
      <c r="D108" s="63"/>
      <c r="E108" s="45"/>
      <c r="F108" s="47"/>
      <c r="G108" s="47"/>
      <c r="H108" s="165">
        <v>0</v>
      </c>
      <c r="I108" s="47"/>
      <c r="J108" s="47"/>
      <c r="K108" s="47"/>
      <c r="L108" s="47"/>
      <c r="M108" s="47"/>
      <c r="N108" s="47"/>
      <c r="O108" s="165">
        <v>0</v>
      </c>
      <c r="P108" s="165">
        <v>0</v>
      </c>
      <c r="Q108" s="47"/>
      <c r="R108" s="165">
        <v>0</v>
      </c>
      <c r="S108" s="47"/>
      <c r="T108" s="47"/>
      <c r="U108" s="47"/>
      <c r="V108" s="47"/>
      <c r="W108" s="47"/>
      <c r="X108" s="47"/>
      <c r="Y108" s="47"/>
      <c r="Z108" s="47"/>
      <c r="AA108" s="47"/>
      <c r="AB108" s="75"/>
      <c r="AC108" s="52">
        <f>SUM(B108:AB108)</f>
        <v>0</v>
      </c>
      <c r="AD108" s="41"/>
      <c r="AE108" s="52">
        <f t="shared" si="13"/>
        <v>0</v>
      </c>
      <c r="AF108" s="128"/>
      <c r="AG108" s="111"/>
    </row>
    <row r="109" spans="1:33" ht="22.25" customHeight="1">
      <c r="A109" s="100" t="s">
        <v>138</v>
      </c>
      <c r="B109" s="63"/>
      <c r="C109" s="63"/>
      <c r="D109" s="63"/>
      <c r="E109" s="45"/>
      <c r="F109" s="47"/>
      <c r="G109" s="47"/>
      <c r="H109" s="47"/>
      <c r="I109" s="47"/>
      <c r="J109" s="165">
        <v>0</v>
      </c>
      <c r="K109" s="47"/>
      <c r="L109" s="47"/>
      <c r="M109" s="47"/>
      <c r="N109" s="165">
        <v>0</v>
      </c>
      <c r="O109" s="47"/>
      <c r="P109" s="47"/>
      <c r="Q109" s="165">
        <v>0</v>
      </c>
      <c r="R109" s="47"/>
      <c r="S109" s="47"/>
      <c r="T109" s="47"/>
      <c r="U109" s="47"/>
      <c r="V109" s="47"/>
      <c r="W109" s="47"/>
      <c r="X109" s="47"/>
      <c r="Y109" s="47"/>
      <c r="Z109" s="47"/>
      <c r="AA109" s="47"/>
      <c r="AB109" s="75"/>
      <c r="AC109" s="52">
        <f>SUM(B109:AB109)</f>
        <v>0</v>
      </c>
      <c r="AD109" s="41"/>
      <c r="AE109" s="52">
        <f t="shared" si="13"/>
        <v>0</v>
      </c>
      <c r="AF109" s="128"/>
      <c r="AG109" s="111"/>
    </row>
    <row r="110" spans="1:33" ht="22.25" customHeight="1">
      <c r="A110" s="100" t="s">
        <v>139</v>
      </c>
      <c r="B110" s="64"/>
      <c r="C110" s="63"/>
      <c r="D110" s="63"/>
      <c r="E110" s="45"/>
      <c r="F110" s="47"/>
      <c r="G110" s="165">
        <v>0</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107012.51</v>
      </c>
      <c r="AC112" s="37">
        <f>SUM(AC113:AC116)</f>
        <v>107012.51</v>
      </c>
      <c r="AD112" s="41"/>
      <c r="AE112" s="37">
        <f t="shared" si="13"/>
        <v>107.01250999999999</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107012.51</v>
      </c>
      <c r="AC113" s="52">
        <f>SUM(B113:AB113)</f>
        <v>107012.51</v>
      </c>
      <c r="AD113" s="41"/>
      <c r="AE113" s="52">
        <f t="shared" si="13"/>
        <v>107.01250999999999</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48033.863633614485</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48033.863633614485</v>
      </c>
      <c r="AD117" s="41"/>
      <c r="AE117" s="37">
        <f t="shared" si="13"/>
        <v>48.033863633614487</v>
      </c>
      <c r="AF117" s="128"/>
      <c r="AG117" s="64"/>
    </row>
    <row r="118" spans="1:33" ht="22.25" customHeight="1">
      <c r="A118" s="100" t="s">
        <v>147</v>
      </c>
      <c r="B118" s="44">
        <v>48033.863633614485</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48033.863633614485</v>
      </c>
      <c r="AD118" s="41"/>
      <c r="AE118" s="52">
        <f t="shared" si="13"/>
        <v>48.033863633614487</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1333558.3299999998</v>
      </c>
      <c r="C121" s="33">
        <f>C122+C132+SUM(C143:C149)</f>
        <v>85185793.382699996</v>
      </c>
      <c r="D121" s="33">
        <f>D122+D132+SUM(D143:D149)</f>
        <v>25142560.237999</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111661911.950699</v>
      </c>
      <c r="AD121" s="41"/>
      <c r="AE121" s="57">
        <f t="shared" si="13"/>
        <v>111661.911950699</v>
      </c>
      <c r="AF121" s="128"/>
      <c r="AG121" s="33">
        <f>SUM(AG122:AG149)</f>
        <v>3427.6</v>
      </c>
    </row>
    <row r="122" spans="1:33" ht="22.25" customHeight="1">
      <c r="A122" s="22" t="s">
        <v>151</v>
      </c>
      <c r="B122" s="58"/>
      <c r="C122" s="37">
        <f>SUM(C123:C131)</f>
        <v>68336021</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68336021</v>
      </c>
      <c r="AD122" s="41"/>
      <c r="AE122" s="37">
        <f t="shared" si="13"/>
        <v>68336.020999999993</v>
      </c>
      <c r="AF122" s="128"/>
      <c r="AG122" s="63"/>
    </row>
    <row r="123" spans="1:33" ht="22.25" customHeight="1">
      <c r="A123" s="21" t="s">
        <v>152</v>
      </c>
      <c r="B123" s="58"/>
      <c r="C123" s="44">
        <v>64008207</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64008207</v>
      </c>
      <c r="AD123" s="41"/>
      <c r="AE123" s="52">
        <f t="shared" si="13"/>
        <v>64008.207000000002</v>
      </c>
      <c r="AF123" s="128"/>
      <c r="AG123" s="111"/>
    </row>
    <row r="124" spans="1:33" ht="22.25" customHeight="1">
      <c r="A124" s="21" t="s">
        <v>153</v>
      </c>
      <c r="B124" s="59"/>
      <c r="C124" s="44">
        <v>1328729</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1328729</v>
      </c>
      <c r="AD124" s="41"/>
      <c r="AE124" s="52">
        <f t="shared" si="13"/>
        <v>1328.729</v>
      </c>
      <c r="AF124" s="128"/>
      <c r="AG124" s="111"/>
    </row>
    <row r="125" spans="1:33" ht="22.25" customHeight="1">
      <c r="A125" s="21" t="s">
        <v>154</v>
      </c>
      <c r="B125" s="59"/>
      <c r="C125" s="44">
        <v>336203</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336203</v>
      </c>
      <c r="AD125" s="41"/>
      <c r="AE125" s="52">
        <f t="shared" si="13"/>
        <v>336.20299999999997</v>
      </c>
      <c r="AF125" s="128"/>
      <c r="AG125" s="111"/>
    </row>
    <row r="126" spans="1:33" ht="22.25" customHeight="1">
      <c r="A126" s="21" t="s">
        <v>155</v>
      </c>
      <c r="B126" s="59"/>
      <c r="C126" s="44">
        <v>128837</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128837</v>
      </c>
      <c r="AD126" s="41"/>
      <c r="AE126" s="52">
        <f t="shared" si="13"/>
        <v>128.83699999999999</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1411989</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1411989</v>
      </c>
      <c r="AD128" s="41"/>
      <c r="AE128" s="52">
        <f t="shared" si="13"/>
        <v>1411.989</v>
      </c>
      <c r="AF128" s="128"/>
      <c r="AG128" s="111"/>
    </row>
    <row r="129" spans="1:33" ht="22.25" customHeight="1">
      <c r="A129" s="21" t="s">
        <v>159</v>
      </c>
      <c r="B129" s="76"/>
      <c r="C129" s="44">
        <v>818474</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818474</v>
      </c>
      <c r="AD129" s="41"/>
      <c r="AE129" s="52">
        <f t="shared" si="13"/>
        <v>818.47400000000005</v>
      </c>
      <c r="AF129" s="128"/>
      <c r="AG129" s="111"/>
    </row>
    <row r="130" spans="1:33" ht="22.25" customHeight="1">
      <c r="A130" s="21" t="s">
        <v>160</v>
      </c>
      <c r="B130" s="77"/>
      <c r="C130" s="44">
        <v>303582</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303582</v>
      </c>
      <c r="AD130" s="41"/>
      <c r="AE130" s="52">
        <f t="shared" si="13"/>
        <v>303.58199999999999</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16066768</v>
      </c>
      <c r="D132" s="62">
        <f>SUM(D133:D142)</f>
        <v>5771202.8244000003</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21837970.8244</v>
      </c>
      <c r="AD132" s="41"/>
      <c r="AE132" s="37">
        <f t="shared" si="13"/>
        <v>21837.970824399999</v>
      </c>
      <c r="AF132" s="128"/>
      <c r="AG132" s="78"/>
    </row>
    <row r="133" spans="1:33" ht="22.25" customHeight="1">
      <c r="A133" s="21" t="s">
        <v>163</v>
      </c>
      <c r="B133" s="59"/>
      <c r="C133" s="44">
        <v>9462113</v>
      </c>
      <c r="D133" s="44">
        <v>4194224</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13656337</v>
      </c>
      <c r="AD133" s="41"/>
      <c r="AE133" s="52">
        <f t="shared" si="13"/>
        <v>13656.337</v>
      </c>
      <c r="AF133" s="128"/>
      <c r="AG133" s="111"/>
    </row>
    <row r="134" spans="1:33" ht="22.25" customHeight="1">
      <c r="A134" s="21" t="s">
        <v>164</v>
      </c>
      <c r="B134" s="59"/>
      <c r="C134" s="44">
        <v>29952</v>
      </c>
      <c r="D134" s="44">
        <v>29003</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58955</v>
      </c>
      <c r="AD134" s="41"/>
      <c r="AE134" s="52">
        <f t="shared" si="13"/>
        <v>58.954999999999998</v>
      </c>
      <c r="AF134" s="128"/>
      <c r="AG134" s="111"/>
    </row>
    <row r="135" spans="1:33" ht="22.25" customHeight="1">
      <c r="A135" s="21" t="s">
        <v>165</v>
      </c>
      <c r="B135" s="59"/>
      <c r="C135" s="44">
        <v>5014071</v>
      </c>
      <c r="D135" s="44">
        <v>410126</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5424197</v>
      </c>
      <c r="AD135" s="41"/>
      <c r="AE135" s="52">
        <f t="shared" si="13"/>
        <v>5424.1970000000001</v>
      </c>
      <c r="AF135" s="128"/>
      <c r="AG135" s="111"/>
    </row>
    <row r="136" spans="1:33" ht="22.25" customHeight="1">
      <c r="A136" s="21" t="s">
        <v>166</v>
      </c>
      <c r="B136" s="59"/>
      <c r="C136" s="44">
        <v>3789</v>
      </c>
      <c r="D136" s="44">
        <v>12651</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16440</v>
      </c>
      <c r="AD136" s="41"/>
      <c r="AE136" s="52">
        <f t="shared" si="13"/>
        <v>16.440000000000001</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37250</v>
      </c>
      <c r="D138" s="44">
        <v>21212</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58462</v>
      </c>
      <c r="AD138" s="41"/>
      <c r="AE138" s="52">
        <f t="shared" si="20"/>
        <v>58.462000000000003</v>
      </c>
      <c r="AF138" s="128"/>
      <c r="AG138" s="111"/>
    </row>
    <row r="139" spans="1:33" ht="22.25" customHeight="1">
      <c r="A139" s="21" t="s">
        <v>169</v>
      </c>
      <c r="B139" s="59"/>
      <c r="C139" s="44">
        <v>77158</v>
      </c>
      <c r="D139" s="44">
        <v>624494</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701652</v>
      </c>
      <c r="AD139" s="41"/>
      <c r="AE139" s="52">
        <f t="shared" si="20"/>
        <v>701.65200000000004</v>
      </c>
      <c r="AF139" s="128"/>
      <c r="AG139" s="111"/>
    </row>
    <row r="140" spans="1:33" ht="22.25" customHeight="1">
      <c r="A140" s="21" t="s">
        <v>170</v>
      </c>
      <c r="B140" s="59"/>
      <c r="C140" s="44">
        <v>28328</v>
      </c>
      <c r="D140" s="44">
        <v>212626</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240954</v>
      </c>
      <c r="AD140" s="41"/>
      <c r="AE140" s="52">
        <f t="shared" si="20"/>
        <v>240.95400000000001</v>
      </c>
      <c r="AF140" s="128"/>
      <c r="AG140" s="111"/>
    </row>
    <row r="141" spans="1:33" ht="22.25" customHeight="1">
      <c r="A141" s="21" t="s">
        <v>171</v>
      </c>
      <c r="B141" s="76"/>
      <c r="C141" s="44">
        <v>1414107</v>
      </c>
      <c r="D141" s="44">
        <v>266866.82439999998</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1680973.8244</v>
      </c>
      <c r="AD141" s="41"/>
      <c r="AE141" s="52">
        <f t="shared" si="20"/>
        <v>1680.9738244</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2454708.9640000002</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2454708.9640000002</v>
      </c>
      <c r="AD143" s="41"/>
      <c r="AE143" s="52">
        <f t="shared" ref="AE143:AE150" si="22">AC143/1000</f>
        <v>2454.7089640000004</v>
      </c>
      <c r="AF143" s="128"/>
      <c r="AG143" s="111"/>
    </row>
    <row r="144" spans="1:33" ht="22.25" customHeight="1">
      <c r="A144" s="22" t="s">
        <v>174</v>
      </c>
      <c r="B144" s="59"/>
      <c r="C144" s="44">
        <v>170984.71400000001</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170984.71400000001</v>
      </c>
      <c r="AD144" s="41"/>
      <c r="AE144" s="52">
        <f t="shared" si="22"/>
        <v>170.984714</v>
      </c>
      <c r="AF144" s="128"/>
      <c r="AG144" s="111"/>
    </row>
    <row r="145" spans="1:33" ht="22.25" customHeight="1">
      <c r="A145" s="22" t="s">
        <v>175</v>
      </c>
      <c r="B145" s="59"/>
      <c r="C145" s="75"/>
      <c r="D145" s="44">
        <v>11288956.5</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11288956.5</v>
      </c>
      <c r="AD145" s="41"/>
      <c r="AE145" s="52">
        <f t="shared" si="22"/>
        <v>11288.9565</v>
      </c>
      <c r="AF145" s="128"/>
      <c r="AG145" s="111"/>
    </row>
    <row r="146" spans="1:33" ht="22.25" customHeight="1">
      <c r="A146" s="22" t="s">
        <v>176</v>
      </c>
      <c r="B146" s="59"/>
      <c r="C146" s="75"/>
      <c r="D146" s="44">
        <v>5442491.0840990003</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5442491.0840990003</v>
      </c>
      <c r="AD146" s="41"/>
      <c r="AE146" s="52">
        <f t="shared" si="22"/>
        <v>5442.4910840990005</v>
      </c>
      <c r="AF146" s="128"/>
      <c r="AG146" s="111"/>
    </row>
    <row r="147" spans="1:33" ht="22.25" customHeight="1">
      <c r="A147" s="21" t="s">
        <v>177</v>
      </c>
      <c r="B147" s="59"/>
      <c r="C147" s="44">
        <v>612019.66870000004</v>
      </c>
      <c r="D147" s="44">
        <v>185200.86550000001</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797220.53420000011</v>
      </c>
      <c r="AD147" s="41"/>
      <c r="AE147" s="52">
        <f t="shared" si="22"/>
        <v>797.22053420000009</v>
      </c>
      <c r="AF147" s="128"/>
      <c r="AG147" s="44">
        <v>3427.6</v>
      </c>
    </row>
    <row r="148" spans="1:33" ht="22.25" customHeight="1">
      <c r="A148" s="22" t="s">
        <v>178</v>
      </c>
      <c r="B148" s="44">
        <v>34926.879999999997</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34926.879999999997</v>
      </c>
      <c r="AD148" s="41"/>
      <c r="AE148" s="52">
        <f t="shared" si="22"/>
        <v>34.926879999999997</v>
      </c>
      <c r="AF148" s="128"/>
      <c r="AG148" s="111"/>
    </row>
    <row r="149" spans="1:33" ht="22.25" customHeight="1">
      <c r="A149" s="22" t="s">
        <v>179</v>
      </c>
      <c r="B149" s="44">
        <v>1298631.45</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1298631.45</v>
      </c>
      <c r="AD149" s="41"/>
      <c r="AE149" s="52">
        <f t="shared" si="22"/>
        <v>1298.6314499999999</v>
      </c>
      <c r="AF149" s="128"/>
      <c r="AG149" s="111"/>
    </row>
    <row r="150" spans="1:33" ht="22.25" customHeight="1">
      <c r="A150" s="15" t="s">
        <v>180</v>
      </c>
      <c r="B150" s="33">
        <f>B151+B154+B157+B160+B163+B166+B173</f>
        <v>-195985533.51680005</v>
      </c>
      <c r="C150" s="33">
        <f>C169</f>
        <v>168623.22580000001</v>
      </c>
      <c r="D150" s="33">
        <f>D169</f>
        <v>71064.216700000004</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-195745846.07430005</v>
      </c>
      <c r="AD150" s="41"/>
      <c r="AE150" s="57">
        <f t="shared" si="22"/>
        <v>-195745.84607430006</v>
      </c>
      <c r="AF150" s="128"/>
      <c r="AG150" s="33">
        <f>AG169</f>
        <v>616.779</v>
      </c>
    </row>
    <row r="151" spans="1:33" ht="22.25" customHeight="1">
      <c r="A151" s="22" t="s">
        <v>181</v>
      </c>
      <c r="B151" s="153">
        <f>SUM(B152:B153)</f>
        <v>-188961799.24900001</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-188961799.24900001</v>
      </c>
      <c r="AD151" s="41"/>
      <c r="AE151" s="79">
        <f t="shared" si="20"/>
        <v>-188961.799249</v>
      </c>
      <c r="AF151" s="128"/>
      <c r="AG151" s="63"/>
    </row>
    <row r="152" spans="1:33" ht="22.25" customHeight="1">
      <c r="A152" s="21" t="s">
        <v>182</v>
      </c>
      <c r="B152" s="44">
        <v>-187851707.06</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-187851707.06</v>
      </c>
      <c r="AD152" s="41"/>
      <c r="AE152" s="52">
        <f t="shared" si="20"/>
        <v>-187851.70706000002</v>
      </c>
      <c r="AF152" s="128"/>
      <c r="AG152" s="111"/>
    </row>
    <row r="153" spans="1:33" ht="22.25" customHeight="1">
      <c r="A153" s="21" t="s">
        <v>183</v>
      </c>
      <c r="B153" s="44">
        <v>-1110092.189</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-1110092.189</v>
      </c>
      <c r="AD153" s="41"/>
      <c r="AE153" s="52">
        <f t="shared" si="20"/>
        <v>-1110.092189</v>
      </c>
      <c r="AF153" s="128"/>
      <c r="AG153" s="111"/>
    </row>
    <row r="154" spans="1:33" ht="22.25" customHeight="1">
      <c r="A154" s="22" t="s">
        <v>184</v>
      </c>
      <c r="B154" s="153">
        <f>SUM(B155:B156)</f>
        <v>-10770562.920400001</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-10770562.920400001</v>
      </c>
      <c r="AD154" s="41"/>
      <c r="AE154" s="79">
        <f t="shared" si="20"/>
        <v>-10770.562920400002</v>
      </c>
      <c r="AF154" s="128"/>
      <c r="AG154" s="63"/>
    </row>
    <row r="155" spans="1:33" ht="22.25" customHeight="1">
      <c r="A155" s="21" t="s">
        <v>185</v>
      </c>
      <c r="B155" s="44">
        <v>-15032941.489600001</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-15032941.489600001</v>
      </c>
      <c r="AD155" s="41"/>
      <c r="AE155" s="52">
        <f t="shared" si="20"/>
        <v>-15032.941489600002</v>
      </c>
      <c r="AF155" s="128"/>
      <c r="AG155" s="111"/>
    </row>
    <row r="156" spans="1:33" ht="22.25" customHeight="1">
      <c r="A156" s="21" t="s">
        <v>186</v>
      </c>
      <c r="B156" s="44">
        <v>4262378.5691999998</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4262378.5691999998</v>
      </c>
      <c r="AD156" s="41"/>
      <c r="AE156" s="52">
        <f t="shared" si="20"/>
        <v>4262.3785692000001</v>
      </c>
      <c r="AF156" s="128"/>
      <c r="AG156" s="111"/>
    </row>
    <row r="157" spans="1:33" ht="22.25" customHeight="1">
      <c r="A157" s="22" t="s">
        <v>187</v>
      </c>
      <c r="B157" s="153">
        <f>SUM(B158:B159)</f>
        <v>6817540.9720999999</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6817540.9720999999</v>
      </c>
      <c r="AD157" s="41"/>
      <c r="AE157" s="79">
        <f t="shared" si="20"/>
        <v>6817.5409720999996</v>
      </c>
      <c r="AF157" s="128"/>
      <c r="AG157" s="63"/>
    </row>
    <row r="158" spans="1:33" ht="22.25" customHeight="1">
      <c r="A158" s="21" t="s">
        <v>188</v>
      </c>
      <c r="B158" s="44">
        <v>-494160.9486</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-494160.9486</v>
      </c>
      <c r="AD158" s="41"/>
      <c r="AE158" s="52">
        <f t="shared" si="20"/>
        <v>-494.16094859999998</v>
      </c>
      <c r="AF158" s="128"/>
      <c r="AG158" s="111"/>
    </row>
    <row r="159" spans="1:33" ht="22.25" customHeight="1">
      <c r="A159" s="21" t="s">
        <v>189</v>
      </c>
      <c r="B159" s="44">
        <v>7311701.9206999997</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7311701.9206999997</v>
      </c>
      <c r="AD159" s="41"/>
      <c r="AE159" s="52">
        <f t="shared" si="20"/>
        <v>7311.7019206999994</v>
      </c>
      <c r="AF159" s="128"/>
      <c r="AG159" s="111"/>
    </row>
    <row r="160" spans="1:33" ht="22.25" customHeight="1">
      <c r="A160" s="22" t="s">
        <v>190</v>
      </c>
      <c r="B160" s="153">
        <f>SUM(B161:B162)</f>
        <v>804413.56790000002</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804413.56790000002</v>
      </c>
      <c r="AD160" s="41"/>
      <c r="AE160" s="79">
        <f t="shared" si="20"/>
        <v>804.41356789999998</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804413.56790000002</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804413.56790000002</v>
      </c>
      <c r="AD162" s="41"/>
      <c r="AE162" s="52">
        <f t="shared" si="20"/>
        <v>804.41356789999998</v>
      </c>
      <c r="AF162" s="128"/>
      <c r="AG162" s="111"/>
    </row>
    <row r="163" spans="1:33" ht="22.25" customHeight="1">
      <c r="A163" s="22" t="s">
        <v>193</v>
      </c>
      <c r="B163" s="153">
        <f>SUM(B164:B165)</f>
        <v>531860.24600000004</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531860.24600000004</v>
      </c>
      <c r="AD163" s="41"/>
      <c r="AE163" s="79">
        <f t="shared" si="20"/>
        <v>531.86024600000007</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531860.24600000004</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531860.24600000004</v>
      </c>
      <c r="AD165" s="41"/>
      <c r="AE165" s="52">
        <f t="shared" si="20"/>
        <v>531.86024600000007</v>
      </c>
      <c r="AF165" s="128"/>
      <c r="AG165" s="111"/>
    </row>
    <row r="166" spans="1:33" ht="22.25" customHeight="1">
      <c r="A166" s="22" t="s">
        <v>196</v>
      </c>
      <c r="B166" s="153">
        <f>SUM(B167:B168)</f>
        <v>732672.47569999995</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732672.47569999995</v>
      </c>
      <c r="AD166" s="41"/>
      <c r="AE166" s="79">
        <f t="shared" si="20"/>
        <v>732.67247569999995</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732672.47569999995</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732672.47569999995</v>
      </c>
      <c r="AD168" s="41"/>
      <c r="AE168" s="52">
        <f t="shared" si="20"/>
        <v>732.67247569999995</v>
      </c>
      <c r="AF168" s="128"/>
      <c r="AG168" s="111"/>
    </row>
    <row r="169" spans="1:33" ht="22.25" customHeight="1">
      <c r="A169" s="22" t="s">
        <v>199</v>
      </c>
      <c r="B169" s="59"/>
      <c r="C169" s="62">
        <f>SUM(C170:C171)</f>
        <v>168623.22580000001</v>
      </c>
      <c r="D169" s="62">
        <f>SUM(D170:D171)</f>
        <v>71064.216700000004</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239687.4425</v>
      </c>
      <c r="AD169" s="41"/>
      <c r="AE169" s="52">
        <f t="shared" si="20"/>
        <v>239.6874425</v>
      </c>
      <c r="AF169" s="128"/>
      <c r="AG169" s="54">
        <f>SUM(AG170:AG171)</f>
        <v>616.779</v>
      </c>
    </row>
    <row r="170" spans="1:33" ht="22.25" customHeight="1">
      <c r="A170" s="21" t="s">
        <v>200</v>
      </c>
      <c r="B170" s="59"/>
      <c r="C170" s="44">
        <v>147970.4958</v>
      </c>
      <c r="D170" s="44">
        <v>53217.566700000003</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201188.0625</v>
      </c>
      <c r="AD170" s="41"/>
      <c r="AE170" s="52">
        <f t="shared" si="20"/>
        <v>201.1880625</v>
      </c>
      <c r="AF170" s="128"/>
      <c r="AG170" s="44">
        <v>509.68599999999998</v>
      </c>
    </row>
    <row r="171" spans="1:33" ht="22.25" customHeight="1">
      <c r="A171" s="21" t="s">
        <v>201</v>
      </c>
      <c r="B171" s="59"/>
      <c r="C171" s="44">
        <v>20652.73</v>
      </c>
      <c r="D171" s="44">
        <v>17846.650000000001</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38499.380000000005</v>
      </c>
      <c r="AD171" s="41"/>
      <c r="AE171" s="52">
        <f t="shared" si="20"/>
        <v>38.499380000000002</v>
      </c>
      <c r="AF171" s="128"/>
      <c r="AG171" s="44">
        <v>107.093</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-5139658.6091</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-5139658.6091</v>
      </c>
      <c r="AD173" s="41"/>
      <c r="AE173" s="52">
        <f t="shared" si="20"/>
        <v>-5139.6586090999999</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637939.74300000002</v>
      </c>
      <c r="C175" s="33">
        <f>C176+C180+C181+C184+C187</f>
        <v>26005873.678871088</v>
      </c>
      <c r="D175" s="33">
        <f>D176+D180+D181+D184+D187</f>
        <v>5500015.0300000003</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32143828.45187109</v>
      </c>
      <c r="AD175" s="97"/>
      <c r="AE175" s="81">
        <f t="shared" si="20"/>
        <v>32143.82845187109</v>
      </c>
      <c r="AF175" s="128"/>
      <c r="AG175" s="33">
        <f>AG176+AG180+AG181+AG184+AG187</f>
        <v>1507.7080800000001</v>
      </c>
    </row>
    <row r="176" spans="1:33" ht="22.25" customHeight="1">
      <c r="A176" s="24" t="s">
        <v>206</v>
      </c>
      <c r="B176" s="63"/>
      <c r="C176" s="62">
        <f>C177+C178+C179</f>
        <v>8962958.9568710886</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8962958.9568710886</v>
      </c>
      <c r="AD176" s="97"/>
      <c r="AE176" s="37">
        <f t="shared" si="20"/>
        <v>8962.958956871089</v>
      </c>
      <c r="AF176" s="128"/>
      <c r="AG176" s="78"/>
    </row>
    <row r="177" spans="1:33" ht="22.25" customHeight="1">
      <c r="A177" s="100" t="s">
        <v>207</v>
      </c>
      <c r="B177" s="63"/>
      <c r="C177" s="44">
        <v>5397616.6243289178</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5397616.6243289178</v>
      </c>
      <c r="AD177" s="97"/>
      <c r="AE177" s="44">
        <f t="shared" si="20"/>
        <v>5397.6166243289181</v>
      </c>
      <c r="AF177" s="128"/>
      <c r="AG177" s="111"/>
    </row>
    <row r="178" spans="1:33" ht="22.25" customHeight="1">
      <c r="A178" s="100" t="s">
        <v>208</v>
      </c>
      <c r="B178" s="63"/>
      <c r="C178" s="44">
        <v>2584833.8052614601</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2584833.8052614601</v>
      </c>
      <c r="AD178" s="97"/>
      <c r="AE178" s="52">
        <f t="shared" si="20"/>
        <v>2584.8338052614599</v>
      </c>
      <c r="AF178" s="128"/>
      <c r="AG178" s="111"/>
    </row>
    <row r="179" spans="1:33" ht="22.25" customHeight="1">
      <c r="A179" s="100" t="s">
        <v>209</v>
      </c>
      <c r="B179" s="63"/>
      <c r="C179" s="44">
        <v>980508.52728071052</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980508.52728071052</v>
      </c>
      <c r="AD179" s="97"/>
      <c r="AE179" s="52">
        <f t="shared" si="20"/>
        <v>980.5085272807105</v>
      </c>
      <c r="AF179" s="128"/>
      <c r="AG179" s="111"/>
    </row>
    <row r="180" spans="1:33" ht="22.25" customHeight="1">
      <c r="A180" s="24" t="s">
        <v>210</v>
      </c>
      <c r="B180" s="63"/>
      <c r="C180" s="169">
        <v>102335.43799999999</v>
      </c>
      <c r="D180" s="175">
        <v>72639.887000000002</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174975.32500000001</v>
      </c>
      <c r="AD180" s="97"/>
      <c r="AE180" s="37">
        <f t="shared" si="20"/>
        <v>174.975325</v>
      </c>
      <c r="AF180" s="128"/>
      <c r="AG180" s="111"/>
    </row>
    <row r="181" spans="1:33" ht="22.25" customHeight="1">
      <c r="A181" s="24" t="s">
        <v>211</v>
      </c>
      <c r="B181" s="62">
        <f>B182+B183</f>
        <v>637939.74300000002</v>
      </c>
      <c r="C181" s="62">
        <f>C182+C183</f>
        <v>1043313.321</v>
      </c>
      <c r="D181" s="62">
        <f>D182+D183</f>
        <v>228630.81700000001</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1909883.8810000001</v>
      </c>
      <c r="AD181" s="97"/>
      <c r="AE181" s="37">
        <f t="shared" si="20"/>
        <v>1909.883881</v>
      </c>
      <c r="AF181" s="128"/>
      <c r="AG181" s="37">
        <f>AG182+AG183</f>
        <v>1507.7080800000001</v>
      </c>
    </row>
    <row r="182" spans="1:33" ht="22.25" customHeight="1">
      <c r="A182" s="100" t="s">
        <v>212</v>
      </c>
      <c r="B182" s="44">
        <v>27123.091</v>
      </c>
      <c r="C182" s="44">
        <v>74.131</v>
      </c>
      <c r="D182" s="44">
        <v>780.49900000000002</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27977.721000000001</v>
      </c>
      <c r="AD182" s="97"/>
      <c r="AE182" s="52">
        <f t="shared" si="20"/>
        <v>27.977721000000003</v>
      </c>
      <c r="AF182" s="128"/>
      <c r="AG182" s="111"/>
    </row>
    <row r="183" spans="1:33" ht="22.25" customHeight="1">
      <c r="A183" s="100" t="s">
        <v>213</v>
      </c>
      <c r="B183" s="44">
        <v>610816.652</v>
      </c>
      <c r="C183" s="44">
        <v>1043239.19</v>
      </c>
      <c r="D183" s="44">
        <v>227850.318</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1881906.16</v>
      </c>
      <c r="AD183" s="97"/>
      <c r="AE183" s="52">
        <f t="shared" si="20"/>
        <v>1881.90616</v>
      </c>
      <c r="AF183" s="128"/>
      <c r="AG183" s="44">
        <v>1507.7080800000001</v>
      </c>
    </row>
    <row r="184" spans="1:33" ht="22.25" customHeight="1">
      <c r="A184" s="20" t="s">
        <v>214</v>
      </c>
      <c r="B184" s="63"/>
      <c r="C184" s="37">
        <f>SUM(C185:C186)</f>
        <v>15897265.963</v>
      </c>
      <c r="D184" s="37">
        <f>SUM(D185:D186)</f>
        <v>5198744.3260000004</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21096010.289000001</v>
      </c>
      <c r="AD184" s="97"/>
      <c r="AE184" s="37">
        <f t="shared" si="20"/>
        <v>21096.010289000002</v>
      </c>
      <c r="AF184" s="128"/>
      <c r="AG184" s="76"/>
    </row>
    <row r="185" spans="1:33" ht="22.25" customHeight="1">
      <c r="A185" s="100" t="s">
        <v>215</v>
      </c>
      <c r="B185" s="63"/>
      <c r="C185" s="44">
        <v>4896819.4529999997</v>
      </c>
      <c r="D185" s="44">
        <v>3676665.9010000001</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8573485.3540000003</v>
      </c>
      <c r="AD185" s="97"/>
      <c r="AE185" s="52">
        <f t="shared" si="20"/>
        <v>8573.4853540000004</v>
      </c>
      <c r="AF185" s="128"/>
      <c r="AG185" s="111"/>
    </row>
    <row r="186" spans="1:33" ht="22.25" customHeight="1">
      <c r="A186" s="100" t="s">
        <v>216</v>
      </c>
      <c r="B186" s="63"/>
      <c r="C186" s="44">
        <v>11000446.51</v>
      </c>
      <c r="D186" s="44">
        <v>1522078.425</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12522524.935000001</v>
      </c>
      <c r="AD186" s="97"/>
      <c r="AE186" s="52">
        <f t="shared" si="20"/>
        <v>12522.524935000001</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442898839.5559622</v>
      </c>
      <c r="C188" s="137">
        <f t="shared" si="26"/>
        <v>134483669.00946653</v>
      </c>
      <c r="D188" s="137">
        <f t="shared" si="26"/>
        <v>34580146.802840158</v>
      </c>
      <c r="E188" s="137">
        <f t="shared" si="26"/>
        <v>1548442.1652537503</v>
      </c>
      <c r="F188" s="137">
        <f t="shared" si="26"/>
        <v>1060.9760000000001</v>
      </c>
      <c r="G188" s="137">
        <f t="shared" si="26"/>
        <v>0</v>
      </c>
      <c r="H188" s="137">
        <f t="shared" si="26"/>
        <v>0</v>
      </c>
      <c r="I188" s="137">
        <f t="shared" si="26"/>
        <v>0</v>
      </c>
      <c r="J188" s="137">
        <f t="shared" si="26"/>
        <v>1443597.9180000001</v>
      </c>
      <c r="K188" s="137">
        <f t="shared" si="26"/>
        <v>0</v>
      </c>
      <c r="L188" s="137">
        <f t="shared" si="26"/>
        <v>0</v>
      </c>
      <c r="M188" s="137">
        <f>M175+M121+M68+M10</f>
        <v>0</v>
      </c>
      <c r="N188" s="137">
        <f t="shared" ref="N188:AC188" si="27">N10+N68+N121+N175</f>
        <v>0</v>
      </c>
      <c r="O188" s="137">
        <f t="shared" si="27"/>
        <v>0</v>
      </c>
      <c r="P188" s="137">
        <f t="shared" si="27"/>
        <v>0</v>
      </c>
      <c r="Q188" s="137">
        <f t="shared" si="27"/>
        <v>0</v>
      </c>
      <c r="R188" s="137">
        <f t="shared" si="27"/>
        <v>0</v>
      </c>
      <c r="S188" s="137">
        <f t="shared" si="27"/>
        <v>0</v>
      </c>
      <c r="T188" s="137">
        <f t="shared" si="27"/>
        <v>0.79485888768750002</v>
      </c>
      <c r="U188" s="137">
        <f t="shared" si="27"/>
        <v>934.10595427499993</v>
      </c>
      <c r="V188" s="137">
        <f t="shared" si="27"/>
        <v>521.29593225000008</v>
      </c>
      <c r="W188" s="137">
        <f t="shared" si="27"/>
        <v>104.4940044375</v>
      </c>
      <c r="X188" s="137">
        <f t="shared" si="27"/>
        <v>1.1740899375000001E-3</v>
      </c>
      <c r="Y188" s="137">
        <f t="shared" si="27"/>
        <v>37.336060012499999</v>
      </c>
      <c r="Z188" s="137">
        <f t="shared" si="27"/>
        <v>7.8272662500000008E-4</v>
      </c>
      <c r="AA188" s="137">
        <f t="shared" si="27"/>
        <v>945.14239968750007</v>
      </c>
      <c r="AB188" s="137">
        <f t="shared" si="27"/>
        <v>107472.36189218749</v>
      </c>
      <c r="AC188" s="137">
        <f t="shared" si="27"/>
        <v>615065771.96058118</v>
      </c>
      <c r="AD188" s="97"/>
      <c r="AE188" s="137">
        <f t="shared" si="20"/>
        <v>615065.77196058119</v>
      </c>
      <c r="AF188" s="91"/>
      <c r="AG188" s="147">
        <f>AG175+AG121+AG68+AG10</f>
        <v>76622.988189970958</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3190737.2220000001</v>
      </c>
      <c r="C190" s="62">
        <f>C191+C192</f>
        <v>615.18200000000002</v>
      </c>
      <c r="D190" s="62">
        <f>D191+D192</f>
        <v>23289.035</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3214641.4390000002</v>
      </c>
      <c r="AD190" s="41"/>
      <c r="AE190" s="37">
        <f t="shared" si="20"/>
        <v>3214.6414390000004</v>
      </c>
      <c r="AF190" s="91"/>
      <c r="AG190" s="37">
        <f>AG191</f>
        <v>45.161000000000001</v>
      </c>
    </row>
    <row r="191" spans="1:33" ht="22.25" customHeight="1">
      <c r="A191" s="25" t="s">
        <v>220</v>
      </c>
      <c r="B191" s="44">
        <v>3190737.2220000001</v>
      </c>
      <c r="C191" s="44">
        <v>615.18200000000002</v>
      </c>
      <c r="D191" s="44">
        <v>23289.035</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3214641.4390000002</v>
      </c>
      <c r="AD191" s="41"/>
      <c r="AE191" s="52">
        <f t="shared" si="20"/>
        <v>3214.6414390000004</v>
      </c>
      <c r="AF191" s="91"/>
      <c r="AG191" s="52">
        <v>45.161000000000001</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27903932</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27903932</v>
      </c>
      <c r="AE193" s="31">
        <f t="shared" si="20"/>
        <v>27903.932000000001</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11A0A-DFE1-4F39-BE23-3D26B298F553}">
  <dimension ref="A1:AG200"/>
  <sheetViews>
    <sheetView zoomScale="138" zoomScaleNormal="138" workbookViewId="0">
      <pane xSplit="1" topLeftCell="S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2005</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461663016.78381705</v>
      </c>
      <c r="C7" s="134">
        <f>C10+C68+C121+C150+C175</f>
        <v>137048246.26818568</v>
      </c>
      <c r="D7" s="134">
        <f>D10+D68+D121+D150+D175</f>
        <v>33358254.859517891</v>
      </c>
      <c r="E7" s="134">
        <f>E68</f>
        <v>2655519.4446700001</v>
      </c>
      <c r="F7" s="134">
        <f t="shared" ref="F7:AB7" si="0">F68</f>
        <v>1446.2660000000001</v>
      </c>
      <c r="G7" s="134">
        <f t="shared" si="0"/>
        <v>0</v>
      </c>
      <c r="H7" s="134">
        <f t="shared" si="0"/>
        <v>0</v>
      </c>
      <c r="I7" s="134">
        <f t="shared" si="0"/>
        <v>0</v>
      </c>
      <c r="J7" s="134">
        <f t="shared" si="0"/>
        <v>1728429.0209999999</v>
      </c>
      <c r="K7" s="134">
        <f t="shared" si="0"/>
        <v>0</v>
      </c>
      <c r="L7" s="134">
        <f t="shared" si="0"/>
        <v>0</v>
      </c>
      <c r="M7" s="134">
        <f t="shared" si="0"/>
        <v>0</v>
      </c>
      <c r="N7" s="134">
        <f t="shared" si="0"/>
        <v>0</v>
      </c>
      <c r="O7" s="134">
        <f t="shared" si="0"/>
        <v>0</v>
      </c>
      <c r="P7" s="134">
        <f t="shared" si="0"/>
        <v>0</v>
      </c>
      <c r="Q7" s="134">
        <f t="shared" si="0"/>
        <v>0</v>
      </c>
      <c r="R7" s="134">
        <f t="shared" si="0"/>
        <v>0</v>
      </c>
      <c r="S7" s="134">
        <f t="shared" si="0"/>
        <v>0</v>
      </c>
      <c r="T7" s="134">
        <f t="shared" si="0"/>
        <v>0.82840123350000017</v>
      </c>
      <c r="U7" s="134">
        <f t="shared" si="0"/>
        <v>973.52440380000007</v>
      </c>
      <c r="V7" s="134">
        <f t="shared" si="0"/>
        <v>543.29416200000003</v>
      </c>
      <c r="W7" s="134">
        <f t="shared" si="0"/>
        <v>108.9035595</v>
      </c>
      <c r="X7" s="134">
        <f t="shared" si="0"/>
        <v>1.2236355E-3</v>
      </c>
      <c r="Y7" s="134">
        <f t="shared" si="0"/>
        <v>38.911608899999997</v>
      </c>
      <c r="Z7" s="134">
        <f t="shared" si="0"/>
        <v>8.1575700000000007E-4</v>
      </c>
      <c r="AA7" s="134">
        <f t="shared" si="0"/>
        <v>985.02657749999992</v>
      </c>
      <c r="AB7" s="134">
        <f t="shared" si="0"/>
        <v>114306.0972375</v>
      </c>
      <c r="AC7" s="139">
        <f>SUM(B7:AB7)</f>
        <v>636571869.23118043</v>
      </c>
      <c r="AE7" s="139">
        <f>AC7/1000</f>
        <v>636571.8692311804</v>
      </c>
      <c r="AF7" s="130"/>
      <c r="AG7" s="185">
        <f>AG10+AG68+AG121+AG150+AG175</f>
        <v>75890.893816820986</v>
      </c>
    </row>
    <row r="8" spans="1:33" ht="27.5" customHeight="1" thickBot="1">
      <c r="A8" s="131" t="s">
        <v>37</v>
      </c>
      <c r="B8" s="132">
        <f>(B10+B68+B121+B175)</f>
        <v>448056692.01621705</v>
      </c>
      <c r="C8" s="132">
        <f t="shared" ref="C8:AB8" si="1">(C10+C68+C121+C175)</f>
        <v>136460569.65668568</v>
      </c>
      <c r="D8" s="132">
        <f t="shared" si="1"/>
        <v>33115840.896517891</v>
      </c>
      <c r="E8" s="132">
        <f t="shared" si="1"/>
        <v>2655519.4446700001</v>
      </c>
      <c r="F8" s="132">
        <f t="shared" si="1"/>
        <v>1446.2660000000001</v>
      </c>
      <c r="G8" s="132">
        <f t="shared" si="1"/>
        <v>0</v>
      </c>
      <c r="H8" s="132">
        <f t="shared" si="1"/>
        <v>0</v>
      </c>
      <c r="I8" s="132">
        <f t="shared" si="1"/>
        <v>0</v>
      </c>
      <c r="J8" s="132">
        <f t="shared" si="1"/>
        <v>1728429.0209999999</v>
      </c>
      <c r="K8" s="132">
        <f t="shared" si="1"/>
        <v>0</v>
      </c>
      <c r="L8" s="132">
        <f t="shared" si="1"/>
        <v>0</v>
      </c>
      <c r="M8" s="132">
        <f t="shared" si="1"/>
        <v>0</v>
      </c>
      <c r="N8" s="132">
        <f t="shared" si="1"/>
        <v>0</v>
      </c>
      <c r="O8" s="132">
        <f t="shared" si="1"/>
        <v>0</v>
      </c>
      <c r="P8" s="132">
        <f t="shared" si="1"/>
        <v>0</v>
      </c>
      <c r="Q8" s="132">
        <f t="shared" si="1"/>
        <v>0</v>
      </c>
      <c r="R8" s="132">
        <f t="shared" si="1"/>
        <v>0</v>
      </c>
      <c r="S8" s="132">
        <f t="shared" si="1"/>
        <v>0</v>
      </c>
      <c r="T8" s="132">
        <f t="shared" si="1"/>
        <v>0.82840123350000017</v>
      </c>
      <c r="U8" s="132">
        <f t="shared" si="1"/>
        <v>973.52440380000007</v>
      </c>
      <c r="V8" s="132">
        <f t="shared" si="1"/>
        <v>543.29416200000003</v>
      </c>
      <c r="W8" s="132">
        <f t="shared" si="1"/>
        <v>108.9035595</v>
      </c>
      <c r="X8" s="132">
        <f t="shared" si="1"/>
        <v>1.2236355E-3</v>
      </c>
      <c r="Y8" s="132">
        <f t="shared" si="1"/>
        <v>38.911608899999997</v>
      </c>
      <c r="Z8" s="132">
        <f t="shared" si="1"/>
        <v>8.1575700000000007E-4</v>
      </c>
      <c r="AA8" s="132">
        <f t="shared" si="1"/>
        <v>985.02657749999992</v>
      </c>
      <c r="AB8" s="132">
        <f t="shared" si="1"/>
        <v>114306.0972375</v>
      </c>
      <c r="AC8" s="135">
        <f>SUM(B8:AB8)</f>
        <v>622135453.88908041</v>
      </c>
      <c r="AE8" s="135">
        <f>AC8/1000</f>
        <v>622135.45388908044</v>
      </c>
      <c r="AF8" s="130"/>
      <c r="AG8" s="186"/>
    </row>
    <row r="9" spans="1:33" ht="27.5" customHeight="1" thickBot="1">
      <c r="A9" s="136" t="s">
        <v>38</v>
      </c>
      <c r="B9" s="137">
        <f>B10+B68+B121+B150+B175</f>
        <v>252270864.18841705</v>
      </c>
      <c r="C9" s="137">
        <f t="shared" ref="C9:D9" si="2">C10+C68+C121+C150+C175</f>
        <v>137048246.26818568</v>
      </c>
      <c r="D9" s="137">
        <f t="shared" si="2"/>
        <v>33358254.859517891</v>
      </c>
      <c r="E9" s="137">
        <f t="shared" ref="E9:AB9" si="3">E10+E68+E121+E175</f>
        <v>2655519.4446700001</v>
      </c>
      <c r="F9" s="137">
        <f t="shared" si="3"/>
        <v>1446.2660000000001</v>
      </c>
      <c r="G9" s="137">
        <f t="shared" si="3"/>
        <v>0</v>
      </c>
      <c r="H9" s="137">
        <f t="shared" si="3"/>
        <v>0</v>
      </c>
      <c r="I9" s="137">
        <f t="shared" si="3"/>
        <v>0</v>
      </c>
      <c r="J9" s="137">
        <f t="shared" si="3"/>
        <v>1728429.0209999999</v>
      </c>
      <c r="K9" s="137">
        <f t="shared" si="3"/>
        <v>0</v>
      </c>
      <c r="L9" s="137">
        <f t="shared" si="3"/>
        <v>0</v>
      </c>
      <c r="M9" s="137">
        <f t="shared" si="3"/>
        <v>0</v>
      </c>
      <c r="N9" s="137">
        <f t="shared" si="3"/>
        <v>0</v>
      </c>
      <c r="O9" s="137">
        <f t="shared" si="3"/>
        <v>0</v>
      </c>
      <c r="P9" s="137">
        <f t="shared" si="3"/>
        <v>0</v>
      </c>
      <c r="Q9" s="137">
        <f t="shared" si="3"/>
        <v>0</v>
      </c>
      <c r="R9" s="137">
        <f t="shared" si="3"/>
        <v>0</v>
      </c>
      <c r="S9" s="137">
        <f t="shared" si="3"/>
        <v>0</v>
      </c>
      <c r="T9" s="137">
        <f t="shared" si="3"/>
        <v>0.82840123350000017</v>
      </c>
      <c r="U9" s="137">
        <f t="shared" si="3"/>
        <v>973.52440380000007</v>
      </c>
      <c r="V9" s="137">
        <f t="shared" si="3"/>
        <v>543.29416200000003</v>
      </c>
      <c r="W9" s="137">
        <f t="shared" si="3"/>
        <v>108.9035595</v>
      </c>
      <c r="X9" s="137">
        <f t="shared" si="3"/>
        <v>1.2236355E-3</v>
      </c>
      <c r="Y9" s="137">
        <f t="shared" si="3"/>
        <v>38.911608899999997</v>
      </c>
      <c r="Z9" s="137">
        <f t="shared" si="3"/>
        <v>8.1575700000000007E-4</v>
      </c>
      <c r="AA9" s="137">
        <f t="shared" si="3"/>
        <v>985.02657749999992</v>
      </c>
      <c r="AB9" s="137">
        <f t="shared" si="3"/>
        <v>114306.0972375</v>
      </c>
      <c r="AC9" s="138">
        <f>SUM(B9:AB9)</f>
        <v>427179716.63578033</v>
      </c>
      <c r="AE9" s="138">
        <f t="shared" ref="AE9:AE72" si="4">AC9/1000</f>
        <v>427179.71663578035</v>
      </c>
      <c r="AF9" s="129"/>
      <c r="AG9" s="187"/>
    </row>
    <row r="10" spans="1:33" ht="22.25" customHeight="1">
      <c r="A10" s="32" t="s">
        <v>39</v>
      </c>
      <c r="B10" s="33">
        <f>B11+B53</f>
        <v>399072711.69442093</v>
      </c>
      <c r="C10" s="33">
        <f>C11+C53</f>
        <v>23685232.570494212</v>
      </c>
      <c r="D10" s="33">
        <f>D11+D53</f>
        <v>3668553.6174313682</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426426497.88234651</v>
      </c>
      <c r="AD10" s="41"/>
      <c r="AE10" s="57">
        <f t="shared" si="4"/>
        <v>426426.49788234651</v>
      </c>
      <c r="AF10" s="128"/>
      <c r="AG10" s="36">
        <f>AG11+AG53</f>
        <v>66261.963992820994</v>
      </c>
    </row>
    <row r="11" spans="1:33" ht="22.25" customHeight="1">
      <c r="A11" s="20" t="s">
        <v>40</v>
      </c>
      <c r="B11" s="37">
        <f>B12+B18+B43+B49</f>
        <v>385162739.91705281</v>
      </c>
      <c r="C11" s="37">
        <f>C12+C18+C43+C49</f>
        <v>995978.99025996367</v>
      </c>
      <c r="D11" s="37">
        <f>D12+D18+D43+D49</f>
        <v>3653158.647431368</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389811877.55474412</v>
      </c>
      <c r="AD11" s="41"/>
      <c r="AE11" s="37">
        <f t="shared" si="4"/>
        <v>389811.87755474413</v>
      </c>
      <c r="AF11" s="128"/>
      <c r="AG11" s="37">
        <f>AG12+AG18+AG43+AG49</f>
        <v>66261.963992820994</v>
      </c>
    </row>
    <row r="12" spans="1:33" ht="22.25" customHeight="1">
      <c r="A12" s="20" t="s">
        <v>41</v>
      </c>
      <c r="B12" s="37">
        <f>B13+B14+B15</f>
        <v>169009729.88916001</v>
      </c>
      <c r="C12" s="37">
        <f>C13+C14+C15</f>
        <v>144884.99094353599</v>
      </c>
      <c r="D12" s="37">
        <f>D13+D14+D15</f>
        <v>332341.16510207701</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169486956.04520562</v>
      </c>
      <c r="AD12" s="41"/>
      <c r="AE12" s="37">
        <f t="shared" si="4"/>
        <v>169486.95604520562</v>
      </c>
      <c r="AF12" s="128"/>
      <c r="AG12" s="37">
        <f>SUM(AG13:AG15)</f>
        <v>13375.859548187007</v>
      </c>
    </row>
    <row r="13" spans="1:33" ht="22.25" customHeight="1">
      <c r="A13" s="21" t="s">
        <v>42</v>
      </c>
      <c r="B13" s="44">
        <v>133905542.946334</v>
      </c>
      <c r="C13" s="44">
        <v>122660.568047536</v>
      </c>
      <c r="D13" s="44">
        <v>301613.48362707702</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134329816.99800861</v>
      </c>
      <c r="AD13" s="41"/>
      <c r="AE13" s="52">
        <f t="shared" si="4"/>
        <v>134329.81699800861</v>
      </c>
      <c r="AF13" s="128"/>
      <c r="AG13" s="44">
        <v>11755.3985731096</v>
      </c>
    </row>
    <row r="14" spans="1:33" ht="22.25" customHeight="1">
      <c r="A14" s="21" t="s">
        <v>43</v>
      </c>
      <c r="B14" s="44">
        <v>11153711.593479101</v>
      </c>
      <c r="C14" s="44">
        <v>8606.9548592239007</v>
      </c>
      <c r="D14" s="44">
        <v>13738.5920267655</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11176057.14036509</v>
      </c>
      <c r="AD14" s="41"/>
      <c r="AE14" s="52">
        <f t="shared" si="4"/>
        <v>11176.05714036509</v>
      </c>
      <c r="AF14" s="128"/>
      <c r="AG14" s="44">
        <v>1315.18007542637</v>
      </c>
    </row>
    <row r="15" spans="1:33" ht="22.25" customHeight="1">
      <c r="A15" s="21" t="s">
        <v>44</v>
      </c>
      <c r="B15" s="49">
        <f>B16+B17</f>
        <v>23950475.349346898</v>
      </c>
      <c r="C15" s="49">
        <f t="shared" ref="C15:D15" si="5">C16+C17</f>
        <v>13617.468036776099</v>
      </c>
      <c r="D15" s="49">
        <f t="shared" si="5"/>
        <v>16989.089448234499</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23981081.906831909</v>
      </c>
      <c r="AD15" s="41"/>
      <c r="AE15" s="52">
        <f t="shared" si="4"/>
        <v>23981.081906831911</v>
      </c>
      <c r="AF15" s="128"/>
      <c r="AG15" s="44">
        <v>305.28089965103698</v>
      </c>
    </row>
    <row r="16" spans="1:33" ht="22.25" customHeight="1">
      <c r="A16" s="98" t="s">
        <v>45</v>
      </c>
      <c r="B16" s="44">
        <v>1002946.845</v>
      </c>
      <c r="C16" s="44">
        <v>5.0149999999999997</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1002951.86</v>
      </c>
      <c r="AD16" s="41"/>
      <c r="AE16" s="52">
        <f t="shared" si="4"/>
        <v>1002.95186</v>
      </c>
      <c r="AF16" s="128"/>
      <c r="AG16" s="73"/>
    </row>
    <row r="17" spans="1:33" ht="22.25" customHeight="1">
      <c r="A17" s="99" t="s">
        <v>46</v>
      </c>
      <c r="B17" s="44">
        <v>22947528.5043469</v>
      </c>
      <c r="C17" s="44">
        <v>13612.4530367761</v>
      </c>
      <c r="D17" s="44">
        <v>16989.089448234499</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22978130.046831913</v>
      </c>
      <c r="AD17" s="41"/>
      <c r="AE17" s="52">
        <f t="shared" si="4"/>
        <v>22978.130046831913</v>
      </c>
      <c r="AF17" s="128"/>
      <c r="AG17" s="44">
        <v>305.28089965103698</v>
      </c>
    </row>
    <row r="18" spans="1:33" ht="22.25" customHeight="1">
      <c r="A18" s="20" t="s">
        <v>47</v>
      </c>
      <c r="B18" s="37">
        <f>B19+B20+B21+B25+B26+B33+B35+B37+B39</f>
        <v>49185989.325892746</v>
      </c>
      <c r="C18" s="37">
        <f>C19+C20+C21+C25+C26+C33+C35+C37+C39</f>
        <v>100015.67131642764</v>
      </c>
      <c r="D18" s="37">
        <f>D19+D20+D21+D25+D26+D33+D35+D37+D39</f>
        <v>140461.98232929088</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49426466.979538456</v>
      </c>
      <c r="AD18" s="110"/>
      <c r="AE18" s="37">
        <f t="shared" si="4"/>
        <v>49426.466979538454</v>
      </c>
      <c r="AF18" s="128"/>
      <c r="AG18" s="37">
        <f>SUM(AG19,AG20,AG21,AG25,AG26,AG32,AG33,AG34,AG35,AG36,AG37,AG38,AG39)</f>
        <v>1287.6897290439808</v>
      </c>
    </row>
    <row r="19" spans="1:33" ht="22.25" customHeight="1">
      <c r="A19" s="100" t="s">
        <v>48</v>
      </c>
      <c r="B19" s="44">
        <v>2858007.6321013747</v>
      </c>
      <c r="C19" s="44">
        <v>1866.6676420000003</v>
      </c>
      <c r="D19" s="44">
        <v>2602.4353487499998</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2862476.7350921249</v>
      </c>
      <c r="AD19" s="110"/>
      <c r="AE19" s="44">
        <f t="shared" si="4"/>
        <v>2862.4767350921247</v>
      </c>
      <c r="AF19" s="128"/>
      <c r="AG19" s="44">
        <v>47.517822691838425</v>
      </c>
    </row>
    <row r="20" spans="1:33" ht="22.25" customHeight="1">
      <c r="A20" s="100" t="s">
        <v>49</v>
      </c>
      <c r="B20" s="44">
        <v>1300188.9718033299</v>
      </c>
      <c r="C20" s="44">
        <v>992.36538799999983</v>
      </c>
      <c r="D20" s="44">
        <v>1563.2546630000002</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1302744.5918543299</v>
      </c>
      <c r="AD20" s="110"/>
      <c r="AE20" s="52">
        <f t="shared" si="4"/>
        <v>1302.7445918543299</v>
      </c>
      <c r="AF20" s="128"/>
      <c r="AG20" s="44">
        <v>18.199854611086003</v>
      </c>
    </row>
    <row r="21" spans="1:33" ht="22.25" customHeight="1">
      <c r="A21" s="100" t="s">
        <v>50</v>
      </c>
      <c r="B21" s="44">
        <f>SUM(B22:B24)</f>
        <v>4939975.0942134485</v>
      </c>
      <c r="C21" s="44">
        <f>SUM(C22:C24)</f>
        <v>3491.16824</v>
      </c>
      <c r="D21" s="44">
        <f>SUM(D22:D24)</f>
        <v>5291.5954189999993</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4948757.8578724479</v>
      </c>
      <c r="AD21" s="110"/>
      <c r="AE21" s="52">
        <f t="shared" si="4"/>
        <v>4948.7578578724479</v>
      </c>
      <c r="AF21" s="128"/>
      <c r="AG21" s="44">
        <v>79.798950102607634</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4727873.864258159</v>
      </c>
      <c r="C23" s="44">
        <v>3382.7816680000001</v>
      </c>
      <c r="D23" s="44">
        <v>5179.9352574999994</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4736436.5811836589</v>
      </c>
      <c r="AD23" s="110"/>
      <c r="AE23" s="52">
        <f t="shared" si="4"/>
        <v>4736.4365811836587</v>
      </c>
      <c r="AF23" s="128"/>
      <c r="AG23" s="44">
        <v>79.193405572675786</v>
      </c>
    </row>
    <row r="24" spans="1:33" ht="22.25" customHeight="1">
      <c r="A24" s="99" t="s">
        <v>53</v>
      </c>
      <c r="B24" s="44">
        <v>212101.22995528998</v>
      </c>
      <c r="C24" s="44">
        <v>108.38657200000002</v>
      </c>
      <c r="D24" s="44">
        <v>111.66016149999999</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212321.27668878998</v>
      </c>
      <c r="AD24" s="110"/>
      <c r="AE24" s="52">
        <f t="shared" si="4"/>
        <v>212.32127668878996</v>
      </c>
      <c r="AF24" s="128"/>
      <c r="AG24" s="44">
        <v>0.60554452993185159</v>
      </c>
    </row>
    <row r="25" spans="1:33" ht="22.25" customHeight="1">
      <c r="A25" s="100" t="s">
        <v>54</v>
      </c>
      <c r="B25" s="44">
        <v>2386201.0604190994</v>
      </c>
      <c r="C25" s="44">
        <v>1837.393908</v>
      </c>
      <c r="D25" s="44">
        <v>2925.3645209999995</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2390963.8188480996</v>
      </c>
      <c r="AD25" s="110"/>
      <c r="AE25" s="52">
        <f t="shared" si="4"/>
        <v>2390.9638188480994</v>
      </c>
      <c r="AF25" s="128"/>
      <c r="AG25" s="44">
        <v>64.381496963260332</v>
      </c>
    </row>
    <row r="26" spans="1:33" ht="22.25" customHeight="1">
      <c r="A26" s="100" t="s">
        <v>55</v>
      </c>
      <c r="B26" s="44">
        <f>SUM(B27:B31)</f>
        <v>3010640.6806847397</v>
      </c>
      <c r="C26" s="44">
        <f>SUM(C27:C31)</f>
        <v>47446.422716000001</v>
      </c>
      <c r="D26" s="44">
        <f>SUM(D27:D31)</f>
        <v>61502.889163</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3119589.9925637399</v>
      </c>
      <c r="AD26" s="110"/>
      <c r="AE26" s="52">
        <f t="shared" si="4"/>
        <v>3119.58999256374</v>
      </c>
      <c r="AF26" s="128"/>
      <c r="AG26" s="44">
        <v>706.46303463614413</v>
      </c>
    </row>
    <row r="27" spans="1:33" ht="22.25" customHeight="1">
      <c r="A27" s="99" t="s">
        <v>56</v>
      </c>
      <c r="B27" s="44">
        <v>1480071.0977208898</v>
      </c>
      <c r="C27" s="44">
        <v>46086.316499999994</v>
      </c>
      <c r="D27" s="44">
        <v>59144.098510999997</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1585301.5127318897</v>
      </c>
      <c r="AD27" s="110"/>
      <c r="AE27" s="52">
        <f t="shared" si="4"/>
        <v>1585.3015127318897</v>
      </c>
      <c r="AF27" s="128"/>
      <c r="AG27" s="44">
        <v>658.84021022627223</v>
      </c>
    </row>
    <row r="28" spans="1:33" ht="22.25" customHeight="1">
      <c r="A28" s="99" t="s">
        <v>57</v>
      </c>
      <c r="B28" s="44">
        <v>447088.94831368001</v>
      </c>
      <c r="C28" s="44">
        <v>440.23128800000001</v>
      </c>
      <c r="D28" s="44">
        <v>796.16774900000007</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448325.34735068004</v>
      </c>
      <c r="AD28" s="110"/>
      <c r="AE28" s="52">
        <f t="shared" si="4"/>
        <v>448.32534735068003</v>
      </c>
      <c r="AF28" s="128"/>
      <c r="AG28" s="44">
        <v>9.2105603358650932</v>
      </c>
    </row>
    <row r="29" spans="1:33" ht="22.25" customHeight="1">
      <c r="A29" s="99" t="s">
        <v>58</v>
      </c>
      <c r="B29" s="44">
        <v>16842.534267899999</v>
      </c>
      <c r="C29" s="44">
        <v>9.086447999999999</v>
      </c>
      <c r="D29" s="44">
        <v>10.198975500000001</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16861.819691399996</v>
      </c>
      <c r="AD29" s="110"/>
      <c r="AE29" s="52">
        <f t="shared" si="4"/>
        <v>16.861819691399997</v>
      </c>
      <c r="AF29" s="128"/>
      <c r="AG29" s="44">
        <v>0.12199940983024973</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1066638.1003822698</v>
      </c>
      <c r="C31" s="44">
        <v>910.78847999999982</v>
      </c>
      <c r="D31" s="44">
        <v>1552.4239275</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1069101.3127897698</v>
      </c>
      <c r="AD31" s="110"/>
      <c r="AE31" s="52">
        <f t="shared" si="4"/>
        <v>1069.1013127897697</v>
      </c>
      <c r="AF31" s="128"/>
      <c r="AG31" s="44">
        <v>38.290264664176618</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152755.33962932002</v>
      </c>
      <c r="C33" s="44">
        <v>91.287700000000001</v>
      </c>
      <c r="D33" s="44">
        <v>116.04530200000001</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152962.67263132002</v>
      </c>
      <c r="AD33" s="110"/>
      <c r="AE33" s="52">
        <f t="shared" si="4"/>
        <v>152.96267263132003</v>
      </c>
      <c r="AF33" s="128"/>
      <c r="AG33" s="44">
        <v>0.45967180376129962</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9865272.7212357726</v>
      </c>
      <c r="C35" s="44">
        <v>10402.429290427637</v>
      </c>
      <c r="D35" s="44">
        <v>18077.530887040895</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9893752.6814132407</v>
      </c>
      <c r="AD35" s="110"/>
      <c r="AE35" s="52">
        <f t="shared" si="4"/>
        <v>9893.7526814132416</v>
      </c>
      <c r="AF35" s="128"/>
      <c r="AG35" s="44">
        <v>95.474669078561519</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485814.83034510002</v>
      </c>
      <c r="C37" s="44">
        <v>560.16492000000005</v>
      </c>
      <c r="D37" s="44">
        <v>1060.3121699999999</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487435.30743510003</v>
      </c>
      <c r="AD37" s="110"/>
      <c r="AE37" s="52">
        <f t="shared" si="4"/>
        <v>487.43530743510001</v>
      </c>
      <c r="AF37" s="128"/>
      <c r="AG37" s="44">
        <v>2.1527384661196662</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24187132.995460559</v>
      </c>
      <c r="C39" s="44">
        <f>SUM(C40:C42)</f>
        <v>33327.771511999999</v>
      </c>
      <c r="D39" s="44">
        <f>SUM(D40:D42)</f>
        <v>47322.554855499991</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24267783.32182806</v>
      </c>
      <c r="AD39" s="110"/>
      <c r="AE39" s="52">
        <f t="shared" si="4"/>
        <v>24267.783321828061</v>
      </c>
      <c r="AF39" s="128"/>
      <c r="AG39" s="44">
        <v>273.24149069060172</v>
      </c>
    </row>
    <row r="40" spans="1:33" ht="22.25" customHeight="1">
      <c r="A40" s="99" t="s">
        <v>69</v>
      </c>
      <c r="B40" s="44">
        <v>2638610.6423656596</v>
      </c>
      <c r="C40" s="44">
        <v>1540.531804</v>
      </c>
      <c r="D40" s="44">
        <v>1924.7413750000001</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2642075.9155446598</v>
      </c>
      <c r="AD40" s="110"/>
      <c r="AE40" s="52">
        <f t="shared" si="4"/>
        <v>2642.0759155446599</v>
      </c>
      <c r="AF40" s="128"/>
      <c r="AG40" s="44">
        <v>28.942801519281012</v>
      </c>
    </row>
    <row r="41" spans="1:33" ht="22.25" customHeight="1">
      <c r="A41" s="99" t="s">
        <v>70</v>
      </c>
      <c r="B41" s="44">
        <v>425783.44221183995</v>
      </c>
      <c r="C41" s="44">
        <v>291.35498000000001</v>
      </c>
      <c r="D41" s="44">
        <v>417.44501299999996</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426492.24220483995</v>
      </c>
      <c r="AD41" s="110"/>
      <c r="AE41" s="52">
        <f t="shared" si="4"/>
        <v>426.49224220483995</v>
      </c>
      <c r="AF41" s="128"/>
      <c r="AG41" s="44">
        <v>3.5962260579162204</v>
      </c>
    </row>
    <row r="42" spans="1:33" ht="22.25" customHeight="1">
      <c r="A42" s="99" t="s">
        <v>71</v>
      </c>
      <c r="B42" s="44">
        <v>21122738.910883058</v>
      </c>
      <c r="C42" s="44">
        <v>31495.884728000001</v>
      </c>
      <c r="D42" s="44">
        <v>44980.368467499989</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21199215.164078556</v>
      </c>
      <c r="AD42" s="110"/>
      <c r="AE42" s="52">
        <f t="shared" si="4"/>
        <v>21199.215164078556</v>
      </c>
      <c r="AF42" s="128"/>
      <c r="AG42" s="44">
        <v>240.70246311340446</v>
      </c>
    </row>
    <row r="43" spans="1:33" ht="22.25" customHeight="1">
      <c r="A43" s="20" t="s">
        <v>72</v>
      </c>
      <c r="B43" s="37">
        <f>SUM(B44:B48)</f>
        <v>136451771.162</v>
      </c>
      <c r="C43" s="37">
        <f>SUM(C44:C48)</f>
        <v>451320.95799999998</v>
      </c>
      <c r="D43" s="37">
        <f>SUM(D44:D48)</f>
        <v>2875266.0300000003</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139778358.15000004</v>
      </c>
      <c r="AD43" s="41"/>
      <c r="AE43" s="37">
        <f t="shared" si="4"/>
        <v>139778.35815000004</v>
      </c>
      <c r="AF43" s="128"/>
      <c r="AG43" s="37">
        <f>SUM(AG44:AG48)</f>
        <v>17593.494715590001</v>
      </c>
    </row>
    <row r="44" spans="1:33" ht="22.25" customHeight="1">
      <c r="A44" s="100" t="s">
        <v>73</v>
      </c>
      <c r="B44" s="44">
        <v>4897296.835</v>
      </c>
      <c r="C44" s="44">
        <v>944.21600000000001</v>
      </c>
      <c r="D44" s="44">
        <v>35745.315999999999</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4933986.3669999996</v>
      </c>
      <c r="AD44" s="41"/>
      <c r="AE44" s="52">
        <f t="shared" si="4"/>
        <v>4933.9863669999995</v>
      </c>
      <c r="AF44" s="128"/>
      <c r="AG44" s="44">
        <v>69.330161349999997</v>
      </c>
    </row>
    <row r="45" spans="1:33" ht="22.25" customHeight="1">
      <c r="A45" s="100" t="s">
        <v>74</v>
      </c>
      <c r="B45" s="44">
        <v>127455344.039</v>
      </c>
      <c r="C45" s="44">
        <v>441275.68599999999</v>
      </c>
      <c r="D45" s="44">
        <v>2644900.8829999999</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130541520.60800001</v>
      </c>
      <c r="AD45" s="41"/>
      <c r="AE45" s="52">
        <f t="shared" si="4"/>
        <v>130541.52060800001</v>
      </c>
      <c r="AF45" s="128"/>
      <c r="AG45" s="44">
        <v>17354.347699999998</v>
      </c>
    </row>
    <row r="46" spans="1:33" ht="22.25" customHeight="1">
      <c r="A46" s="100" t="s">
        <v>75</v>
      </c>
      <c r="B46" s="44">
        <v>1704846.872</v>
      </c>
      <c r="C46" s="44">
        <v>2719.3009999999999</v>
      </c>
      <c r="D46" s="44">
        <v>177363.046</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1884929.219</v>
      </c>
      <c r="AD46" s="41"/>
      <c r="AE46" s="52">
        <f t="shared" si="4"/>
        <v>1884.9292190000001</v>
      </c>
      <c r="AF46" s="128"/>
      <c r="AG46" s="44">
        <v>40.200382740000002</v>
      </c>
    </row>
    <row r="47" spans="1:33" ht="22.25" customHeight="1">
      <c r="A47" s="100" t="s">
        <v>76</v>
      </c>
      <c r="B47" s="44">
        <v>2394283.4160000002</v>
      </c>
      <c r="C47" s="44">
        <v>6381.7550000000001</v>
      </c>
      <c r="D47" s="44">
        <v>17256.785</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2417921.9560000002</v>
      </c>
      <c r="AD47" s="41"/>
      <c r="AE47" s="52">
        <f t="shared" si="4"/>
        <v>2417.9219560000001</v>
      </c>
      <c r="AF47" s="128"/>
      <c r="AG47" s="44">
        <v>129.61647149999999</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30515249.539999999</v>
      </c>
      <c r="C49" s="37">
        <f>SUM(C50:C52)</f>
        <v>299757.37</v>
      </c>
      <c r="D49" s="37">
        <f>SUM(D50:D52)</f>
        <v>305089.46999999997</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31120096.380000003</v>
      </c>
      <c r="AD49" s="41"/>
      <c r="AE49" s="37">
        <f t="shared" si="4"/>
        <v>31120.096380000003</v>
      </c>
      <c r="AF49" s="128"/>
      <c r="AG49" s="37">
        <f>SUM(AG50:AG52)</f>
        <v>34004.92</v>
      </c>
    </row>
    <row r="50" spans="1:33" ht="22.25" customHeight="1">
      <c r="A50" s="100" t="s">
        <v>79</v>
      </c>
      <c r="B50" s="44">
        <v>4577005.47</v>
      </c>
      <c r="C50" s="44">
        <v>10262.66</v>
      </c>
      <c r="D50" s="44">
        <v>2191.9899999999998</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4589460.12</v>
      </c>
      <c r="AD50" s="41"/>
      <c r="AE50" s="52">
        <f t="shared" si="4"/>
        <v>4589.4601199999997</v>
      </c>
      <c r="AF50" s="128"/>
      <c r="AG50" s="44">
        <v>2275.62</v>
      </c>
    </row>
    <row r="51" spans="1:33" ht="22.25" customHeight="1">
      <c r="A51" s="100" t="s">
        <v>80</v>
      </c>
      <c r="B51" s="44">
        <v>19967253.260000002</v>
      </c>
      <c r="C51" s="44">
        <v>267476.84000000003</v>
      </c>
      <c r="D51" s="44">
        <v>290842.76</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20525572.860000003</v>
      </c>
      <c r="AD51" s="41"/>
      <c r="AE51" s="52">
        <f t="shared" si="4"/>
        <v>20525.572860000004</v>
      </c>
      <c r="AF51" s="128"/>
      <c r="AG51" s="44">
        <v>31373.78</v>
      </c>
    </row>
    <row r="52" spans="1:33" ht="22.25" customHeight="1">
      <c r="A52" s="100" t="s">
        <v>81</v>
      </c>
      <c r="B52" s="44">
        <v>5970990.8099999996</v>
      </c>
      <c r="C52" s="44">
        <v>22017.87</v>
      </c>
      <c r="D52" s="44">
        <v>12054.72</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6005063.3999999994</v>
      </c>
      <c r="AD52" s="41"/>
      <c r="AE52" s="52">
        <f t="shared" si="4"/>
        <v>6005.0633999999991</v>
      </c>
      <c r="AF52" s="128"/>
      <c r="AG52" s="44">
        <v>355.52</v>
      </c>
    </row>
    <row r="53" spans="1:33" ht="22.25" customHeight="1">
      <c r="A53" s="13" t="s">
        <v>82</v>
      </c>
      <c r="B53" s="37">
        <f>B54+B59</f>
        <v>13909971.777368123</v>
      </c>
      <c r="C53" s="37">
        <f>C54+C59</f>
        <v>22689253.580234248</v>
      </c>
      <c r="D53" s="37">
        <f>D54+D59</f>
        <v>15394.97</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36614620.327602379</v>
      </c>
      <c r="AD53" s="41"/>
      <c r="AE53" s="37">
        <f t="shared" si="4"/>
        <v>36614.620327602381</v>
      </c>
      <c r="AF53" s="128"/>
      <c r="AG53" s="37">
        <f>AG54+AG59</f>
        <v>0</v>
      </c>
    </row>
    <row r="54" spans="1:33" ht="22.25" customHeight="1">
      <c r="A54" s="20" t="s">
        <v>83</v>
      </c>
      <c r="B54" s="37">
        <f>B55+B58</f>
        <v>80162.850000000006</v>
      </c>
      <c r="C54" s="37">
        <f>C55+C58</f>
        <v>2819564.2199999997</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2899727.07</v>
      </c>
      <c r="AD54" s="41"/>
      <c r="AE54" s="37">
        <f t="shared" si="4"/>
        <v>2899.7270699999999</v>
      </c>
      <c r="AF54" s="128"/>
      <c r="AG54" s="76"/>
    </row>
    <row r="55" spans="1:33" ht="22.25" customHeight="1">
      <c r="A55" s="101" t="s">
        <v>84</v>
      </c>
      <c r="B55" s="52">
        <f>B56+B57</f>
        <v>80162.850000000006</v>
      </c>
      <c r="C55" s="52">
        <f>C56+C57</f>
        <v>2819564.2199999997</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2899727.07</v>
      </c>
      <c r="AD55" s="41"/>
      <c r="AE55" s="44">
        <f t="shared" si="4"/>
        <v>2899.7270699999999</v>
      </c>
      <c r="AF55" s="128"/>
      <c r="AG55" s="73"/>
    </row>
    <row r="56" spans="1:33" ht="22.25" customHeight="1">
      <c r="A56" s="100" t="s">
        <v>85</v>
      </c>
      <c r="B56" s="44">
        <v>76343.460000000006</v>
      </c>
      <c r="C56" s="44">
        <v>2704510.78</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2780854.2399999998</v>
      </c>
      <c r="AD56" s="41"/>
      <c r="AE56" s="52">
        <f t="shared" si="4"/>
        <v>2780.8542399999997</v>
      </c>
      <c r="AF56" s="128"/>
      <c r="AG56" s="73"/>
    </row>
    <row r="57" spans="1:33" ht="22.25" customHeight="1">
      <c r="A57" s="100" t="s">
        <v>86</v>
      </c>
      <c r="B57" s="44">
        <v>3819.39</v>
      </c>
      <c r="C57" s="44">
        <v>115053.44</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118872.83</v>
      </c>
      <c r="AD57" s="41"/>
      <c r="AE57" s="52">
        <f t="shared" si="4"/>
        <v>118.87283000000001</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13829808.927368123</v>
      </c>
      <c r="C59" s="37">
        <f t="shared" ref="C59:D59" si="8">C60+C64</f>
        <v>19869689.360234249</v>
      </c>
      <c r="D59" s="37">
        <f t="shared" si="8"/>
        <v>15394.97</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33714893.257602379</v>
      </c>
      <c r="AD59" s="41"/>
      <c r="AE59" s="37">
        <f t="shared" si="4"/>
        <v>33714.89325760238</v>
      </c>
      <c r="AF59" s="128"/>
      <c r="AG59" s="53">
        <f>SUM(AG60:AG66)</f>
        <v>0</v>
      </c>
    </row>
    <row r="60" spans="1:33" ht="22.25" customHeight="1">
      <c r="A60" s="100" t="s">
        <v>89</v>
      </c>
      <c r="B60" s="49">
        <f>SUM(B61,B62,B63)</f>
        <v>11676353.094601134</v>
      </c>
      <c r="C60" s="49">
        <f t="shared" ref="C60:D60" si="9">SUM(C61,C62,C63)</f>
        <v>14130663.659372058</v>
      </c>
      <c r="D60" s="49">
        <f t="shared" si="9"/>
        <v>15331.26</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25822348.013973195</v>
      </c>
      <c r="AD60" s="41"/>
      <c r="AE60" s="52">
        <f t="shared" si="4"/>
        <v>25822.348013973195</v>
      </c>
      <c r="AF60" s="128"/>
      <c r="AG60" s="111"/>
    </row>
    <row r="61" spans="1:33" ht="22.25" customHeight="1">
      <c r="A61" s="102" t="s">
        <v>90</v>
      </c>
      <c r="B61" s="44">
        <v>6492007.0489097303</v>
      </c>
      <c r="C61" s="44">
        <v>9584132.8584874608</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16076139.907397192</v>
      </c>
      <c r="AD61" s="41"/>
      <c r="AE61" s="52">
        <f t="shared" si="4"/>
        <v>16076.139907397192</v>
      </c>
      <c r="AF61" s="128"/>
      <c r="AG61" s="109"/>
    </row>
    <row r="62" spans="1:33" ht="22.25" customHeight="1">
      <c r="A62" s="102" t="s">
        <v>91</v>
      </c>
      <c r="B62" s="44">
        <v>5109452.2340342402</v>
      </c>
      <c r="C62" s="44">
        <v>4484905.1464598104</v>
      </c>
      <c r="D62" s="44">
        <v>15331.26</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9609688.6404940505</v>
      </c>
      <c r="AD62" s="41"/>
      <c r="AE62" s="52">
        <f t="shared" si="4"/>
        <v>9609.6886404940506</v>
      </c>
      <c r="AF62" s="128"/>
      <c r="AG62" s="44"/>
    </row>
    <row r="63" spans="1:33" ht="22.25" customHeight="1">
      <c r="A63" s="102" t="s">
        <v>92</v>
      </c>
      <c r="B63" s="44">
        <v>74893.811657162994</v>
      </c>
      <c r="C63" s="44">
        <v>61625.654424786997</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136519.46608195</v>
      </c>
      <c r="AD63" s="41"/>
      <c r="AE63" s="52">
        <f t="shared" si="4"/>
        <v>136.51946608194999</v>
      </c>
      <c r="AF63" s="128"/>
      <c r="AG63" s="109"/>
    </row>
    <row r="64" spans="1:33" ht="22.25" customHeight="1">
      <c r="A64" s="103" t="s">
        <v>93</v>
      </c>
      <c r="B64" s="49">
        <f>SUM(B65,B66,B67)</f>
        <v>2153455.8327669902</v>
      </c>
      <c r="C64" s="49">
        <f t="shared" ref="C64:D64" si="11">SUM(C65,C66,C67)</f>
        <v>5739025.7008621916</v>
      </c>
      <c r="D64" s="49">
        <f t="shared" si="11"/>
        <v>63.71</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7892545.2436291818</v>
      </c>
      <c r="AD64" s="41"/>
      <c r="AE64" s="52">
        <f t="shared" si="4"/>
        <v>7892.5452436291816</v>
      </c>
      <c r="AF64" s="128"/>
      <c r="AG64" s="109"/>
    </row>
    <row r="65" spans="1:33" ht="22.25" customHeight="1">
      <c r="A65" s="102" t="s">
        <v>94</v>
      </c>
      <c r="B65" s="44">
        <v>2053591.1997137701</v>
      </c>
      <c r="C65" s="44">
        <v>2197254.2945920001</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4250845.4943057699</v>
      </c>
      <c r="AD65" s="41"/>
      <c r="AE65" s="52">
        <f t="shared" si="4"/>
        <v>4250.8454943057695</v>
      </c>
      <c r="AF65" s="128"/>
      <c r="AG65" s="112"/>
    </row>
    <row r="66" spans="1:33" ht="22.25" customHeight="1">
      <c r="A66" s="102" t="s">
        <v>95</v>
      </c>
      <c r="B66" s="44">
        <v>95137.657173719999</v>
      </c>
      <c r="C66" s="44">
        <v>1775.04363935124</v>
      </c>
      <c r="D66" s="44">
        <v>63.71</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96976.410813071241</v>
      </c>
      <c r="AD66" s="41"/>
      <c r="AE66" s="52">
        <f t="shared" si="4"/>
        <v>96.97641081307124</v>
      </c>
      <c r="AF66" s="128"/>
      <c r="AG66" s="112"/>
    </row>
    <row r="67" spans="1:33" ht="22.25" customHeight="1" thickBot="1">
      <c r="A67" s="102" t="s">
        <v>96</v>
      </c>
      <c r="B67" s="44">
        <v>4726.97587950036</v>
      </c>
      <c r="C67" s="44">
        <v>3539996.3626308399</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3544723.3385103401</v>
      </c>
      <c r="AD67" s="41"/>
      <c r="AE67" s="116">
        <f t="shared" si="4"/>
        <v>3544.72333851034</v>
      </c>
      <c r="AF67" s="128"/>
      <c r="AG67" s="112"/>
    </row>
    <row r="68" spans="1:33" ht="22.25" customHeight="1">
      <c r="A68" s="12" t="s">
        <v>97</v>
      </c>
      <c r="B68" s="33">
        <f>B69+B75+B86+B94+B99+B105+B112+B117</f>
        <v>46906675.059796087</v>
      </c>
      <c r="C68" s="33">
        <f t="shared" ref="C68:AC68" si="12">C69+C75+C86+C94+C99+C105+C112+C117</f>
        <v>206730.47239810548</v>
      </c>
      <c r="D68" s="33">
        <f t="shared" si="12"/>
        <v>336181.90368052502</v>
      </c>
      <c r="E68" s="34">
        <f t="shared" si="12"/>
        <v>2655519.4446700001</v>
      </c>
      <c r="F68" s="34">
        <f t="shared" si="12"/>
        <v>1446.2660000000001</v>
      </c>
      <c r="G68" s="34">
        <f t="shared" si="12"/>
        <v>0</v>
      </c>
      <c r="H68" s="34">
        <f t="shared" si="12"/>
        <v>0</v>
      </c>
      <c r="I68" s="34">
        <f t="shared" si="12"/>
        <v>0</v>
      </c>
      <c r="J68" s="34">
        <f t="shared" si="12"/>
        <v>1728429.0209999999</v>
      </c>
      <c r="K68" s="34">
        <f t="shared" si="12"/>
        <v>0</v>
      </c>
      <c r="L68" s="34">
        <f t="shared" si="12"/>
        <v>0</v>
      </c>
      <c r="M68" s="34">
        <f t="shared" si="12"/>
        <v>0</v>
      </c>
      <c r="N68" s="34">
        <f t="shared" si="12"/>
        <v>0</v>
      </c>
      <c r="O68" s="34">
        <f t="shared" si="12"/>
        <v>0</v>
      </c>
      <c r="P68" s="34">
        <f t="shared" si="12"/>
        <v>0</v>
      </c>
      <c r="Q68" s="34">
        <f t="shared" si="12"/>
        <v>0</v>
      </c>
      <c r="R68" s="34">
        <f t="shared" si="12"/>
        <v>0</v>
      </c>
      <c r="S68" s="34">
        <f t="shared" si="12"/>
        <v>0</v>
      </c>
      <c r="T68" s="34">
        <f t="shared" si="12"/>
        <v>0.82840123350000017</v>
      </c>
      <c r="U68" s="34">
        <f t="shared" si="12"/>
        <v>973.52440380000007</v>
      </c>
      <c r="V68" s="34">
        <f t="shared" si="12"/>
        <v>543.29416200000003</v>
      </c>
      <c r="W68" s="34">
        <f t="shared" si="12"/>
        <v>108.9035595</v>
      </c>
      <c r="X68" s="34">
        <f t="shared" si="12"/>
        <v>1.2236355E-3</v>
      </c>
      <c r="Y68" s="34">
        <f t="shared" si="12"/>
        <v>38.911608899999997</v>
      </c>
      <c r="Z68" s="34">
        <f t="shared" si="12"/>
        <v>8.1575700000000007E-4</v>
      </c>
      <c r="AA68" s="34">
        <f t="shared" si="12"/>
        <v>985.02657749999992</v>
      </c>
      <c r="AB68" s="120">
        <f t="shared" si="12"/>
        <v>114306.0972375</v>
      </c>
      <c r="AC68" s="57">
        <f t="shared" si="12"/>
        <v>51951938.755534545</v>
      </c>
      <c r="AD68" s="93"/>
      <c r="AE68" s="57">
        <f t="shared" si="4"/>
        <v>51951.938755534546</v>
      </c>
      <c r="AF68" s="128"/>
      <c r="AG68" s="57"/>
    </row>
    <row r="69" spans="1:33" ht="22.25" customHeight="1">
      <c r="A69" s="20" t="s">
        <v>98</v>
      </c>
      <c r="B69" s="53">
        <f>SUM(B70:B74)</f>
        <v>26584331.001710195</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26584331.001710195</v>
      </c>
      <c r="AD69" s="41"/>
      <c r="AE69" s="37">
        <f t="shared" si="4"/>
        <v>26584.331001710194</v>
      </c>
      <c r="AF69" s="128"/>
      <c r="AG69" s="76"/>
    </row>
    <row r="70" spans="1:33" ht="22.25" customHeight="1">
      <c r="A70" s="100" t="s">
        <v>99</v>
      </c>
      <c r="B70" s="44">
        <v>16461657.496448003</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16461657.496448003</v>
      </c>
      <c r="AD70" s="41"/>
      <c r="AE70" s="52">
        <f t="shared" si="4"/>
        <v>16461.657496448002</v>
      </c>
      <c r="AF70" s="128"/>
      <c r="AG70" s="111"/>
    </row>
    <row r="71" spans="1:33" ht="22.25" customHeight="1">
      <c r="A71" s="100" t="s">
        <v>100</v>
      </c>
      <c r="B71" s="44">
        <v>2518046.0682757767</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2518046.0682757767</v>
      </c>
      <c r="AD71" s="41"/>
      <c r="AE71" s="52">
        <f t="shared" si="4"/>
        <v>2518.0460682757766</v>
      </c>
      <c r="AF71" s="128"/>
      <c r="AG71" s="111"/>
    </row>
    <row r="72" spans="1:33" ht="22.25" customHeight="1">
      <c r="A72" s="100" t="s">
        <v>101</v>
      </c>
      <c r="B72" s="44">
        <v>265032.07569703867</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265032.07569703867</v>
      </c>
      <c r="AD72" s="41"/>
      <c r="AE72" s="52">
        <f t="shared" si="4"/>
        <v>265.03207569703869</v>
      </c>
      <c r="AF72" s="128"/>
      <c r="AG72" s="111"/>
    </row>
    <row r="73" spans="1:33" ht="22.25" customHeight="1">
      <c r="A73" s="100" t="s">
        <v>102</v>
      </c>
      <c r="B73" s="44">
        <v>7339595.3612893773</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7339595.3612893773</v>
      </c>
      <c r="AD73" s="41"/>
      <c r="AE73" s="52">
        <f t="shared" ref="AE73:AE136" si="13">AC73/1000</f>
        <v>7339.5953612893773</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2607249.1954001002</v>
      </c>
      <c r="C75" s="37">
        <f>SUM(C76:C85)</f>
        <v>204174.49339810549</v>
      </c>
      <c r="D75" s="37">
        <f>SUM(D76:D85)</f>
        <v>336072.73500000004</v>
      </c>
      <c r="E75" s="60">
        <f>SUM(E76:E85)</f>
        <v>2655266.56</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5802762.9837982059</v>
      </c>
      <c r="AD75" s="41"/>
      <c r="AE75" s="37">
        <f t="shared" si="13"/>
        <v>5802.7629837982058</v>
      </c>
      <c r="AF75" s="128"/>
      <c r="AG75" s="76"/>
    </row>
    <row r="76" spans="1:33" ht="22.25" customHeight="1">
      <c r="A76" s="100" t="s">
        <v>105</v>
      </c>
      <c r="B76" s="117">
        <v>615754.03945553524</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615754.03945553524</v>
      </c>
      <c r="AD76" s="41"/>
      <c r="AE76" s="52">
        <f t="shared" si="13"/>
        <v>615.75403945553523</v>
      </c>
      <c r="AF76" s="128"/>
      <c r="AG76" s="111"/>
    </row>
    <row r="77" spans="1:33" ht="22.25" customHeight="1">
      <c r="A77" s="100" t="s">
        <v>106</v>
      </c>
      <c r="B77" s="59"/>
      <c r="C77" s="58"/>
      <c r="D77" s="44">
        <v>149921.1</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149921.1</v>
      </c>
      <c r="AD77" s="41"/>
      <c r="AE77" s="52">
        <f t="shared" si="13"/>
        <v>149.9211</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186151.63500000004</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186151.63500000004</v>
      </c>
      <c r="AD79" s="41"/>
      <c r="AE79" s="52">
        <f t="shared" si="13"/>
        <v>186.15163500000003</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183580</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183580</v>
      </c>
      <c r="AD81" s="41"/>
      <c r="AE81" s="52">
        <f t="shared" si="13"/>
        <v>183.58</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1767895.1559445651</v>
      </c>
      <c r="C83" s="44">
        <v>204174.49339810549</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1972069.6493426706</v>
      </c>
      <c r="AD83" s="41"/>
      <c r="AE83" s="52">
        <f t="shared" si="13"/>
        <v>1972.0696493426706</v>
      </c>
      <c r="AF83" s="128"/>
      <c r="AG83" s="111"/>
    </row>
    <row r="84" spans="1:33" ht="22.25" customHeight="1">
      <c r="A84" s="100" t="s">
        <v>113</v>
      </c>
      <c r="B84" s="59"/>
      <c r="C84" s="58"/>
      <c r="D84" s="58"/>
      <c r="E84" s="165">
        <v>2655266.56</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2655266.56</v>
      </c>
      <c r="AD84" s="41"/>
      <c r="AE84" s="52">
        <f t="shared" si="13"/>
        <v>2655.26656</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17440367.5</v>
      </c>
      <c r="C86" s="37">
        <f>SUM(C87:C93)</f>
        <v>2555.9789999999998</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17442923.478999998</v>
      </c>
      <c r="AD86" s="41"/>
      <c r="AE86" s="37">
        <f>AC86/1000</f>
        <v>17442.923478999997</v>
      </c>
      <c r="AF86" s="128"/>
      <c r="AG86" s="76"/>
    </row>
    <row r="87" spans="1:33" ht="22.25" customHeight="1">
      <c r="A87" s="100" t="s">
        <v>116</v>
      </c>
      <c r="B87" s="44">
        <v>17102938.390000001</v>
      </c>
      <c r="C87" s="44">
        <v>2555.9789999999998</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17105494.368999999</v>
      </c>
      <c r="AD87" s="41"/>
      <c r="AE87" s="52">
        <f t="shared" si="13"/>
        <v>17105.494369</v>
      </c>
      <c r="AF87" s="128"/>
      <c r="AG87" s="111"/>
    </row>
    <row r="88" spans="1:33" ht="22.25" customHeight="1">
      <c r="A88" s="100" t="s">
        <v>117</v>
      </c>
      <c r="B88" s="44">
        <v>265644.40000000002</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265644.40000000002</v>
      </c>
      <c r="AD88" s="41"/>
      <c r="AE88" s="52">
        <f t="shared" si="13"/>
        <v>265.64440000000002</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71784.710000000006</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71784.710000000006</v>
      </c>
      <c r="AD91" s="41"/>
      <c r="AE91" s="52">
        <f t="shared" si="13"/>
        <v>71.784710000000004</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203142.51692763602</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203142.51692763602</v>
      </c>
      <c r="AD94" s="41"/>
      <c r="AE94" s="37">
        <f t="shared" si="13"/>
        <v>203.14251692763602</v>
      </c>
      <c r="AF94" s="128"/>
      <c r="AG94" s="78"/>
    </row>
    <row r="95" spans="1:33" ht="22.25" customHeight="1">
      <c r="A95" s="100" t="s">
        <v>124</v>
      </c>
      <c r="B95" s="44">
        <v>171056.49624811736</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171056.49624811736</v>
      </c>
      <c r="AD95" s="41"/>
      <c r="AE95" s="52">
        <f t="shared" si="13"/>
        <v>171.05649624811736</v>
      </c>
      <c r="AF95" s="128"/>
      <c r="AG95" s="111"/>
    </row>
    <row r="96" spans="1:33" ht="22.25" customHeight="1">
      <c r="A96" s="100" t="s">
        <v>125</v>
      </c>
      <c r="B96" s="44">
        <v>32086.020679518668</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32086.020679518668</v>
      </c>
      <c r="AD96" s="41"/>
      <c r="AE96" s="52">
        <f t="shared" si="13"/>
        <v>32.086020679518668</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109.16868052499998</v>
      </c>
      <c r="E99" s="66">
        <f>SUM(E100:E102)</f>
        <v>252.88467000000003</v>
      </c>
      <c r="F99" s="47"/>
      <c r="G99" s="47"/>
      <c r="H99" s="47"/>
      <c r="I99" s="47"/>
      <c r="J99" s="47"/>
      <c r="K99" s="47"/>
      <c r="L99" s="47"/>
      <c r="M99" s="47"/>
      <c r="N99" s="47"/>
      <c r="O99" s="47"/>
      <c r="P99" s="47"/>
      <c r="Q99" s="47"/>
      <c r="R99" s="47"/>
      <c r="S99" s="47"/>
      <c r="T99" s="66">
        <f>SUM(T100:T102)</f>
        <v>0.82840123350000017</v>
      </c>
      <c r="U99" s="66">
        <f t="shared" ref="U99:AB99" si="16">SUM(U100:U102)</f>
        <v>973.52440380000007</v>
      </c>
      <c r="V99" s="66">
        <f t="shared" si="16"/>
        <v>543.29416200000003</v>
      </c>
      <c r="W99" s="66">
        <f t="shared" si="16"/>
        <v>108.9035595</v>
      </c>
      <c r="X99" s="66">
        <f t="shared" si="16"/>
        <v>1.2236355E-3</v>
      </c>
      <c r="Y99" s="66">
        <f t="shared" si="16"/>
        <v>38.911608899999997</v>
      </c>
      <c r="Z99" s="66">
        <f t="shared" si="16"/>
        <v>8.1575700000000007E-4</v>
      </c>
      <c r="AA99" s="66">
        <f t="shared" si="16"/>
        <v>985.02657749999992</v>
      </c>
      <c r="AB99" s="66">
        <f t="shared" si="16"/>
        <v>479.25723750000003</v>
      </c>
      <c r="AC99" s="37">
        <f>SUM(AC100:AC104)</f>
        <v>3491.8013403509999</v>
      </c>
      <c r="AD99" s="41"/>
      <c r="AE99" s="37">
        <f t="shared" si="13"/>
        <v>3.491801340351</v>
      </c>
      <c r="AF99" s="128"/>
      <c r="AG99" s="63"/>
    </row>
    <row r="100" spans="1:33" ht="22.25" customHeight="1">
      <c r="A100" s="100" t="s">
        <v>129</v>
      </c>
      <c r="B100" s="63"/>
      <c r="C100" s="63"/>
      <c r="D100" s="44">
        <v>109.16868052499998</v>
      </c>
      <c r="E100" s="165">
        <v>252.88467000000003</v>
      </c>
      <c r="F100" s="47"/>
      <c r="G100" s="47"/>
      <c r="H100" s="47"/>
      <c r="I100" s="47"/>
      <c r="J100" s="47"/>
      <c r="K100" s="47"/>
      <c r="L100" s="47"/>
      <c r="M100" s="47"/>
      <c r="N100" s="47"/>
      <c r="O100" s="47"/>
      <c r="P100" s="47"/>
      <c r="Q100" s="47"/>
      <c r="R100" s="47"/>
      <c r="S100" s="47"/>
      <c r="T100" s="165">
        <v>0.82840123350000017</v>
      </c>
      <c r="U100" s="165">
        <v>973.52440380000007</v>
      </c>
      <c r="V100" s="165">
        <v>543.29416200000003</v>
      </c>
      <c r="W100" s="165">
        <v>108.9035595</v>
      </c>
      <c r="X100" s="165">
        <v>1.2236355E-3</v>
      </c>
      <c r="Y100" s="165">
        <v>38.911608899999997</v>
      </c>
      <c r="Z100" s="165">
        <v>8.1575700000000007E-4</v>
      </c>
      <c r="AA100" s="165">
        <v>985.02657749999992</v>
      </c>
      <c r="AB100" s="165">
        <v>479.25723750000003</v>
      </c>
      <c r="AC100" s="52">
        <f>SUM(B100:AB100)</f>
        <v>3491.8013403509999</v>
      </c>
      <c r="AD100" s="41"/>
      <c r="AE100" s="52">
        <f t="shared" si="13"/>
        <v>3.491801340351</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1446.2660000000001</v>
      </c>
      <c r="G105" s="67">
        <f t="shared" ref="G105:S105" si="17">SUM(G106:G111)</f>
        <v>0</v>
      </c>
      <c r="H105" s="66">
        <f t="shared" si="17"/>
        <v>0</v>
      </c>
      <c r="I105" s="66">
        <f t="shared" si="17"/>
        <v>0</v>
      </c>
      <c r="J105" s="66">
        <f t="shared" si="17"/>
        <v>1728429.0209999999</v>
      </c>
      <c r="K105" s="66">
        <f t="shared" si="17"/>
        <v>0</v>
      </c>
      <c r="L105" s="66">
        <f t="shared" si="17"/>
        <v>0</v>
      </c>
      <c r="M105" s="66">
        <f t="shared" si="17"/>
        <v>0</v>
      </c>
      <c r="N105" s="66">
        <f t="shared" si="17"/>
        <v>0</v>
      </c>
      <c r="O105" s="66">
        <f t="shared" si="17"/>
        <v>0</v>
      </c>
      <c r="P105" s="66">
        <f t="shared" si="17"/>
        <v>0</v>
      </c>
      <c r="Q105" s="66">
        <f t="shared" si="17"/>
        <v>0</v>
      </c>
      <c r="R105" s="67">
        <f t="shared" si="17"/>
        <v>0</v>
      </c>
      <c r="S105" s="66">
        <f t="shared" si="17"/>
        <v>0</v>
      </c>
      <c r="T105" s="47"/>
      <c r="U105" s="47"/>
      <c r="V105" s="47"/>
      <c r="W105" s="47"/>
      <c r="X105" s="47"/>
      <c r="Y105" s="47"/>
      <c r="Z105" s="47"/>
      <c r="AA105" s="47"/>
      <c r="AB105" s="75"/>
      <c r="AC105" s="37">
        <f>SUM(AC106:AC111)</f>
        <v>1729875.287</v>
      </c>
      <c r="AD105" s="41"/>
      <c r="AE105" s="37">
        <f>AC105/1000</f>
        <v>1729.8752870000001</v>
      </c>
      <c r="AF105" s="128"/>
      <c r="AG105" s="63"/>
    </row>
    <row r="106" spans="1:33" ht="22.25" customHeight="1">
      <c r="A106" s="100" t="s">
        <v>135</v>
      </c>
      <c r="B106" s="63"/>
      <c r="C106" s="63"/>
      <c r="D106" s="63"/>
      <c r="E106" s="45"/>
      <c r="F106" s="165">
        <v>1446.2660000000001</v>
      </c>
      <c r="G106" s="47"/>
      <c r="H106" s="47"/>
      <c r="I106" s="47"/>
      <c r="J106" s="165">
        <v>1728429.0209999999</v>
      </c>
      <c r="K106" s="165">
        <v>0</v>
      </c>
      <c r="L106" s="165">
        <v>0</v>
      </c>
      <c r="M106" s="105"/>
      <c r="N106" s="47"/>
      <c r="O106" s="47"/>
      <c r="P106" s="47"/>
      <c r="Q106" s="47"/>
      <c r="R106" s="47"/>
      <c r="S106" s="165">
        <v>0</v>
      </c>
      <c r="T106" s="47"/>
      <c r="U106" s="47"/>
      <c r="V106" s="47"/>
      <c r="W106" s="47"/>
      <c r="X106" s="47"/>
      <c r="Y106" s="47"/>
      <c r="Z106" s="47"/>
      <c r="AA106" s="47"/>
      <c r="AB106" s="75"/>
      <c r="AC106" s="52">
        <f>SUM(B106:AB106)</f>
        <v>1729875.287</v>
      </c>
      <c r="AD106" s="41"/>
      <c r="AE106" s="52">
        <f>AC106/1000</f>
        <v>1729.8752870000001</v>
      </c>
      <c r="AF106" s="128"/>
      <c r="AG106" s="111"/>
    </row>
    <row r="107" spans="1:33" ht="22.25" customHeight="1">
      <c r="A107" s="100" t="s">
        <v>136</v>
      </c>
      <c r="B107" s="63"/>
      <c r="C107" s="63"/>
      <c r="D107" s="63"/>
      <c r="E107" s="45"/>
      <c r="F107" s="47"/>
      <c r="G107" s="47"/>
      <c r="H107" s="47"/>
      <c r="I107" s="165">
        <v>0</v>
      </c>
      <c r="J107" s="165">
        <v>0</v>
      </c>
      <c r="K107" s="47"/>
      <c r="L107" s="47"/>
      <c r="M107" s="165">
        <v>0</v>
      </c>
      <c r="N107" s="47"/>
      <c r="O107" s="47"/>
      <c r="P107" s="47"/>
      <c r="Q107" s="165">
        <v>0</v>
      </c>
      <c r="R107" s="47"/>
      <c r="S107" s="47"/>
      <c r="T107" s="47"/>
      <c r="U107" s="47"/>
      <c r="V107" s="47"/>
      <c r="W107" s="47"/>
      <c r="X107" s="47"/>
      <c r="Y107" s="47"/>
      <c r="Z107" s="47"/>
      <c r="AA107" s="47"/>
      <c r="AB107" s="75"/>
      <c r="AC107" s="52">
        <f>SUM(B107:AB107)</f>
        <v>0</v>
      </c>
      <c r="AD107" s="41"/>
      <c r="AE107" s="52">
        <f t="shared" si="13"/>
        <v>0</v>
      </c>
      <c r="AF107" s="128"/>
      <c r="AG107" s="111"/>
    </row>
    <row r="108" spans="1:33" ht="22.25" customHeight="1">
      <c r="A108" s="100" t="s">
        <v>137</v>
      </c>
      <c r="B108" s="63"/>
      <c r="C108" s="63"/>
      <c r="D108" s="63"/>
      <c r="E108" s="45"/>
      <c r="F108" s="47"/>
      <c r="G108" s="47"/>
      <c r="H108" s="165">
        <v>0</v>
      </c>
      <c r="I108" s="47"/>
      <c r="J108" s="47"/>
      <c r="K108" s="47"/>
      <c r="L108" s="47"/>
      <c r="M108" s="47"/>
      <c r="N108" s="47"/>
      <c r="O108" s="165">
        <v>0</v>
      </c>
      <c r="P108" s="165">
        <v>0</v>
      </c>
      <c r="Q108" s="47"/>
      <c r="R108" s="165">
        <v>0</v>
      </c>
      <c r="S108" s="47"/>
      <c r="T108" s="47"/>
      <c r="U108" s="47"/>
      <c r="V108" s="47"/>
      <c r="W108" s="47"/>
      <c r="X108" s="47"/>
      <c r="Y108" s="47"/>
      <c r="Z108" s="47"/>
      <c r="AA108" s="47"/>
      <c r="AB108" s="75"/>
      <c r="AC108" s="52">
        <f>SUM(B108:AB108)</f>
        <v>0</v>
      </c>
      <c r="AD108" s="41"/>
      <c r="AE108" s="52">
        <f t="shared" si="13"/>
        <v>0</v>
      </c>
      <c r="AF108" s="128"/>
      <c r="AG108" s="111"/>
    </row>
    <row r="109" spans="1:33" ht="22.25" customHeight="1">
      <c r="A109" s="100" t="s">
        <v>138</v>
      </c>
      <c r="B109" s="63"/>
      <c r="C109" s="63"/>
      <c r="D109" s="63"/>
      <c r="E109" s="45"/>
      <c r="F109" s="47"/>
      <c r="G109" s="47"/>
      <c r="H109" s="47"/>
      <c r="I109" s="47"/>
      <c r="J109" s="165">
        <v>0</v>
      </c>
      <c r="K109" s="47"/>
      <c r="L109" s="47"/>
      <c r="M109" s="47"/>
      <c r="N109" s="165">
        <v>0</v>
      </c>
      <c r="O109" s="47"/>
      <c r="P109" s="47"/>
      <c r="Q109" s="165">
        <v>0</v>
      </c>
      <c r="R109" s="47"/>
      <c r="S109" s="47"/>
      <c r="T109" s="47"/>
      <c r="U109" s="47"/>
      <c r="V109" s="47"/>
      <c r="W109" s="47"/>
      <c r="X109" s="47"/>
      <c r="Y109" s="47"/>
      <c r="Z109" s="47"/>
      <c r="AA109" s="47"/>
      <c r="AB109" s="75"/>
      <c r="AC109" s="52">
        <f>SUM(B109:AB109)</f>
        <v>0</v>
      </c>
      <c r="AD109" s="41"/>
      <c r="AE109" s="52">
        <f t="shared" si="13"/>
        <v>0</v>
      </c>
      <c r="AF109" s="128"/>
      <c r="AG109" s="111"/>
    </row>
    <row r="110" spans="1:33" ht="22.25" customHeight="1">
      <c r="A110" s="100" t="s">
        <v>139</v>
      </c>
      <c r="B110" s="64"/>
      <c r="C110" s="63"/>
      <c r="D110" s="63"/>
      <c r="E110" s="45"/>
      <c r="F110" s="47"/>
      <c r="G110" s="165">
        <v>0</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113826.84</v>
      </c>
      <c r="AC112" s="37">
        <f>SUM(AC113:AC116)</f>
        <v>113826.84</v>
      </c>
      <c r="AD112" s="41"/>
      <c r="AE112" s="37">
        <f t="shared" si="13"/>
        <v>113.82683999999999</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113826.84</v>
      </c>
      <c r="AC113" s="52">
        <f>SUM(B113:AB113)</f>
        <v>113826.84</v>
      </c>
      <c r="AD113" s="41"/>
      <c r="AE113" s="52">
        <f t="shared" si="13"/>
        <v>113.82683999999999</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71584.845758155701</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71584.845758155701</v>
      </c>
      <c r="AD117" s="41"/>
      <c r="AE117" s="37">
        <f t="shared" si="13"/>
        <v>71.584845758155694</v>
      </c>
      <c r="AF117" s="128"/>
      <c r="AG117" s="64"/>
    </row>
    <row r="118" spans="1:33" ht="22.25" customHeight="1">
      <c r="A118" s="100" t="s">
        <v>147</v>
      </c>
      <c r="B118" s="44">
        <v>71584.845758155701</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71584.845758155701</v>
      </c>
      <c r="AD118" s="41"/>
      <c r="AE118" s="52">
        <f t="shared" si="13"/>
        <v>71.584845758155694</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1455984.5599999998</v>
      </c>
      <c r="C121" s="33">
        <f>C122+C132+SUM(C143:C149)</f>
        <v>84737346.870199993</v>
      </c>
      <c r="D121" s="33">
        <f>D122+D132+SUM(D143:D149)</f>
        <v>24007815.978405997</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110201147.40860599</v>
      </c>
      <c r="AD121" s="41"/>
      <c r="AE121" s="57">
        <f t="shared" si="13"/>
        <v>110201.14740860599</v>
      </c>
      <c r="AF121" s="128"/>
      <c r="AG121" s="33">
        <f>SUM(AG122:AG149)</f>
        <v>3301.17</v>
      </c>
    </row>
    <row r="122" spans="1:33" ht="22.25" customHeight="1">
      <c r="A122" s="22" t="s">
        <v>151</v>
      </c>
      <c r="B122" s="58"/>
      <c r="C122" s="37">
        <f>SUM(C123:C131)</f>
        <v>67822257</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67822257</v>
      </c>
      <c r="AD122" s="41"/>
      <c r="AE122" s="37">
        <f t="shared" si="13"/>
        <v>67822.256999999998</v>
      </c>
      <c r="AF122" s="128"/>
      <c r="AG122" s="63"/>
    </row>
    <row r="123" spans="1:33" ht="22.25" customHeight="1">
      <c r="A123" s="21" t="s">
        <v>152</v>
      </c>
      <c r="B123" s="58"/>
      <c r="C123" s="44">
        <v>63527318</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63527318</v>
      </c>
      <c r="AD123" s="41"/>
      <c r="AE123" s="52">
        <f t="shared" si="13"/>
        <v>63527.317999999999</v>
      </c>
      <c r="AF123" s="128"/>
      <c r="AG123" s="111"/>
    </row>
    <row r="124" spans="1:33" ht="22.25" customHeight="1">
      <c r="A124" s="21" t="s">
        <v>153</v>
      </c>
      <c r="B124" s="59"/>
      <c r="C124" s="44">
        <v>1352109</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1352109</v>
      </c>
      <c r="AD124" s="41"/>
      <c r="AE124" s="52">
        <f t="shared" si="13"/>
        <v>1352.1089999999999</v>
      </c>
      <c r="AF124" s="128"/>
      <c r="AG124" s="111"/>
    </row>
    <row r="125" spans="1:33" ht="22.25" customHeight="1">
      <c r="A125" s="21" t="s">
        <v>154</v>
      </c>
      <c r="B125" s="59"/>
      <c r="C125" s="44">
        <v>337550</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337550</v>
      </c>
      <c r="AD125" s="41"/>
      <c r="AE125" s="52">
        <f t="shared" si="13"/>
        <v>337.55</v>
      </c>
      <c r="AF125" s="128"/>
      <c r="AG125" s="111"/>
    </row>
    <row r="126" spans="1:33" ht="22.25" customHeight="1">
      <c r="A126" s="21" t="s">
        <v>155</v>
      </c>
      <c r="B126" s="59"/>
      <c r="C126" s="44">
        <v>142835</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142835</v>
      </c>
      <c r="AD126" s="41"/>
      <c r="AE126" s="52">
        <f t="shared" si="13"/>
        <v>142.83500000000001</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1415702</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1415702</v>
      </c>
      <c r="AD128" s="41"/>
      <c r="AE128" s="52">
        <f t="shared" si="13"/>
        <v>1415.702</v>
      </c>
      <c r="AF128" s="128"/>
      <c r="AG128" s="111"/>
    </row>
    <row r="129" spans="1:33" ht="22.25" customHeight="1">
      <c r="A129" s="21" t="s">
        <v>159</v>
      </c>
      <c r="B129" s="76"/>
      <c r="C129" s="44">
        <v>768829</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768829</v>
      </c>
      <c r="AD129" s="41"/>
      <c r="AE129" s="52">
        <f t="shared" si="13"/>
        <v>768.82899999999995</v>
      </c>
      <c r="AF129" s="128"/>
      <c r="AG129" s="111"/>
    </row>
    <row r="130" spans="1:33" ht="22.25" customHeight="1">
      <c r="A130" s="21" t="s">
        <v>160</v>
      </c>
      <c r="B130" s="77"/>
      <c r="C130" s="44">
        <v>277914</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277914</v>
      </c>
      <c r="AD130" s="41"/>
      <c r="AE130" s="52">
        <f t="shared" si="13"/>
        <v>277.91399999999999</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16153532</v>
      </c>
      <c r="D132" s="62">
        <f>SUM(D133:D142)</f>
        <v>5722674.0423999997</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21876206.042399999</v>
      </c>
      <c r="AD132" s="41"/>
      <c r="AE132" s="37">
        <f t="shared" si="13"/>
        <v>21876.206042399997</v>
      </c>
      <c r="AF132" s="128"/>
      <c r="AG132" s="78"/>
    </row>
    <row r="133" spans="1:33" ht="22.25" customHeight="1">
      <c r="A133" s="21" t="s">
        <v>163</v>
      </c>
      <c r="B133" s="59"/>
      <c r="C133" s="44">
        <v>9397098</v>
      </c>
      <c r="D133" s="44">
        <v>4178488</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13575586</v>
      </c>
      <c r="AD133" s="41"/>
      <c r="AE133" s="52">
        <f t="shared" si="13"/>
        <v>13575.585999999999</v>
      </c>
      <c r="AF133" s="128"/>
      <c r="AG133" s="111"/>
    </row>
    <row r="134" spans="1:33" ht="22.25" customHeight="1">
      <c r="A134" s="21" t="s">
        <v>164</v>
      </c>
      <c r="B134" s="59"/>
      <c r="C134" s="44">
        <v>30896</v>
      </c>
      <c r="D134" s="44">
        <v>29935</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60831</v>
      </c>
      <c r="AD134" s="41"/>
      <c r="AE134" s="52">
        <f t="shared" si="13"/>
        <v>60.831000000000003</v>
      </c>
      <c r="AF134" s="128"/>
      <c r="AG134" s="111"/>
    </row>
    <row r="135" spans="1:33" ht="22.25" customHeight="1">
      <c r="A135" s="21" t="s">
        <v>165</v>
      </c>
      <c r="B135" s="59"/>
      <c r="C135" s="44">
        <v>5058068</v>
      </c>
      <c r="D135" s="44">
        <v>421640</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5479708</v>
      </c>
      <c r="AD135" s="41"/>
      <c r="AE135" s="52">
        <f t="shared" si="13"/>
        <v>5479.7079999999996</v>
      </c>
      <c r="AF135" s="128"/>
      <c r="AG135" s="111"/>
    </row>
    <row r="136" spans="1:33" ht="22.25" customHeight="1">
      <c r="A136" s="21" t="s">
        <v>166</v>
      </c>
      <c r="B136" s="59"/>
      <c r="C136" s="44">
        <v>4201</v>
      </c>
      <c r="D136" s="44">
        <v>14025</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18226</v>
      </c>
      <c r="AD136" s="41"/>
      <c r="AE136" s="52">
        <f t="shared" si="13"/>
        <v>18.225999999999999</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38519</v>
      </c>
      <c r="D138" s="44">
        <v>21270</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59789</v>
      </c>
      <c r="AD138" s="41"/>
      <c r="AE138" s="52">
        <f t="shared" si="20"/>
        <v>59.789000000000001</v>
      </c>
      <c r="AF138" s="128"/>
      <c r="AG138" s="111"/>
    </row>
    <row r="139" spans="1:33" ht="22.25" customHeight="1">
      <c r="A139" s="21" t="s">
        <v>169</v>
      </c>
      <c r="B139" s="59"/>
      <c r="C139" s="44">
        <v>73846</v>
      </c>
      <c r="D139" s="44">
        <v>586615</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660461</v>
      </c>
      <c r="AD139" s="41"/>
      <c r="AE139" s="52">
        <f t="shared" si="20"/>
        <v>660.46100000000001</v>
      </c>
      <c r="AF139" s="128"/>
      <c r="AG139" s="111"/>
    </row>
    <row r="140" spans="1:33" ht="22.25" customHeight="1">
      <c r="A140" s="21" t="s">
        <v>170</v>
      </c>
      <c r="B140" s="59"/>
      <c r="C140" s="44">
        <v>26510</v>
      </c>
      <c r="D140" s="44">
        <v>194352</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220862</v>
      </c>
      <c r="AD140" s="41"/>
      <c r="AE140" s="52">
        <f t="shared" si="20"/>
        <v>220.86199999999999</v>
      </c>
      <c r="AF140" s="128"/>
      <c r="AG140" s="111"/>
    </row>
    <row r="141" spans="1:33" ht="22.25" customHeight="1">
      <c r="A141" s="21" t="s">
        <v>171</v>
      </c>
      <c r="B141" s="76"/>
      <c r="C141" s="44">
        <v>1524394</v>
      </c>
      <c r="D141" s="44">
        <v>276349.04239999998</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1800743.0423999999</v>
      </c>
      <c r="AD141" s="41"/>
      <c r="AE141" s="52">
        <f t="shared" si="20"/>
        <v>1800.7430423999999</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2450594.9709999999</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2450594.9709999999</v>
      </c>
      <c r="AD143" s="41"/>
      <c r="AE143" s="52">
        <f t="shared" ref="AE143:AE150" si="22">AC143/1000</f>
        <v>2450.594971</v>
      </c>
      <c r="AF143" s="128"/>
      <c r="AG143" s="111"/>
    </row>
    <row r="144" spans="1:33" ht="22.25" customHeight="1">
      <c r="A144" s="22" t="s">
        <v>174</v>
      </c>
      <c r="B144" s="59"/>
      <c r="C144" s="44">
        <v>162693.84</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162693.84</v>
      </c>
      <c r="AD144" s="41"/>
      <c r="AE144" s="52">
        <f t="shared" si="22"/>
        <v>162.69383999999999</v>
      </c>
      <c r="AF144" s="128"/>
      <c r="AG144" s="111"/>
    </row>
    <row r="145" spans="1:33" ht="22.25" customHeight="1">
      <c r="A145" s="22" t="s">
        <v>175</v>
      </c>
      <c r="B145" s="59"/>
      <c r="C145" s="75"/>
      <c r="D145" s="44">
        <v>10287626.6</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10287626.6</v>
      </c>
      <c r="AD145" s="41"/>
      <c r="AE145" s="52">
        <f t="shared" si="22"/>
        <v>10287.6266</v>
      </c>
      <c r="AF145" s="128"/>
      <c r="AG145" s="111"/>
    </row>
    <row r="146" spans="1:33" ht="22.25" customHeight="1">
      <c r="A146" s="22" t="s">
        <v>176</v>
      </c>
      <c r="B146" s="59"/>
      <c r="C146" s="75"/>
      <c r="D146" s="44">
        <v>5365885.5311059998</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5365885.5311059998</v>
      </c>
      <c r="AD146" s="41"/>
      <c r="AE146" s="52">
        <f t="shared" si="22"/>
        <v>5365.8855311059997</v>
      </c>
      <c r="AF146" s="128"/>
      <c r="AG146" s="111"/>
    </row>
    <row r="147" spans="1:33" ht="22.25" customHeight="1">
      <c r="A147" s="21" t="s">
        <v>177</v>
      </c>
      <c r="B147" s="59"/>
      <c r="C147" s="44">
        <v>598864.03020000004</v>
      </c>
      <c r="D147" s="44">
        <v>181034.8339</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779898.86410000001</v>
      </c>
      <c r="AD147" s="41"/>
      <c r="AE147" s="52">
        <f t="shared" si="22"/>
        <v>779.89886409999997</v>
      </c>
      <c r="AF147" s="128"/>
      <c r="AG147" s="44">
        <v>3301.17</v>
      </c>
    </row>
    <row r="148" spans="1:33" ht="22.25" customHeight="1">
      <c r="A148" s="22" t="s">
        <v>178</v>
      </c>
      <c r="B148" s="44">
        <v>34491.68</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34491.68</v>
      </c>
      <c r="AD148" s="41"/>
      <c r="AE148" s="52">
        <f t="shared" si="22"/>
        <v>34.491680000000002</v>
      </c>
      <c r="AF148" s="128"/>
      <c r="AG148" s="111"/>
    </row>
    <row r="149" spans="1:33" ht="22.25" customHeight="1">
      <c r="A149" s="22" t="s">
        <v>179</v>
      </c>
      <c r="B149" s="44">
        <v>1421492.88</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1421492.88</v>
      </c>
      <c r="AD149" s="41"/>
      <c r="AE149" s="52">
        <f t="shared" si="22"/>
        <v>1421.4928799999998</v>
      </c>
      <c r="AF149" s="128"/>
      <c r="AG149" s="111"/>
    </row>
    <row r="150" spans="1:33" ht="22.25" customHeight="1">
      <c r="A150" s="15" t="s">
        <v>180</v>
      </c>
      <c r="B150" s="33">
        <f>B151+B154+B157+B160+B163+B166+B173</f>
        <v>-195785827.82779998</v>
      </c>
      <c r="C150" s="33">
        <f>C169</f>
        <v>587676.6115</v>
      </c>
      <c r="D150" s="33">
        <f>D169</f>
        <v>242413.96299999999</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-194955737.25329998</v>
      </c>
      <c r="AD150" s="41"/>
      <c r="AE150" s="57">
        <f t="shared" si="22"/>
        <v>-194955.73725329997</v>
      </c>
      <c r="AF150" s="128"/>
      <c r="AG150" s="33">
        <f>AG169</f>
        <v>4860</v>
      </c>
    </row>
    <row r="151" spans="1:33" ht="22.25" customHeight="1">
      <c r="A151" s="22" t="s">
        <v>181</v>
      </c>
      <c r="B151" s="153">
        <f>SUM(B152:B153)</f>
        <v>-188553536.18239999</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-188553536.18239999</v>
      </c>
      <c r="AD151" s="41"/>
      <c r="AE151" s="79">
        <f t="shared" si="20"/>
        <v>-188553.53618239998</v>
      </c>
      <c r="AF151" s="128"/>
      <c r="AG151" s="63"/>
    </row>
    <row r="152" spans="1:33" ht="22.25" customHeight="1">
      <c r="A152" s="21" t="s">
        <v>182</v>
      </c>
      <c r="B152" s="44">
        <v>-187221425.5555</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-187221425.5555</v>
      </c>
      <c r="AD152" s="41"/>
      <c r="AE152" s="52">
        <f t="shared" si="20"/>
        <v>-187221.4255555</v>
      </c>
      <c r="AF152" s="128"/>
      <c r="AG152" s="111"/>
    </row>
    <row r="153" spans="1:33" ht="22.25" customHeight="1">
      <c r="A153" s="21" t="s">
        <v>183</v>
      </c>
      <c r="B153" s="44">
        <v>-1332110.6269</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-1332110.6269</v>
      </c>
      <c r="AD153" s="41"/>
      <c r="AE153" s="52">
        <f t="shared" si="20"/>
        <v>-1332.1106268999999</v>
      </c>
      <c r="AF153" s="128"/>
      <c r="AG153" s="111"/>
    </row>
    <row r="154" spans="1:33" ht="22.25" customHeight="1">
      <c r="A154" s="22" t="s">
        <v>184</v>
      </c>
      <c r="B154" s="153">
        <f>SUM(B155:B156)</f>
        <v>-9741453.6108999997</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-9741453.6108999997</v>
      </c>
      <c r="AD154" s="41"/>
      <c r="AE154" s="79">
        <f t="shared" si="20"/>
        <v>-9741.4536109000001</v>
      </c>
      <c r="AF154" s="128"/>
      <c r="AG154" s="63"/>
    </row>
    <row r="155" spans="1:33" ht="22.25" customHeight="1">
      <c r="A155" s="21" t="s">
        <v>185</v>
      </c>
      <c r="B155" s="44">
        <v>-15168671.428400001</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-15168671.428400001</v>
      </c>
      <c r="AD155" s="41"/>
      <c r="AE155" s="52">
        <f t="shared" si="20"/>
        <v>-15168.671428400001</v>
      </c>
      <c r="AF155" s="128"/>
      <c r="AG155" s="111"/>
    </row>
    <row r="156" spans="1:33" ht="22.25" customHeight="1">
      <c r="A156" s="21" t="s">
        <v>186</v>
      </c>
      <c r="B156" s="44">
        <v>5427217.8174999999</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5427217.8174999999</v>
      </c>
      <c r="AD156" s="41"/>
      <c r="AE156" s="52">
        <f t="shared" si="20"/>
        <v>5427.2178174999999</v>
      </c>
      <c r="AF156" s="128"/>
      <c r="AG156" s="111"/>
    </row>
    <row r="157" spans="1:33" ht="22.25" customHeight="1">
      <c r="A157" s="22" t="s">
        <v>187</v>
      </c>
      <c r="B157" s="153">
        <f>SUM(B158:B159)</f>
        <v>6733404.6049999995</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6733404.6049999995</v>
      </c>
      <c r="AD157" s="41"/>
      <c r="AE157" s="79">
        <f t="shared" si="20"/>
        <v>6733.4046049999997</v>
      </c>
      <c r="AF157" s="128"/>
      <c r="AG157" s="63"/>
    </row>
    <row r="158" spans="1:33" ht="22.25" customHeight="1">
      <c r="A158" s="21" t="s">
        <v>188</v>
      </c>
      <c r="B158" s="44">
        <v>-488643.82870000001</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-488643.82870000001</v>
      </c>
      <c r="AD158" s="41"/>
      <c r="AE158" s="52">
        <f t="shared" si="20"/>
        <v>-488.64382870000003</v>
      </c>
      <c r="AF158" s="128"/>
      <c r="AG158" s="111"/>
    </row>
    <row r="159" spans="1:33" ht="22.25" customHeight="1">
      <c r="A159" s="21" t="s">
        <v>189</v>
      </c>
      <c r="B159" s="44">
        <v>7222048.4336999999</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7222048.4336999999</v>
      </c>
      <c r="AD159" s="41"/>
      <c r="AE159" s="52">
        <f t="shared" si="20"/>
        <v>7222.0484336999998</v>
      </c>
      <c r="AF159" s="128"/>
      <c r="AG159" s="111"/>
    </row>
    <row r="160" spans="1:33" ht="22.25" customHeight="1">
      <c r="A160" s="22" t="s">
        <v>190</v>
      </c>
      <c r="B160" s="153">
        <f>SUM(B161:B162)</f>
        <v>79652.410900000003</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79652.410900000003</v>
      </c>
      <c r="AD160" s="41"/>
      <c r="AE160" s="79">
        <f t="shared" si="20"/>
        <v>79.652410900000007</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79652.410900000003</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79652.410900000003</v>
      </c>
      <c r="AD162" s="41"/>
      <c r="AE162" s="52">
        <f t="shared" si="20"/>
        <v>79.652410900000007</v>
      </c>
      <c r="AF162" s="128"/>
      <c r="AG162" s="111"/>
    </row>
    <row r="163" spans="1:33" ht="22.25" customHeight="1">
      <c r="A163" s="22" t="s">
        <v>193</v>
      </c>
      <c r="B163" s="153">
        <f>SUM(B164:B165)</f>
        <v>856140.07510000002</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856140.07510000002</v>
      </c>
      <c r="AD163" s="41"/>
      <c r="AE163" s="79">
        <f t="shared" si="20"/>
        <v>856.14007509999999</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856140.07510000002</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856140.07510000002</v>
      </c>
      <c r="AD165" s="41"/>
      <c r="AE165" s="52">
        <f t="shared" si="20"/>
        <v>856.14007509999999</v>
      </c>
      <c r="AF165" s="128"/>
      <c r="AG165" s="111"/>
    </row>
    <row r="166" spans="1:33" ht="22.25" customHeight="1">
      <c r="A166" s="22" t="s">
        <v>196</v>
      </c>
      <c r="B166" s="153">
        <f>SUM(B167:B168)</f>
        <v>21266.0304</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21266.0304</v>
      </c>
      <c r="AD166" s="41"/>
      <c r="AE166" s="79">
        <f t="shared" si="20"/>
        <v>21.266030399999998</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21266.0304</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21266.0304</v>
      </c>
      <c r="AD168" s="41"/>
      <c r="AE168" s="52">
        <f t="shared" si="20"/>
        <v>21.266030399999998</v>
      </c>
      <c r="AF168" s="128"/>
      <c r="AG168" s="111"/>
    </row>
    <row r="169" spans="1:33" ht="22.25" customHeight="1">
      <c r="A169" s="22" t="s">
        <v>199</v>
      </c>
      <c r="B169" s="59"/>
      <c r="C169" s="62">
        <f>SUM(C170:C171)</f>
        <v>587676.6115</v>
      </c>
      <c r="D169" s="62">
        <f>SUM(D170:D171)</f>
        <v>242413.96299999999</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830090.57449999999</v>
      </c>
      <c r="AD169" s="41"/>
      <c r="AE169" s="52">
        <f t="shared" si="20"/>
        <v>830.0905745</v>
      </c>
      <c r="AF169" s="128"/>
      <c r="AG169" s="54">
        <f>SUM(AG170:AG171)</f>
        <v>4860</v>
      </c>
    </row>
    <row r="170" spans="1:33" ht="22.25" customHeight="1">
      <c r="A170" s="21" t="s">
        <v>200</v>
      </c>
      <c r="B170" s="59"/>
      <c r="C170" s="44">
        <v>518533.7415</v>
      </c>
      <c r="D170" s="44">
        <v>182665.503</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701199.24450000003</v>
      </c>
      <c r="AD170" s="41"/>
      <c r="AE170" s="52">
        <f t="shared" si="20"/>
        <v>701.19924450000008</v>
      </c>
      <c r="AF170" s="128"/>
      <c r="AG170" s="44">
        <v>1890</v>
      </c>
    </row>
    <row r="171" spans="1:33" ht="22.25" customHeight="1">
      <c r="A171" s="21" t="s">
        <v>201</v>
      </c>
      <c r="B171" s="59"/>
      <c r="C171" s="44">
        <v>69142.87</v>
      </c>
      <c r="D171" s="44">
        <v>59748.46</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128891.32999999999</v>
      </c>
      <c r="AD171" s="41"/>
      <c r="AE171" s="52">
        <f t="shared" si="20"/>
        <v>128.89132999999998</v>
      </c>
      <c r="AF171" s="128"/>
      <c r="AG171" s="44">
        <v>2970</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-5181301.1558999997</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-5181301.1558999997</v>
      </c>
      <c r="AD173" s="41"/>
      <c r="AE173" s="52">
        <f t="shared" si="20"/>
        <v>-5181.3011558999997</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621320.70200000005</v>
      </c>
      <c r="C175" s="33">
        <f>C176+C180+C181+C184+C187</f>
        <v>27831259.743593354</v>
      </c>
      <c r="D175" s="33">
        <f>D176+D180+D181+D184+D187</f>
        <v>5103289.3970000008</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33555869.842593357</v>
      </c>
      <c r="AD175" s="97"/>
      <c r="AE175" s="81">
        <f t="shared" si="20"/>
        <v>33555.869842593354</v>
      </c>
      <c r="AF175" s="128"/>
      <c r="AG175" s="33">
        <f>AG176+AG180+AG181+AG184+AG187</f>
        <v>1467.759824</v>
      </c>
    </row>
    <row r="176" spans="1:33" ht="22.25" customHeight="1">
      <c r="A176" s="24" t="s">
        <v>206</v>
      </c>
      <c r="B176" s="63"/>
      <c r="C176" s="62">
        <f>C177+C178+C179</f>
        <v>9779141.9735933542</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9779141.9735933542</v>
      </c>
      <c r="AD176" s="97"/>
      <c r="AE176" s="37">
        <f t="shared" si="20"/>
        <v>9779.1419735933541</v>
      </c>
      <c r="AF176" s="128"/>
      <c r="AG176" s="78"/>
    </row>
    <row r="177" spans="1:33" ht="22.25" customHeight="1">
      <c r="A177" s="100" t="s">
        <v>207</v>
      </c>
      <c r="B177" s="63"/>
      <c r="C177" s="44">
        <v>5929130.0738088898</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5929130.0738088898</v>
      </c>
      <c r="AD177" s="97"/>
      <c r="AE177" s="44">
        <f t="shared" si="20"/>
        <v>5929.1300738088894</v>
      </c>
      <c r="AF177" s="128"/>
      <c r="AG177" s="111"/>
    </row>
    <row r="178" spans="1:33" ht="22.25" customHeight="1">
      <c r="A178" s="100" t="s">
        <v>208</v>
      </c>
      <c r="B178" s="63"/>
      <c r="C178" s="44">
        <v>2777449.5755279395</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2777449.5755279395</v>
      </c>
      <c r="AD178" s="97"/>
      <c r="AE178" s="52">
        <f t="shared" si="20"/>
        <v>2777.4495755279395</v>
      </c>
      <c r="AF178" s="128"/>
      <c r="AG178" s="111"/>
    </row>
    <row r="179" spans="1:33" ht="22.25" customHeight="1">
      <c r="A179" s="100" t="s">
        <v>209</v>
      </c>
      <c r="B179" s="63"/>
      <c r="C179" s="44">
        <v>1072562.3242565249</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1072562.3242565249</v>
      </c>
      <c r="AD179" s="97"/>
      <c r="AE179" s="52">
        <f t="shared" si="20"/>
        <v>1072.562324256525</v>
      </c>
      <c r="AF179" s="128"/>
      <c r="AG179" s="111"/>
    </row>
    <row r="180" spans="1:33" ht="22.25" customHeight="1">
      <c r="A180" s="24" t="s">
        <v>210</v>
      </c>
      <c r="B180" s="63"/>
      <c r="C180" s="169">
        <v>103509.065</v>
      </c>
      <c r="D180" s="175">
        <v>73472.952000000005</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176982.01699999999</v>
      </c>
      <c r="AD180" s="97"/>
      <c r="AE180" s="37">
        <f t="shared" si="20"/>
        <v>176.98201699999998</v>
      </c>
      <c r="AF180" s="128"/>
      <c r="AG180" s="111"/>
    </row>
    <row r="181" spans="1:33" ht="22.25" customHeight="1">
      <c r="A181" s="24" t="s">
        <v>211</v>
      </c>
      <c r="B181" s="62">
        <f>B182+B183</f>
        <v>621320.70200000005</v>
      </c>
      <c r="C181" s="62">
        <f>C182+C183</f>
        <v>1016315.091</v>
      </c>
      <c r="D181" s="62">
        <f>D182+D183</f>
        <v>222734.22600000002</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1860370.0190000001</v>
      </c>
      <c r="AD181" s="97"/>
      <c r="AE181" s="37">
        <f t="shared" si="20"/>
        <v>1860.3700190000002</v>
      </c>
      <c r="AF181" s="128"/>
      <c r="AG181" s="37">
        <f>AG182+AG183</f>
        <v>1467.759824</v>
      </c>
    </row>
    <row r="182" spans="1:33" ht="22.25" customHeight="1">
      <c r="A182" s="100" t="s">
        <v>212</v>
      </c>
      <c r="B182" s="44">
        <v>27123.091</v>
      </c>
      <c r="C182" s="44">
        <v>74.131</v>
      </c>
      <c r="D182" s="44">
        <v>780.49900000000002</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27977.721000000001</v>
      </c>
      <c r="AD182" s="97"/>
      <c r="AE182" s="52">
        <f t="shared" si="20"/>
        <v>27.977721000000003</v>
      </c>
      <c r="AF182" s="128"/>
      <c r="AG182" s="111"/>
    </row>
    <row r="183" spans="1:33" ht="22.25" customHeight="1">
      <c r="A183" s="100" t="s">
        <v>213</v>
      </c>
      <c r="B183" s="44">
        <v>594197.61100000003</v>
      </c>
      <c r="C183" s="44">
        <v>1016240.96</v>
      </c>
      <c r="D183" s="44">
        <v>221953.72700000001</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1832392.298</v>
      </c>
      <c r="AD183" s="97"/>
      <c r="AE183" s="52">
        <f t="shared" si="20"/>
        <v>1832.392298</v>
      </c>
      <c r="AF183" s="128"/>
      <c r="AG183" s="44">
        <v>1467.759824</v>
      </c>
    </row>
    <row r="184" spans="1:33" ht="22.25" customHeight="1">
      <c r="A184" s="20" t="s">
        <v>214</v>
      </c>
      <c r="B184" s="63"/>
      <c r="C184" s="37">
        <f>SUM(C185:C186)</f>
        <v>16932293.614</v>
      </c>
      <c r="D184" s="37">
        <f>SUM(D185:D186)</f>
        <v>4807082.2190000005</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21739375.833000001</v>
      </c>
      <c r="AD184" s="97"/>
      <c r="AE184" s="37">
        <f t="shared" si="20"/>
        <v>21739.375833000002</v>
      </c>
      <c r="AF184" s="128"/>
      <c r="AG184" s="76"/>
    </row>
    <row r="185" spans="1:33" ht="22.25" customHeight="1">
      <c r="A185" s="100" t="s">
        <v>215</v>
      </c>
      <c r="B185" s="63"/>
      <c r="C185" s="44">
        <v>4969834.9330000002</v>
      </c>
      <c r="D185" s="44">
        <v>3151894.8360000001</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8121729.7690000003</v>
      </c>
      <c r="AD185" s="97"/>
      <c r="AE185" s="52">
        <f t="shared" si="20"/>
        <v>8121.7297690000005</v>
      </c>
      <c r="AF185" s="128"/>
      <c r="AG185" s="111"/>
    </row>
    <row r="186" spans="1:33" ht="22.25" customHeight="1">
      <c r="A186" s="100" t="s">
        <v>216</v>
      </c>
      <c r="B186" s="63"/>
      <c r="C186" s="44">
        <v>11962458.681</v>
      </c>
      <c r="D186" s="44">
        <v>1655187.3829999999</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13617646.063999999</v>
      </c>
      <c r="AD186" s="97"/>
      <c r="AE186" s="52">
        <f t="shared" si="20"/>
        <v>13617.646063999999</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448056692.01621705</v>
      </c>
      <c r="C188" s="137">
        <f t="shared" si="26"/>
        <v>136460569.65668568</v>
      </c>
      <c r="D188" s="137">
        <f t="shared" si="26"/>
        <v>33115840.896517891</v>
      </c>
      <c r="E188" s="137">
        <f t="shared" si="26"/>
        <v>2655519.4446700001</v>
      </c>
      <c r="F188" s="137">
        <f t="shared" si="26"/>
        <v>1446.2660000000001</v>
      </c>
      <c r="G188" s="137">
        <f t="shared" si="26"/>
        <v>0</v>
      </c>
      <c r="H188" s="137">
        <f t="shared" si="26"/>
        <v>0</v>
      </c>
      <c r="I188" s="137">
        <f t="shared" si="26"/>
        <v>0</v>
      </c>
      <c r="J188" s="137">
        <f t="shared" si="26"/>
        <v>1728429.0209999999</v>
      </c>
      <c r="K188" s="137">
        <f t="shared" si="26"/>
        <v>0</v>
      </c>
      <c r="L188" s="137">
        <f t="shared" si="26"/>
        <v>0</v>
      </c>
      <c r="M188" s="137">
        <f>M175+M121+M68+M10</f>
        <v>0</v>
      </c>
      <c r="N188" s="137">
        <f t="shared" ref="N188:AC188" si="27">N10+N68+N121+N175</f>
        <v>0</v>
      </c>
      <c r="O188" s="137">
        <f t="shared" si="27"/>
        <v>0</v>
      </c>
      <c r="P188" s="137">
        <f t="shared" si="27"/>
        <v>0</v>
      </c>
      <c r="Q188" s="137">
        <f t="shared" si="27"/>
        <v>0</v>
      </c>
      <c r="R188" s="137">
        <f t="shared" si="27"/>
        <v>0</v>
      </c>
      <c r="S188" s="137">
        <f t="shared" si="27"/>
        <v>0</v>
      </c>
      <c r="T188" s="137">
        <f t="shared" si="27"/>
        <v>0.82840123350000017</v>
      </c>
      <c r="U188" s="137">
        <f t="shared" si="27"/>
        <v>973.52440380000007</v>
      </c>
      <c r="V188" s="137">
        <f t="shared" si="27"/>
        <v>543.29416200000003</v>
      </c>
      <c r="W188" s="137">
        <f t="shared" si="27"/>
        <v>108.9035595</v>
      </c>
      <c r="X188" s="137">
        <f t="shared" si="27"/>
        <v>1.2236355E-3</v>
      </c>
      <c r="Y188" s="137">
        <f t="shared" si="27"/>
        <v>38.911608899999997</v>
      </c>
      <c r="Z188" s="137">
        <f t="shared" si="27"/>
        <v>8.1575700000000007E-4</v>
      </c>
      <c r="AA188" s="137">
        <f t="shared" si="27"/>
        <v>985.02657749999992</v>
      </c>
      <c r="AB188" s="137">
        <f t="shared" si="27"/>
        <v>114306.0972375</v>
      </c>
      <c r="AC188" s="137">
        <f t="shared" si="27"/>
        <v>622135453.88908041</v>
      </c>
      <c r="AD188" s="97"/>
      <c r="AE188" s="137">
        <f t="shared" si="20"/>
        <v>622135.45388908044</v>
      </c>
      <c r="AF188" s="91"/>
      <c r="AG188" s="147">
        <f>AG175+AG121+AG68+AG10</f>
        <v>71030.893816821001</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3296003.537</v>
      </c>
      <c r="C190" s="62">
        <f>C191+C192</f>
        <v>635.48099999999999</v>
      </c>
      <c r="D190" s="62">
        <f>D191+D192</f>
        <v>24057.493999999999</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3320696.5120000001</v>
      </c>
      <c r="AD190" s="41"/>
      <c r="AE190" s="37">
        <f t="shared" si="20"/>
        <v>3320.696512</v>
      </c>
      <c r="AF190" s="91"/>
      <c r="AG190" s="37">
        <f>AG191</f>
        <v>46.661000000000001</v>
      </c>
    </row>
    <row r="191" spans="1:33" ht="22.25" customHeight="1">
      <c r="A191" s="25" t="s">
        <v>220</v>
      </c>
      <c r="B191" s="44">
        <v>3296003.537</v>
      </c>
      <c r="C191" s="44">
        <v>635.48099999999999</v>
      </c>
      <c r="D191" s="44">
        <v>24057.493999999999</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3320696.5120000001</v>
      </c>
      <c r="AD191" s="41"/>
      <c r="AE191" s="52">
        <f t="shared" si="20"/>
        <v>3320.696512</v>
      </c>
      <c r="AF191" s="91"/>
      <c r="AG191" s="52">
        <v>46.661000000000001</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27704850</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27704850</v>
      </c>
      <c r="AE193" s="31">
        <f t="shared" si="20"/>
        <v>27704.85</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C1054-6BB6-4239-AEDB-B50016628689}">
  <dimension ref="A1:AG200"/>
  <sheetViews>
    <sheetView zoomScale="138" zoomScaleNormal="138" workbookViewId="0">
      <pane xSplit="1" topLeftCell="B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2006</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473377332.85187501</v>
      </c>
      <c r="C7" s="134">
        <f>C10+C68+C121+C150+C175</f>
        <v>140466221.1667352</v>
      </c>
      <c r="D7" s="134">
        <f>D10+D68+D121+D150+D175</f>
        <v>33159041.941286825</v>
      </c>
      <c r="E7" s="134">
        <f>E68</f>
        <v>3784138.9960862505</v>
      </c>
      <c r="F7" s="134">
        <f t="shared" ref="F7:AB7" si="0">F68</f>
        <v>1882.5050000000001</v>
      </c>
      <c r="G7" s="134">
        <f t="shared" si="0"/>
        <v>0</v>
      </c>
      <c r="H7" s="134">
        <f t="shared" si="0"/>
        <v>0</v>
      </c>
      <c r="I7" s="134">
        <f t="shared" si="0"/>
        <v>0</v>
      </c>
      <c r="J7" s="134">
        <f t="shared" si="0"/>
        <v>2194032.8790000002</v>
      </c>
      <c r="K7" s="134">
        <f t="shared" si="0"/>
        <v>0</v>
      </c>
      <c r="L7" s="134">
        <f t="shared" si="0"/>
        <v>0</v>
      </c>
      <c r="M7" s="134">
        <f t="shared" si="0"/>
        <v>0</v>
      </c>
      <c r="N7" s="134">
        <f t="shared" si="0"/>
        <v>0</v>
      </c>
      <c r="O7" s="134">
        <f t="shared" si="0"/>
        <v>0</v>
      </c>
      <c r="P7" s="134">
        <f t="shared" si="0"/>
        <v>0</v>
      </c>
      <c r="Q7" s="134">
        <f t="shared" si="0"/>
        <v>0</v>
      </c>
      <c r="R7" s="134">
        <f t="shared" si="0"/>
        <v>0</v>
      </c>
      <c r="S7" s="134">
        <f t="shared" si="0"/>
        <v>0</v>
      </c>
      <c r="T7" s="134">
        <f t="shared" si="0"/>
        <v>0.8619435793125001</v>
      </c>
      <c r="U7" s="134">
        <f t="shared" si="0"/>
        <v>1012.9428533250002</v>
      </c>
      <c r="V7" s="134">
        <f t="shared" si="0"/>
        <v>565.29239175000009</v>
      </c>
      <c r="W7" s="134">
        <f t="shared" si="0"/>
        <v>113.3131145625</v>
      </c>
      <c r="X7" s="134">
        <f t="shared" si="0"/>
        <v>1.2731810625000001E-3</v>
      </c>
      <c r="Y7" s="134">
        <f t="shared" si="0"/>
        <v>40.487157787500003</v>
      </c>
      <c r="Z7" s="134">
        <f t="shared" si="0"/>
        <v>8.4878737500000006E-4</v>
      </c>
      <c r="AA7" s="134">
        <f t="shared" si="0"/>
        <v>1024.9107553125</v>
      </c>
      <c r="AB7" s="134">
        <f t="shared" si="0"/>
        <v>117439.6525828125</v>
      </c>
      <c r="AC7" s="139">
        <f>SUM(B7:AB7)</f>
        <v>653102847.80290425</v>
      </c>
      <c r="AE7" s="139">
        <f>AC7/1000</f>
        <v>653102.8478029042</v>
      </c>
      <c r="AF7" s="130"/>
      <c r="AG7" s="185">
        <f>AG10+AG68+AG121+AG150+AG175</f>
        <v>74035.485483059761</v>
      </c>
    </row>
    <row r="8" spans="1:33" ht="27.5" customHeight="1" thickBot="1">
      <c r="A8" s="131" t="s">
        <v>37</v>
      </c>
      <c r="B8" s="132">
        <f>(B10+B68+B121+B175)</f>
        <v>461013922.87497503</v>
      </c>
      <c r="C8" s="132">
        <f t="shared" ref="C8:AB8" si="1">(C10+C68+C121+C175)</f>
        <v>139923347.25873518</v>
      </c>
      <c r="D8" s="132">
        <f t="shared" si="1"/>
        <v>32942810.369786829</v>
      </c>
      <c r="E8" s="132">
        <f t="shared" si="1"/>
        <v>3784138.9960862505</v>
      </c>
      <c r="F8" s="132">
        <f t="shared" si="1"/>
        <v>1882.5050000000001</v>
      </c>
      <c r="G8" s="132">
        <f t="shared" si="1"/>
        <v>0</v>
      </c>
      <c r="H8" s="132">
        <f t="shared" si="1"/>
        <v>0</v>
      </c>
      <c r="I8" s="132">
        <f t="shared" si="1"/>
        <v>0</v>
      </c>
      <c r="J8" s="132">
        <f t="shared" si="1"/>
        <v>2194032.8790000002</v>
      </c>
      <c r="K8" s="132">
        <f t="shared" si="1"/>
        <v>0</v>
      </c>
      <c r="L8" s="132">
        <f t="shared" si="1"/>
        <v>0</v>
      </c>
      <c r="M8" s="132">
        <f t="shared" si="1"/>
        <v>0</v>
      </c>
      <c r="N8" s="132">
        <f t="shared" si="1"/>
        <v>0</v>
      </c>
      <c r="O8" s="132">
        <f t="shared" si="1"/>
        <v>0</v>
      </c>
      <c r="P8" s="132">
        <f t="shared" si="1"/>
        <v>0</v>
      </c>
      <c r="Q8" s="132">
        <f t="shared" si="1"/>
        <v>0</v>
      </c>
      <c r="R8" s="132">
        <f t="shared" si="1"/>
        <v>0</v>
      </c>
      <c r="S8" s="132">
        <f t="shared" si="1"/>
        <v>0</v>
      </c>
      <c r="T8" s="132">
        <f t="shared" si="1"/>
        <v>0.8619435793125001</v>
      </c>
      <c r="U8" s="132">
        <f t="shared" si="1"/>
        <v>1012.9428533250002</v>
      </c>
      <c r="V8" s="132">
        <f t="shared" si="1"/>
        <v>565.29239175000009</v>
      </c>
      <c r="W8" s="132">
        <f t="shared" si="1"/>
        <v>113.3131145625</v>
      </c>
      <c r="X8" s="132">
        <f t="shared" si="1"/>
        <v>1.2731810625000001E-3</v>
      </c>
      <c r="Y8" s="132">
        <f t="shared" si="1"/>
        <v>40.487157787500003</v>
      </c>
      <c r="Z8" s="132">
        <f t="shared" si="1"/>
        <v>8.4878737500000006E-4</v>
      </c>
      <c r="AA8" s="132">
        <f t="shared" si="1"/>
        <v>1024.9107553125</v>
      </c>
      <c r="AB8" s="132">
        <f t="shared" si="1"/>
        <v>117439.6525828125</v>
      </c>
      <c r="AC8" s="135">
        <f>SUM(B8:AB8)</f>
        <v>639980332.34650421</v>
      </c>
      <c r="AE8" s="135">
        <f>AC8/1000</f>
        <v>639980.3323465042</v>
      </c>
      <c r="AF8" s="130"/>
      <c r="AG8" s="186"/>
    </row>
    <row r="9" spans="1:33" ht="27.5" customHeight="1" thickBot="1">
      <c r="A9" s="136" t="s">
        <v>38</v>
      </c>
      <c r="B9" s="137">
        <f>B10+B68+B121+B150+B175</f>
        <v>263283511.90367499</v>
      </c>
      <c r="C9" s="137">
        <f t="shared" ref="C9:D9" si="2">C10+C68+C121+C150+C175</f>
        <v>140466221.1667352</v>
      </c>
      <c r="D9" s="137">
        <f t="shared" si="2"/>
        <v>33159041.941286825</v>
      </c>
      <c r="E9" s="137">
        <f t="shared" ref="E9:AB9" si="3">E10+E68+E121+E175</f>
        <v>3784138.9960862505</v>
      </c>
      <c r="F9" s="137">
        <f t="shared" si="3"/>
        <v>1882.5050000000001</v>
      </c>
      <c r="G9" s="137">
        <f t="shared" si="3"/>
        <v>0</v>
      </c>
      <c r="H9" s="137">
        <f t="shared" si="3"/>
        <v>0</v>
      </c>
      <c r="I9" s="137">
        <f t="shared" si="3"/>
        <v>0</v>
      </c>
      <c r="J9" s="137">
        <f t="shared" si="3"/>
        <v>2194032.8790000002</v>
      </c>
      <c r="K9" s="137">
        <f t="shared" si="3"/>
        <v>0</v>
      </c>
      <c r="L9" s="137">
        <f t="shared" si="3"/>
        <v>0</v>
      </c>
      <c r="M9" s="137">
        <f t="shared" si="3"/>
        <v>0</v>
      </c>
      <c r="N9" s="137">
        <f t="shared" si="3"/>
        <v>0</v>
      </c>
      <c r="O9" s="137">
        <f t="shared" si="3"/>
        <v>0</v>
      </c>
      <c r="P9" s="137">
        <f t="shared" si="3"/>
        <v>0</v>
      </c>
      <c r="Q9" s="137">
        <f t="shared" si="3"/>
        <v>0</v>
      </c>
      <c r="R9" s="137">
        <f t="shared" si="3"/>
        <v>0</v>
      </c>
      <c r="S9" s="137">
        <f t="shared" si="3"/>
        <v>0</v>
      </c>
      <c r="T9" s="137">
        <f t="shared" si="3"/>
        <v>0.8619435793125001</v>
      </c>
      <c r="U9" s="137">
        <f t="shared" si="3"/>
        <v>1012.9428533250002</v>
      </c>
      <c r="V9" s="137">
        <f t="shared" si="3"/>
        <v>565.29239175000009</v>
      </c>
      <c r="W9" s="137">
        <f t="shared" si="3"/>
        <v>113.3131145625</v>
      </c>
      <c r="X9" s="137">
        <f t="shared" si="3"/>
        <v>1.2731810625000001E-3</v>
      </c>
      <c r="Y9" s="137">
        <f t="shared" si="3"/>
        <v>40.487157787500003</v>
      </c>
      <c r="Z9" s="137">
        <f t="shared" si="3"/>
        <v>8.4878737500000006E-4</v>
      </c>
      <c r="AA9" s="137">
        <f t="shared" si="3"/>
        <v>1024.9107553125</v>
      </c>
      <c r="AB9" s="137">
        <f t="shared" si="3"/>
        <v>117439.6525828125</v>
      </c>
      <c r="AC9" s="138">
        <f>SUM(B9:AB9)</f>
        <v>443009026.85470438</v>
      </c>
      <c r="AE9" s="138">
        <f t="shared" ref="AE9:AE72" si="4">AC9/1000</f>
        <v>443009.02685470437</v>
      </c>
      <c r="AF9" s="129"/>
      <c r="AG9" s="187"/>
    </row>
    <row r="10" spans="1:33" ht="22.25" customHeight="1">
      <c r="A10" s="32" t="s">
        <v>39</v>
      </c>
      <c r="B10" s="33">
        <f>B11+B53</f>
        <v>407525236.28595448</v>
      </c>
      <c r="C10" s="33">
        <f>C11+C53</f>
        <v>25454370.09611642</v>
      </c>
      <c r="D10" s="33">
        <f>D11+D53</f>
        <v>3730784.7587663699</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436710391.14083719</v>
      </c>
      <c r="AD10" s="41"/>
      <c r="AE10" s="57">
        <f t="shared" si="4"/>
        <v>436710.39114083716</v>
      </c>
      <c r="AF10" s="128"/>
      <c r="AG10" s="36">
        <f>AG11+AG53</f>
        <v>67268.85281805975</v>
      </c>
    </row>
    <row r="11" spans="1:33" ht="22.25" customHeight="1">
      <c r="A11" s="20" t="s">
        <v>40</v>
      </c>
      <c r="B11" s="37">
        <f>B12+B18+B43+B49</f>
        <v>391660042.15307254</v>
      </c>
      <c r="C11" s="37">
        <f>C12+C18+C43+C49</f>
        <v>992454.10164017347</v>
      </c>
      <c r="D11" s="37">
        <f>D12+D18+D43+D49</f>
        <v>3709803.1200776282</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396362299.37479025</v>
      </c>
      <c r="AD11" s="41"/>
      <c r="AE11" s="37">
        <f t="shared" si="4"/>
        <v>396362.29937479028</v>
      </c>
      <c r="AF11" s="128"/>
      <c r="AG11" s="37">
        <f>AG12+AG18+AG43+AG49</f>
        <v>62609.56535273396</v>
      </c>
    </row>
    <row r="12" spans="1:33" ht="22.25" customHeight="1">
      <c r="A12" s="20" t="s">
        <v>41</v>
      </c>
      <c r="B12" s="37">
        <f>B13+B14+B15</f>
        <v>160129319.1704492</v>
      </c>
      <c r="C12" s="37">
        <f>C13+C14+C15</f>
        <v>129898.24789218298</v>
      </c>
      <c r="D12" s="37">
        <f>D13+D14+D15</f>
        <v>300525.12290107604</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160559742.54124245</v>
      </c>
      <c r="AD12" s="41"/>
      <c r="AE12" s="37">
        <f t="shared" si="4"/>
        <v>160559.74254124245</v>
      </c>
      <c r="AF12" s="128"/>
      <c r="AG12" s="37">
        <f>SUM(AG13:AG15)</f>
        <v>10133.062005438918</v>
      </c>
    </row>
    <row r="13" spans="1:33" ht="22.25" customHeight="1">
      <c r="A13" s="21" t="s">
        <v>42</v>
      </c>
      <c r="B13" s="44">
        <v>124905797.407518</v>
      </c>
      <c r="C13" s="44">
        <v>107842.657100183</v>
      </c>
      <c r="D13" s="44">
        <v>270380.80246207601</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125284020.86708026</v>
      </c>
      <c r="AD13" s="41"/>
      <c r="AE13" s="52">
        <f t="shared" si="4"/>
        <v>125284.02086708025</v>
      </c>
      <c r="AF13" s="128"/>
      <c r="AG13" s="44">
        <v>8721.8774656415007</v>
      </c>
    </row>
    <row r="14" spans="1:33" ht="22.25" customHeight="1">
      <c r="A14" s="21" t="s">
        <v>43</v>
      </c>
      <c r="B14" s="44">
        <v>10310547.145844201</v>
      </c>
      <c r="C14" s="44">
        <v>7662.3384755155703</v>
      </c>
      <c r="D14" s="44">
        <v>11907.9572021844</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10330117.441521902</v>
      </c>
      <c r="AD14" s="41"/>
      <c r="AE14" s="52">
        <f t="shared" si="4"/>
        <v>10330.117441521901</v>
      </c>
      <c r="AF14" s="128"/>
      <c r="AG14" s="44">
        <v>1105.90364014638</v>
      </c>
    </row>
    <row r="15" spans="1:33" ht="22.25" customHeight="1">
      <c r="A15" s="21" t="s">
        <v>44</v>
      </c>
      <c r="B15" s="49">
        <f>B16+B17</f>
        <v>24912974.617086999</v>
      </c>
      <c r="C15" s="49">
        <f t="shared" ref="C15:D15" si="5">C16+C17</f>
        <v>14393.252316484401</v>
      </c>
      <c r="D15" s="49">
        <f t="shared" si="5"/>
        <v>18236.3632368156</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24945604.2326403</v>
      </c>
      <c r="AD15" s="41"/>
      <c r="AE15" s="52">
        <f t="shared" si="4"/>
        <v>24945.6042326403</v>
      </c>
      <c r="AF15" s="128"/>
      <c r="AG15" s="44">
        <v>305.28089965103698</v>
      </c>
    </row>
    <row r="16" spans="1:33" ht="22.25" customHeight="1">
      <c r="A16" s="98" t="s">
        <v>45</v>
      </c>
      <c r="B16" s="44">
        <v>1005737.322</v>
      </c>
      <c r="C16" s="44">
        <v>5.0289999999999999</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1005742.351</v>
      </c>
      <c r="AD16" s="41"/>
      <c r="AE16" s="52">
        <f t="shared" si="4"/>
        <v>1005.742351</v>
      </c>
      <c r="AF16" s="128"/>
      <c r="AG16" s="73"/>
    </row>
    <row r="17" spans="1:33" ht="22.25" customHeight="1">
      <c r="A17" s="99" t="s">
        <v>46</v>
      </c>
      <c r="B17" s="44">
        <v>23907237.295086998</v>
      </c>
      <c r="C17" s="44">
        <v>14388.2233164844</v>
      </c>
      <c r="D17" s="44">
        <v>18236.3632368156</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23939861.881640296</v>
      </c>
      <c r="AD17" s="41"/>
      <c r="AE17" s="52">
        <f t="shared" si="4"/>
        <v>23939.861881640296</v>
      </c>
      <c r="AF17" s="128"/>
      <c r="AG17" s="44">
        <v>305.28089965103698</v>
      </c>
    </row>
    <row r="18" spans="1:33" ht="22.25" customHeight="1">
      <c r="A18" s="20" t="s">
        <v>47</v>
      </c>
      <c r="B18" s="37">
        <f>B19+B20+B21+B25+B26+B33+B35+B37+B39</f>
        <v>55101369.305623323</v>
      </c>
      <c r="C18" s="37">
        <f>C19+C20+C21+C25+C26+C33+C35+C37+C39</f>
        <v>109430.91974799037</v>
      </c>
      <c r="D18" s="37">
        <f>D19+D20+D21+D25+D26+D33+D35+D37+D39</f>
        <v>153692.93717655196</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55364493.162547857</v>
      </c>
      <c r="AD18" s="110"/>
      <c r="AE18" s="37">
        <f t="shared" si="4"/>
        <v>55364.493162547857</v>
      </c>
      <c r="AF18" s="128"/>
      <c r="AG18" s="37">
        <f>SUM(AG19,AG20,AG21,AG25,AG26,AG32,AG33,AG34,AG35,AG36,AG37,AG38,AG39)</f>
        <v>1213.8164918450411</v>
      </c>
    </row>
    <row r="19" spans="1:33" ht="22.25" customHeight="1">
      <c r="A19" s="100" t="s">
        <v>48</v>
      </c>
      <c r="B19" s="44">
        <v>2974538.7039025892</v>
      </c>
      <c r="C19" s="44">
        <v>1866.5513439999997</v>
      </c>
      <c r="D19" s="44">
        <v>2503.1839314999997</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2978908.4391780891</v>
      </c>
      <c r="AD19" s="110"/>
      <c r="AE19" s="44">
        <f t="shared" si="4"/>
        <v>2978.9084391780893</v>
      </c>
      <c r="AF19" s="128"/>
      <c r="AG19" s="44">
        <v>42.569759957752972</v>
      </c>
    </row>
    <row r="20" spans="1:33" ht="22.25" customHeight="1">
      <c r="A20" s="100" t="s">
        <v>49</v>
      </c>
      <c r="B20" s="44">
        <v>1268579.9875448602</v>
      </c>
      <c r="C20" s="44">
        <v>941.58100400000001</v>
      </c>
      <c r="D20" s="44">
        <v>1455.4548095</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1270977.0233583602</v>
      </c>
      <c r="AD20" s="110"/>
      <c r="AE20" s="52">
        <f t="shared" si="4"/>
        <v>1270.9770233583602</v>
      </c>
      <c r="AF20" s="128"/>
      <c r="AG20" s="44">
        <v>14.888805810699765</v>
      </c>
    </row>
    <row r="21" spans="1:33" ht="22.25" customHeight="1">
      <c r="A21" s="100" t="s">
        <v>50</v>
      </c>
      <c r="B21" s="44">
        <f>SUM(B22:B24)</f>
        <v>5304340.4571647597</v>
      </c>
      <c r="C21" s="44">
        <f>SUM(C22:C24)</f>
        <v>3655.053668</v>
      </c>
      <c r="D21" s="44">
        <f>SUM(D22:D24)</f>
        <v>5478.2008400000004</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5313473.7116727596</v>
      </c>
      <c r="AD21" s="110"/>
      <c r="AE21" s="52">
        <f t="shared" si="4"/>
        <v>5313.4737116727592</v>
      </c>
      <c r="AF21" s="128"/>
      <c r="AG21" s="44">
        <v>70.155297005189496</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5096161.2602936001</v>
      </c>
      <c r="C23" s="44">
        <v>3547.9608920000001</v>
      </c>
      <c r="D23" s="44">
        <v>5366.7729245</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5105075.9941101</v>
      </c>
      <c r="AD23" s="110"/>
      <c r="AE23" s="52">
        <f t="shared" si="4"/>
        <v>5105.0759941100996</v>
      </c>
      <c r="AF23" s="128"/>
      <c r="AG23" s="44">
        <v>69.55920569121318</v>
      </c>
    </row>
    <row r="24" spans="1:33" ht="22.25" customHeight="1">
      <c r="A24" s="99" t="s">
        <v>53</v>
      </c>
      <c r="B24" s="44">
        <v>208179.19687116001</v>
      </c>
      <c r="C24" s="44">
        <v>107.092776</v>
      </c>
      <c r="D24" s="44">
        <v>111.4279155</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208397.71756266002</v>
      </c>
      <c r="AD24" s="110"/>
      <c r="AE24" s="52">
        <f t="shared" si="4"/>
        <v>208.39771756266003</v>
      </c>
      <c r="AF24" s="128"/>
      <c r="AG24" s="44">
        <v>0.59609131397631199</v>
      </c>
    </row>
    <row r="25" spans="1:33" ht="22.25" customHeight="1">
      <c r="A25" s="100" t="s">
        <v>54</v>
      </c>
      <c r="B25" s="44">
        <v>2430591.0978304399</v>
      </c>
      <c r="C25" s="44">
        <v>1729.1683360000004</v>
      </c>
      <c r="D25" s="44">
        <v>2594.8852735</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2434915.1514399396</v>
      </c>
      <c r="AD25" s="110"/>
      <c r="AE25" s="52">
        <f t="shared" si="4"/>
        <v>2434.9151514399396</v>
      </c>
      <c r="AF25" s="128"/>
      <c r="AG25" s="44">
        <v>51.450624169564072</v>
      </c>
    </row>
    <row r="26" spans="1:33" ht="22.25" customHeight="1">
      <c r="A26" s="100" t="s">
        <v>55</v>
      </c>
      <c r="B26" s="44">
        <f>SUM(B27:B31)</f>
        <v>2732870.3317517196</v>
      </c>
      <c r="C26" s="44">
        <f>SUM(C27:C31)</f>
        <v>43275.824844000002</v>
      </c>
      <c r="D26" s="44">
        <f>SUM(D27:D31)</f>
        <v>55965.548723500004</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2832111.7053192197</v>
      </c>
      <c r="AD26" s="110"/>
      <c r="AE26" s="52">
        <f t="shared" si="4"/>
        <v>2832.1117053192197</v>
      </c>
      <c r="AF26" s="128"/>
      <c r="AG26" s="44">
        <v>635.26833273648799</v>
      </c>
    </row>
    <row r="27" spans="1:33" ht="22.25" customHeight="1">
      <c r="A27" s="99" t="s">
        <v>56</v>
      </c>
      <c r="B27" s="44">
        <v>1265739.3869092797</v>
      </c>
      <c r="C27" s="44">
        <v>42045.622808000007</v>
      </c>
      <c r="D27" s="44">
        <v>53902.143687000003</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1361687.1534042798</v>
      </c>
      <c r="AD27" s="110"/>
      <c r="AE27" s="52">
        <f t="shared" si="4"/>
        <v>1361.6871534042798</v>
      </c>
      <c r="AF27" s="128"/>
      <c r="AG27" s="44">
        <v>597.60693870284194</v>
      </c>
    </row>
    <row r="28" spans="1:33" ht="22.25" customHeight="1">
      <c r="A28" s="99" t="s">
        <v>57</v>
      </c>
      <c r="B28" s="44">
        <v>444106.72755443002</v>
      </c>
      <c r="C28" s="44">
        <v>427.26779199999999</v>
      </c>
      <c r="D28" s="44">
        <v>763.98938199999998</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445297.98472843005</v>
      </c>
      <c r="AD28" s="110"/>
      <c r="AE28" s="52">
        <f t="shared" si="4"/>
        <v>445.29798472843004</v>
      </c>
      <c r="AF28" s="128"/>
      <c r="AG28" s="44">
        <v>7.4795593907442512</v>
      </c>
    </row>
    <row r="29" spans="1:33" ht="22.25" customHeight="1">
      <c r="A29" s="99" t="s">
        <v>58</v>
      </c>
      <c r="B29" s="44">
        <v>17059.01680102</v>
      </c>
      <c r="C29" s="44">
        <v>9.0352640000000015</v>
      </c>
      <c r="D29" s="44">
        <v>9.8740325000000002</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17077.926097519998</v>
      </c>
      <c r="AD29" s="110"/>
      <c r="AE29" s="52">
        <f t="shared" si="4"/>
        <v>17.077926097519999</v>
      </c>
      <c r="AF29" s="128"/>
      <c r="AG29" s="44">
        <v>0.10572554617697673</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1005965.2004869899</v>
      </c>
      <c r="C31" s="44">
        <v>793.89898000000005</v>
      </c>
      <c r="D31" s="44">
        <v>1289.541622</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1008048.64108899</v>
      </c>
      <c r="AD31" s="110"/>
      <c r="AE31" s="52">
        <f t="shared" si="4"/>
        <v>1008.0486410889901</v>
      </c>
      <c r="AF31" s="128"/>
      <c r="AG31" s="44">
        <v>30.076109096724846</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191163.84998418001</v>
      </c>
      <c r="C33" s="44">
        <v>115.935568</v>
      </c>
      <c r="D33" s="44">
        <v>149.5880215</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191429.37357368</v>
      </c>
      <c r="AD33" s="110"/>
      <c r="AE33" s="52">
        <f t="shared" si="4"/>
        <v>191.42937357368001</v>
      </c>
      <c r="AF33" s="128"/>
      <c r="AG33" s="44">
        <v>0.57945168924744539</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12283879.780011287</v>
      </c>
      <c r="C35" s="44">
        <v>12811.376139990369</v>
      </c>
      <c r="D35" s="44">
        <v>22280.562154551957</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12318971.71830583</v>
      </c>
      <c r="AD35" s="110"/>
      <c r="AE35" s="52">
        <f t="shared" si="4"/>
        <v>12318.971718305829</v>
      </c>
      <c r="AF35" s="128"/>
      <c r="AG35" s="44">
        <v>108.08405451117453</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668599.45209665992</v>
      </c>
      <c r="C37" s="44">
        <v>770.92327199999988</v>
      </c>
      <c r="D37" s="44">
        <v>1459.2476219999999</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670829.62299066002</v>
      </c>
      <c r="AD37" s="110"/>
      <c r="AE37" s="52">
        <f t="shared" si="4"/>
        <v>670.82962299066003</v>
      </c>
      <c r="AF37" s="128"/>
      <c r="AG37" s="44">
        <v>2.9626920980007712</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27246805.645336822</v>
      </c>
      <c r="C39" s="44">
        <f>SUM(C40:C42)</f>
        <v>44264.505571999995</v>
      </c>
      <c r="D39" s="44">
        <f>SUM(D40:D42)</f>
        <v>61806.265800500012</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27352876.416709319</v>
      </c>
      <c r="AD39" s="110"/>
      <c r="AE39" s="52">
        <f t="shared" si="4"/>
        <v>27352.876416709318</v>
      </c>
      <c r="AF39" s="128"/>
      <c r="AG39" s="44">
        <v>287.85747386692418</v>
      </c>
    </row>
    <row r="40" spans="1:33" ht="22.25" customHeight="1">
      <c r="A40" s="99" t="s">
        <v>69</v>
      </c>
      <c r="B40" s="44">
        <v>2785404.4512206502</v>
      </c>
      <c r="C40" s="44">
        <v>1553.2332200000001</v>
      </c>
      <c r="D40" s="44">
        <v>1831.4886170000002</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2788789.1730576502</v>
      </c>
      <c r="AD40" s="110"/>
      <c r="AE40" s="52">
        <f t="shared" si="4"/>
        <v>2788.7891730576503</v>
      </c>
      <c r="AF40" s="128"/>
      <c r="AG40" s="44">
        <v>24.421295877359555</v>
      </c>
    </row>
    <row r="41" spans="1:33" ht="22.25" customHeight="1">
      <c r="A41" s="99" t="s">
        <v>70</v>
      </c>
      <c r="B41" s="44">
        <v>432774.97264760005</v>
      </c>
      <c r="C41" s="44">
        <v>311.28160000000003</v>
      </c>
      <c r="D41" s="44">
        <v>463.47914349999996</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433549.73339110002</v>
      </c>
      <c r="AD41" s="110"/>
      <c r="AE41" s="52">
        <f t="shared" si="4"/>
        <v>433.54973339110001</v>
      </c>
      <c r="AF41" s="128"/>
      <c r="AG41" s="44">
        <v>3.7855281504424982</v>
      </c>
    </row>
    <row r="42" spans="1:33" ht="22.25" customHeight="1">
      <c r="A42" s="99" t="s">
        <v>71</v>
      </c>
      <c r="B42" s="44">
        <v>24028626.221468572</v>
      </c>
      <c r="C42" s="44">
        <v>42399.990751999998</v>
      </c>
      <c r="D42" s="44">
        <v>59511.298040000009</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24130537.510260571</v>
      </c>
      <c r="AD42" s="110"/>
      <c r="AE42" s="52">
        <f t="shared" si="4"/>
        <v>24130.537510260572</v>
      </c>
      <c r="AF42" s="128"/>
      <c r="AG42" s="44">
        <v>259.65064983912214</v>
      </c>
    </row>
    <row r="43" spans="1:33" ht="22.25" customHeight="1">
      <c r="A43" s="20" t="s">
        <v>72</v>
      </c>
      <c r="B43" s="37">
        <f>SUM(B44:B48)</f>
        <v>144715552.58700001</v>
      </c>
      <c r="C43" s="37">
        <f>SUM(C44:C48)</f>
        <v>450007.22400000005</v>
      </c>
      <c r="D43" s="37">
        <f>SUM(D44:D48)</f>
        <v>2949521.91</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148115081.72099999</v>
      </c>
      <c r="AD43" s="41"/>
      <c r="AE43" s="37">
        <f t="shared" si="4"/>
        <v>148115.081721</v>
      </c>
      <c r="AF43" s="128"/>
      <c r="AG43" s="37">
        <f>SUM(AG44:AG48)</f>
        <v>17505.696855449998</v>
      </c>
    </row>
    <row r="44" spans="1:33" ht="22.25" customHeight="1">
      <c r="A44" s="100" t="s">
        <v>73</v>
      </c>
      <c r="B44" s="44">
        <v>5230273.4579999996</v>
      </c>
      <c r="C44" s="44">
        <v>1008.413</v>
      </c>
      <c r="D44" s="44">
        <v>38175.652999999998</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5269457.5239999993</v>
      </c>
      <c r="AD44" s="41"/>
      <c r="AE44" s="52">
        <f t="shared" si="4"/>
        <v>5269.4575239999995</v>
      </c>
      <c r="AF44" s="128"/>
      <c r="AG44" s="44">
        <v>74.039495200000005</v>
      </c>
    </row>
    <row r="45" spans="1:33" ht="22.25" customHeight="1">
      <c r="A45" s="100" t="s">
        <v>74</v>
      </c>
      <c r="B45" s="44">
        <v>135305733.02000001</v>
      </c>
      <c r="C45" s="44">
        <v>439810.07</v>
      </c>
      <c r="D45" s="44">
        <v>2703593.1540000001</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138449136.24400002</v>
      </c>
      <c r="AD45" s="41"/>
      <c r="AE45" s="52">
        <f t="shared" si="4"/>
        <v>138449.13624400002</v>
      </c>
      <c r="AF45" s="128"/>
      <c r="AG45" s="44">
        <v>17275.809089999999</v>
      </c>
    </row>
    <row r="46" spans="1:33" ht="22.25" customHeight="1">
      <c r="A46" s="100" t="s">
        <v>75</v>
      </c>
      <c r="B46" s="44">
        <v>1834168.7169999999</v>
      </c>
      <c r="C46" s="44">
        <v>2925.5749999999998</v>
      </c>
      <c r="D46" s="44">
        <v>190816.99100000001</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2027911.2829999998</v>
      </c>
      <c r="AD46" s="41"/>
      <c r="AE46" s="52">
        <f t="shared" si="4"/>
        <v>2027.9112829999999</v>
      </c>
      <c r="AF46" s="128"/>
      <c r="AG46" s="44">
        <v>43.249798949999999</v>
      </c>
    </row>
    <row r="47" spans="1:33" ht="22.25" customHeight="1">
      <c r="A47" s="100" t="s">
        <v>76</v>
      </c>
      <c r="B47" s="44">
        <v>2345377.392</v>
      </c>
      <c r="C47" s="44">
        <v>6263.1660000000002</v>
      </c>
      <c r="D47" s="44">
        <v>16936.112000000001</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2368576.6700000004</v>
      </c>
      <c r="AD47" s="41"/>
      <c r="AE47" s="52">
        <f t="shared" si="4"/>
        <v>2368.5766700000004</v>
      </c>
      <c r="AF47" s="128"/>
      <c r="AG47" s="44">
        <v>112.5984713</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31713801.09</v>
      </c>
      <c r="C49" s="37">
        <f>SUM(C50:C52)</f>
        <v>303117.71000000002</v>
      </c>
      <c r="D49" s="37">
        <f>SUM(D50:D52)</f>
        <v>306063.15000000002</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32322981.949999999</v>
      </c>
      <c r="AD49" s="41"/>
      <c r="AE49" s="37">
        <f t="shared" si="4"/>
        <v>32322.981949999998</v>
      </c>
      <c r="AF49" s="128"/>
      <c r="AG49" s="37">
        <f>SUM(AG50:AG52)</f>
        <v>33756.99</v>
      </c>
    </row>
    <row r="50" spans="1:33" ht="22.25" customHeight="1">
      <c r="A50" s="100" t="s">
        <v>79</v>
      </c>
      <c r="B50" s="44">
        <v>4837069.01</v>
      </c>
      <c r="C50" s="44">
        <v>10901.52</v>
      </c>
      <c r="D50" s="44">
        <v>2365.94</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4850336.47</v>
      </c>
      <c r="AD50" s="41"/>
      <c r="AE50" s="52">
        <f t="shared" si="4"/>
        <v>4850.3364700000002</v>
      </c>
      <c r="AF50" s="128"/>
      <c r="AG50" s="44">
        <v>2367.52</v>
      </c>
    </row>
    <row r="51" spans="1:33" ht="22.25" customHeight="1">
      <c r="A51" s="100" t="s">
        <v>80</v>
      </c>
      <c r="B51" s="44">
        <v>19780260.100000001</v>
      </c>
      <c r="C51" s="44">
        <v>265571.11</v>
      </c>
      <c r="D51" s="44">
        <v>288869.84000000003</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20334701.050000001</v>
      </c>
      <c r="AD51" s="41"/>
      <c r="AE51" s="52">
        <f t="shared" si="4"/>
        <v>20334.70105</v>
      </c>
      <c r="AF51" s="128"/>
      <c r="AG51" s="44">
        <v>31127.58</v>
      </c>
    </row>
    <row r="52" spans="1:33" ht="22.25" customHeight="1">
      <c r="A52" s="100" t="s">
        <v>81</v>
      </c>
      <c r="B52" s="44">
        <v>7096471.9800000004</v>
      </c>
      <c r="C52" s="44">
        <v>26645.08</v>
      </c>
      <c r="D52" s="44">
        <v>14827.37</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7137944.4300000006</v>
      </c>
      <c r="AD52" s="41"/>
      <c r="AE52" s="52">
        <f t="shared" si="4"/>
        <v>7137.9444300000005</v>
      </c>
      <c r="AF52" s="128"/>
      <c r="AG52" s="44">
        <v>261.89</v>
      </c>
    </row>
    <row r="53" spans="1:33" ht="22.25" customHeight="1">
      <c r="A53" s="13" t="s">
        <v>82</v>
      </c>
      <c r="B53" s="37">
        <f>B54+B59</f>
        <v>15865194.132881952</v>
      </c>
      <c r="C53" s="37">
        <f>C54+C59</f>
        <v>24461915.994476248</v>
      </c>
      <c r="D53" s="37">
        <f>D54+D59</f>
        <v>20981.638688741899</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40348091.766046941</v>
      </c>
      <c r="AD53" s="41"/>
      <c r="AE53" s="37">
        <f t="shared" si="4"/>
        <v>40348.091766046942</v>
      </c>
      <c r="AF53" s="128"/>
      <c r="AG53" s="37">
        <f>AG54+AG59</f>
        <v>4659.2874653257904</v>
      </c>
    </row>
    <row r="54" spans="1:33" ht="22.25" customHeight="1">
      <c r="A54" s="20" t="s">
        <v>83</v>
      </c>
      <c r="B54" s="37">
        <f>B55+B58</f>
        <v>74241.03</v>
      </c>
      <c r="C54" s="37">
        <f>C55+C58</f>
        <v>2611276.41</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2685517.44</v>
      </c>
      <c r="AD54" s="41"/>
      <c r="AE54" s="37">
        <f t="shared" si="4"/>
        <v>2685.5174400000001</v>
      </c>
      <c r="AF54" s="128"/>
      <c r="AG54" s="76"/>
    </row>
    <row r="55" spans="1:33" ht="22.25" customHeight="1">
      <c r="A55" s="101" t="s">
        <v>84</v>
      </c>
      <c r="B55" s="52">
        <f>B56+B57</f>
        <v>74241.03</v>
      </c>
      <c r="C55" s="52">
        <f>C56+C57</f>
        <v>2611276.41</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2685517.44</v>
      </c>
      <c r="AD55" s="41"/>
      <c r="AE55" s="44">
        <f t="shared" si="4"/>
        <v>2685.5174400000001</v>
      </c>
      <c r="AF55" s="128"/>
      <c r="AG55" s="73"/>
    </row>
    <row r="56" spans="1:33" ht="22.25" customHeight="1">
      <c r="A56" s="100" t="s">
        <v>85</v>
      </c>
      <c r="B56" s="44">
        <v>70703.789999999994</v>
      </c>
      <c r="C56" s="44">
        <v>2504722.2400000002</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2575426.0300000003</v>
      </c>
      <c r="AD56" s="41"/>
      <c r="AE56" s="52">
        <f t="shared" si="4"/>
        <v>2575.4260300000001</v>
      </c>
      <c r="AF56" s="128"/>
      <c r="AG56" s="73"/>
    </row>
    <row r="57" spans="1:33" ht="22.25" customHeight="1">
      <c r="A57" s="100" t="s">
        <v>86</v>
      </c>
      <c r="B57" s="44">
        <v>3537.24</v>
      </c>
      <c r="C57" s="44">
        <v>106554.17</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110091.41</v>
      </c>
      <c r="AD57" s="41"/>
      <c r="AE57" s="52">
        <f t="shared" si="4"/>
        <v>110.09141000000001</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15790953.102881953</v>
      </c>
      <c r="C59" s="37">
        <f t="shared" ref="C59:D59" si="8">C60+C64</f>
        <v>21850639.584476247</v>
      </c>
      <c r="D59" s="37">
        <f t="shared" si="8"/>
        <v>20981.638688741899</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37662574.326046944</v>
      </c>
      <c r="AD59" s="41"/>
      <c r="AE59" s="37">
        <f t="shared" si="4"/>
        <v>37662.574326046946</v>
      </c>
      <c r="AF59" s="128"/>
      <c r="AG59" s="53">
        <f>SUM(AG60:AG66)</f>
        <v>4659.2874653257904</v>
      </c>
    </row>
    <row r="60" spans="1:33" ht="22.25" customHeight="1">
      <c r="A60" s="100" t="s">
        <v>89</v>
      </c>
      <c r="B60" s="49">
        <f>SUM(B61,B62,B63)</f>
        <v>13566427.850000001</v>
      </c>
      <c r="C60" s="49">
        <f t="shared" ref="C60:D60" si="9">SUM(C61,C62,C63)</f>
        <v>15484886.280641913</v>
      </c>
      <c r="D60" s="49">
        <f t="shared" si="9"/>
        <v>20898.298688741899</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29072212.429330658</v>
      </c>
      <c r="AD60" s="41"/>
      <c r="AE60" s="52">
        <f t="shared" si="4"/>
        <v>29072.212429330659</v>
      </c>
      <c r="AF60" s="128"/>
      <c r="AG60" s="111"/>
    </row>
    <row r="61" spans="1:33" ht="22.25" customHeight="1">
      <c r="A61" s="102" t="s">
        <v>90</v>
      </c>
      <c r="B61" s="164">
        <v>6447410.4100000001</v>
      </c>
      <c r="C61" s="44">
        <v>9089088.3143150993</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15536498.724315099</v>
      </c>
      <c r="AD61" s="41"/>
      <c r="AE61" s="52">
        <f t="shared" si="4"/>
        <v>15536.498724315099</v>
      </c>
      <c r="AF61" s="128"/>
      <c r="AG61" s="109"/>
    </row>
    <row r="62" spans="1:33" ht="22.25" customHeight="1">
      <c r="A62" s="102" t="s">
        <v>91</v>
      </c>
      <c r="B62" s="164">
        <v>7048604.46</v>
      </c>
      <c r="C62" s="44">
        <v>6327740.8374164002</v>
      </c>
      <c r="D62" s="44">
        <v>20898.298688741899</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13397243.596105142</v>
      </c>
      <c r="AD62" s="41"/>
      <c r="AE62" s="52">
        <f t="shared" si="4"/>
        <v>13397.243596105141</v>
      </c>
      <c r="AF62" s="128"/>
      <c r="AG62" s="44">
        <v>4659.2874653257904</v>
      </c>
    </row>
    <row r="63" spans="1:33" ht="22.25" customHeight="1">
      <c r="A63" s="102" t="s">
        <v>92</v>
      </c>
      <c r="B63" s="44">
        <v>70412.98</v>
      </c>
      <c r="C63" s="44">
        <v>68057.128910414496</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138470.10891041451</v>
      </c>
      <c r="AD63" s="41"/>
      <c r="AE63" s="52">
        <f t="shared" si="4"/>
        <v>138.4701089104145</v>
      </c>
      <c r="AF63" s="128"/>
      <c r="AG63" s="109"/>
    </row>
    <row r="64" spans="1:33" ht="22.25" customHeight="1">
      <c r="A64" s="103" t="s">
        <v>93</v>
      </c>
      <c r="B64" s="49">
        <f>SUM(B65,B66,B67)</f>
        <v>2224525.2528819526</v>
      </c>
      <c r="C64" s="49">
        <f t="shared" ref="C64:D64" si="11">SUM(C65,C66,C67)</f>
        <v>6365753.3038343359</v>
      </c>
      <c r="D64" s="49">
        <f t="shared" si="11"/>
        <v>83.34</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8590361.8967162892</v>
      </c>
      <c r="AD64" s="41"/>
      <c r="AE64" s="52">
        <f t="shared" si="4"/>
        <v>8590.3618967162893</v>
      </c>
      <c r="AF64" s="128"/>
      <c r="AG64" s="109"/>
    </row>
    <row r="65" spans="1:33" ht="22.25" customHeight="1">
      <c r="A65" s="102" t="s">
        <v>94</v>
      </c>
      <c r="B65" s="44">
        <v>2086274.67</v>
      </c>
      <c r="C65" s="44">
        <v>2444434.34053146</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4530709.0105314599</v>
      </c>
      <c r="AD65" s="41"/>
      <c r="AE65" s="52">
        <f t="shared" si="4"/>
        <v>4530.7090105314601</v>
      </c>
      <c r="AF65" s="128"/>
      <c r="AG65" s="112"/>
    </row>
    <row r="66" spans="1:33" ht="22.25" customHeight="1">
      <c r="A66" s="102" t="s">
        <v>95</v>
      </c>
      <c r="B66" s="44">
        <v>132639.665825148</v>
      </c>
      <c r="C66" s="44">
        <v>2474.93311949602</v>
      </c>
      <c r="D66" s="44">
        <v>83.34</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135197.938944644</v>
      </c>
      <c r="AD66" s="41"/>
      <c r="AE66" s="52">
        <f t="shared" si="4"/>
        <v>135.19793894464399</v>
      </c>
      <c r="AF66" s="128"/>
      <c r="AG66" s="112"/>
    </row>
    <row r="67" spans="1:33" ht="22.25" customHeight="1" thickBot="1">
      <c r="A67" s="102" t="s">
        <v>96</v>
      </c>
      <c r="B67" s="44">
        <v>5610.9170568043101</v>
      </c>
      <c r="C67" s="44">
        <v>3918844.03018338</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3924454.9472401845</v>
      </c>
      <c r="AD67" s="41"/>
      <c r="AE67" s="116">
        <f t="shared" si="4"/>
        <v>3924.4549472401845</v>
      </c>
      <c r="AF67" s="128"/>
      <c r="AG67" s="112"/>
    </row>
    <row r="68" spans="1:33" ht="22.25" customHeight="1">
      <c r="A68" s="12" t="s">
        <v>97</v>
      </c>
      <c r="B68" s="33">
        <f>B69+B75+B86+B94+B99+B105+B112+B117</f>
        <v>51456821.923020579</v>
      </c>
      <c r="C68" s="33">
        <f t="shared" ref="C68:AC68" si="12">C69+C75+C86+C94+C99+C105+C112+C117</f>
        <v>216418.72410803428</v>
      </c>
      <c r="D68" s="33">
        <f t="shared" si="12"/>
        <v>363284.69397045934</v>
      </c>
      <c r="E68" s="34">
        <f t="shared" si="12"/>
        <v>3784138.9960862505</v>
      </c>
      <c r="F68" s="34">
        <f t="shared" si="12"/>
        <v>1882.5050000000001</v>
      </c>
      <c r="G68" s="34">
        <f t="shared" si="12"/>
        <v>0</v>
      </c>
      <c r="H68" s="34">
        <f t="shared" si="12"/>
        <v>0</v>
      </c>
      <c r="I68" s="34">
        <f t="shared" si="12"/>
        <v>0</v>
      </c>
      <c r="J68" s="34">
        <f t="shared" si="12"/>
        <v>2194032.8790000002</v>
      </c>
      <c r="K68" s="34">
        <f t="shared" si="12"/>
        <v>0</v>
      </c>
      <c r="L68" s="34">
        <f t="shared" si="12"/>
        <v>0</v>
      </c>
      <c r="M68" s="34">
        <f t="shared" si="12"/>
        <v>0</v>
      </c>
      <c r="N68" s="34">
        <f t="shared" si="12"/>
        <v>0</v>
      </c>
      <c r="O68" s="34">
        <f t="shared" si="12"/>
        <v>0</v>
      </c>
      <c r="P68" s="34">
        <f t="shared" si="12"/>
        <v>0</v>
      </c>
      <c r="Q68" s="34">
        <f t="shared" si="12"/>
        <v>0</v>
      </c>
      <c r="R68" s="34">
        <f t="shared" si="12"/>
        <v>0</v>
      </c>
      <c r="S68" s="34">
        <f t="shared" si="12"/>
        <v>0</v>
      </c>
      <c r="T68" s="34">
        <f t="shared" si="12"/>
        <v>0.8619435793125001</v>
      </c>
      <c r="U68" s="34">
        <f t="shared" si="12"/>
        <v>1012.9428533250002</v>
      </c>
      <c r="V68" s="34">
        <f t="shared" si="12"/>
        <v>565.29239175000009</v>
      </c>
      <c r="W68" s="34">
        <f t="shared" si="12"/>
        <v>113.3131145625</v>
      </c>
      <c r="X68" s="34">
        <f t="shared" si="12"/>
        <v>1.2731810625000001E-3</v>
      </c>
      <c r="Y68" s="34">
        <f t="shared" si="12"/>
        <v>40.487157787500003</v>
      </c>
      <c r="Z68" s="34">
        <f t="shared" si="12"/>
        <v>8.4878737500000006E-4</v>
      </c>
      <c r="AA68" s="34">
        <f t="shared" si="12"/>
        <v>1024.9107553125</v>
      </c>
      <c r="AB68" s="120">
        <f t="shared" si="12"/>
        <v>117439.6525828125</v>
      </c>
      <c r="AC68" s="57">
        <f t="shared" si="12"/>
        <v>58136777.184106424</v>
      </c>
      <c r="AD68" s="93"/>
      <c r="AE68" s="57">
        <f t="shared" si="4"/>
        <v>58136.777184106424</v>
      </c>
      <c r="AF68" s="128"/>
      <c r="AG68" s="57"/>
    </row>
    <row r="69" spans="1:33" ht="22.25" customHeight="1">
      <c r="A69" s="20" t="s">
        <v>98</v>
      </c>
      <c r="B69" s="53">
        <f>SUM(B70:B74)</f>
        <v>31876470.331184987</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31876470.331184987</v>
      </c>
      <c r="AD69" s="41"/>
      <c r="AE69" s="37">
        <f t="shared" si="4"/>
        <v>31876.470331184988</v>
      </c>
      <c r="AF69" s="128"/>
      <c r="AG69" s="76"/>
    </row>
    <row r="70" spans="1:33" ht="22.25" customHeight="1">
      <c r="A70" s="100" t="s">
        <v>99</v>
      </c>
      <c r="B70" s="44">
        <v>17592604.580992002</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17592604.580992002</v>
      </c>
      <c r="AD70" s="41"/>
      <c r="AE70" s="52">
        <f t="shared" si="4"/>
        <v>17592.604580992003</v>
      </c>
      <c r="AF70" s="128"/>
      <c r="AG70" s="111"/>
    </row>
    <row r="71" spans="1:33" ht="22.25" customHeight="1">
      <c r="A71" s="100" t="s">
        <v>100</v>
      </c>
      <c r="B71" s="44">
        <v>2667353.6901973248</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2667353.6901973248</v>
      </c>
      <c r="AD71" s="41"/>
      <c r="AE71" s="52">
        <f t="shared" si="4"/>
        <v>2667.3536901973248</v>
      </c>
      <c r="AF71" s="128"/>
      <c r="AG71" s="111"/>
    </row>
    <row r="72" spans="1:33" ht="22.25" customHeight="1">
      <c r="A72" s="100" t="s">
        <v>101</v>
      </c>
      <c r="B72" s="44">
        <v>267029.40599690506</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267029.40599690506</v>
      </c>
      <c r="AD72" s="41"/>
      <c r="AE72" s="52">
        <f t="shared" si="4"/>
        <v>267.02940599690504</v>
      </c>
      <c r="AF72" s="128"/>
      <c r="AG72" s="111"/>
    </row>
    <row r="73" spans="1:33" ht="22.25" customHeight="1">
      <c r="A73" s="100" t="s">
        <v>102</v>
      </c>
      <c r="B73" s="44">
        <v>11349482.653998755</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11349482.653998755</v>
      </c>
      <c r="AD73" s="41"/>
      <c r="AE73" s="52">
        <f t="shared" ref="AE73:AE136" si="13">AC73/1000</f>
        <v>11349.482653998755</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2754979.1770933466</v>
      </c>
      <c r="C75" s="37">
        <f>SUM(C76:C85)</f>
        <v>213399.40910803428</v>
      </c>
      <c r="D75" s="37">
        <f>SUM(D76:D85)</f>
        <v>363171.10499999998</v>
      </c>
      <c r="E75" s="60">
        <f>SUM(E76:E85)</f>
        <v>3783875.8720000004</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7115425.5632013809</v>
      </c>
      <c r="AD75" s="41"/>
      <c r="AE75" s="37">
        <f t="shared" si="13"/>
        <v>7115.425563201381</v>
      </c>
      <c r="AF75" s="128"/>
      <c r="AG75" s="76"/>
    </row>
    <row r="76" spans="1:33" ht="22.25" customHeight="1">
      <c r="A76" s="100" t="s">
        <v>105</v>
      </c>
      <c r="B76" s="117">
        <v>709267.65634427476</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709267.65634427476</v>
      </c>
      <c r="AD76" s="41"/>
      <c r="AE76" s="52">
        <f t="shared" si="13"/>
        <v>709.26765634427477</v>
      </c>
      <c r="AF76" s="128"/>
      <c r="AG76" s="111"/>
    </row>
    <row r="77" spans="1:33" ht="22.25" customHeight="1">
      <c r="A77" s="100" t="s">
        <v>106</v>
      </c>
      <c r="B77" s="59"/>
      <c r="C77" s="58"/>
      <c r="D77" s="44">
        <v>170229.375</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170229.375</v>
      </c>
      <c r="AD77" s="41"/>
      <c r="AE77" s="52">
        <f t="shared" si="13"/>
        <v>170.229375</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192941.73</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192941.73</v>
      </c>
      <c r="AD79" s="41"/>
      <c r="AE79" s="52">
        <f t="shared" si="13"/>
        <v>192.94173000000001</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176480.68</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176480.68</v>
      </c>
      <c r="AD81" s="41"/>
      <c r="AE81" s="52">
        <f t="shared" si="13"/>
        <v>176.48068000000001</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1829210.8407490719</v>
      </c>
      <c r="C83" s="44">
        <v>213399.40910803428</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2042610.2498571062</v>
      </c>
      <c r="AD83" s="41"/>
      <c r="AE83" s="52">
        <f t="shared" si="13"/>
        <v>2042.6102498571063</v>
      </c>
      <c r="AF83" s="128"/>
      <c r="AG83" s="111"/>
    </row>
    <row r="84" spans="1:33" ht="22.25" customHeight="1">
      <c r="A84" s="100" t="s">
        <v>113</v>
      </c>
      <c r="B84" s="59"/>
      <c r="C84" s="58"/>
      <c r="D84" s="58"/>
      <c r="E84" s="165">
        <v>3783875.8720000004</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3783875.8720000004</v>
      </c>
      <c r="AD84" s="41"/>
      <c r="AE84" s="52">
        <f t="shared" si="13"/>
        <v>3783.8758720000005</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16554661.25</v>
      </c>
      <c r="C86" s="37">
        <f>SUM(C87:C93)</f>
        <v>3019.3150000000001</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16557680.564999999</v>
      </c>
      <c r="AD86" s="41"/>
      <c r="AE86" s="37">
        <f>AC86/1000</f>
        <v>16557.680564999999</v>
      </c>
      <c r="AF86" s="128"/>
      <c r="AG86" s="76"/>
    </row>
    <row r="87" spans="1:33" ht="22.25" customHeight="1">
      <c r="A87" s="100" t="s">
        <v>116</v>
      </c>
      <c r="B87" s="44">
        <v>16263542.550000001</v>
      </c>
      <c r="C87" s="44">
        <v>3019.3150000000001</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16266561.865</v>
      </c>
      <c r="AD87" s="41"/>
      <c r="AE87" s="52">
        <f t="shared" si="13"/>
        <v>16266.561865</v>
      </c>
      <c r="AF87" s="128"/>
      <c r="AG87" s="111"/>
    </row>
    <row r="88" spans="1:33" ht="22.25" customHeight="1">
      <c r="A88" s="100" t="s">
        <v>117</v>
      </c>
      <c r="B88" s="44">
        <v>220053.2</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220053.2</v>
      </c>
      <c r="AD88" s="41"/>
      <c r="AE88" s="52">
        <f t="shared" si="13"/>
        <v>220.0532</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71065.5</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71065.5</v>
      </c>
      <c r="AD91" s="41"/>
      <c r="AE91" s="52">
        <f t="shared" si="13"/>
        <v>71.0655</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200645.0999505627</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200645.0999505627</v>
      </c>
      <c r="AD94" s="41"/>
      <c r="AE94" s="37">
        <f t="shared" si="13"/>
        <v>200.6450999505627</v>
      </c>
      <c r="AF94" s="128"/>
      <c r="AG94" s="78"/>
    </row>
    <row r="95" spans="1:33" ht="22.25" customHeight="1">
      <c r="A95" s="100" t="s">
        <v>124</v>
      </c>
      <c r="B95" s="44">
        <v>169658.37421580672</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169658.37421580672</v>
      </c>
      <c r="AD95" s="41"/>
      <c r="AE95" s="52">
        <f t="shared" si="13"/>
        <v>169.65837421580673</v>
      </c>
      <c r="AF95" s="128"/>
      <c r="AG95" s="111"/>
    </row>
    <row r="96" spans="1:33" ht="22.25" customHeight="1">
      <c r="A96" s="100" t="s">
        <v>125</v>
      </c>
      <c r="B96" s="44">
        <v>30986.72573475599</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30986.72573475599</v>
      </c>
      <c r="AD96" s="41"/>
      <c r="AE96" s="52">
        <f t="shared" si="13"/>
        <v>30.986725734755989</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113.58897045937501</v>
      </c>
      <c r="E99" s="66">
        <f>SUM(E100:E102)</f>
        <v>263.12408625000006</v>
      </c>
      <c r="F99" s="47"/>
      <c r="G99" s="47"/>
      <c r="H99" s="47"/>
      <c r="I99" s="47"/>
      <c r="J99" s="47"/>
      <c r="K99" s="47"/>
      <c r="L99" s="47"/>
      <c r="M99" s="47"/>
      <c r="N99" s="47"/>
      <c r="O99" s="47"/>
      <c r="P99" s="47"/>
      <c r="Q99" s="47"/>
      <c r="R99" s="47"/>
      <c r="S99" s="47"/>
      <c r="T99" s="66">
        <f>SUM(T100:T102)</f>
        <v>0.8619435793125001</v>
      </c>
      <c r="U99" s="66">
        <f t="shared" ref="U99:AB99" si="16">SUM(U100:U102)</f>
        <v>1012.9428533250002</v>
      </c>
      <c r="V99" s="66">
        <f t="shared" si="16"/>
        <v>565.29239175000009</v>
      </c>
      <c r="W99" s="66">
        <f t="shared" si="16"/>
        <v>113.3131145625</v>
      </c>
      <c r="X99" s="66">
        <f t="shared" si="16"/>
        <v>1.2731810625000001E-3</v>
      </c>
      <c r="Y99" s="66">
        <f t="shared" si="16"/>
        <v>40.487157787500003</v>
      </c>
      <c r="Z99" s="66">
        <f t="shared" si="16"/>
        <v>8.4878737500000006E-4</v>
      </c>
      <c r="AA99" s="66">
        <f t="shared" si="16"/>
        <v>1024.9107553125</v>
      </c>
      <c r="AB99" s="66">
        <f t="shared" si="16"/>
        <v>498.66258281250009</v>
      </c>
      <c r="AC99" s="37">
        <f>SUM(AC100:AC104)</f>
        <v>3633.1859778071257</v>
      </c>
      <c r="AD99" s="41"/>
      <c r="AE99" s="37">
        <f t="shared" si="13"/>
        <v>3.6331859778071256</v>
      </c>
      <c r="AF99" s="128"/>
      <c r="AG99" s="63"/>
    </row>
    <row r="100" spans="1:33" ht="22.25" customHeight="1">
      <c r="A100" s="100" t="s">
        <v>129</v>
      </c>
      <c r="B100" s="63"/>
      <c r="C100" s="63"/>
      <c r="D100" s="44">
        <v>113.58897045937501</v>
      </c>
      <c r="E100" s="165">
        <v>263.12408625000006</v>
      </c>
      <c r="F100" s="47"/>
      <c r="G100" s="47"/>
      <c r="H100" s="47"/>
      <c r="I100" s="47"/>
      <c r="J100" s="47"/>
      <c r="K100" s="47"/>
      <c r="L100" s="47"/>
      <c r="M100" s="47"/>
      <c r="N100" s="47"/>
      <c r="O100" s="47"/>
      <c r="P100" s="47"/>
      <c r="Q100" s="47"/>
      <c r="R100" s="47"/>
      <c r="S100" s="47"/>
      <c r="T100" s="165">
        <v>0.8619435793125001</v>
      </c>
      <c r="U100" s="165">
        <v>1012.9428533250002</v>
      </c>
      <c r="V100" s="165">
        <v>565.29239175000009</v>
      </c>
      <c r="W100" s="165">
        <v>113.3131145625</v>
      </c>
      <c r="X100" s="165">
        <v>1.2731810625000001E-3</v>
      </c>
      <c r="Y100" s="165">
        <v>40.487157787500003</v>
      </c>
      <c r="Z100" s="165">
        <v>8.4878737500000006E-4</v>
      </c>
      <c r="AA100" s="165">
        <v>1024.9107553125</v>
      </c>
      <c r="AB100" s="165">
        <v>498.66258281250009</v>
      </c>
      <c r="AC100" s="52">
        <f>SUM(B100:AB100)</f>
        <v>3633.1859778071257</v>
      </c>
      <c r="AD100" s="41"/>
      <c r="AE100" s="52">
        <f t="shared" si="13"/>
        <v>3.6331859778071256</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1882.5050000000001</v>
      </c>
      <c r="G105" s="67">
        <f t="shared" ref="G105:S105" si="17">SUM(G106:G111)</f>
        <v>0</v>
      </c>
      <c r="H105" s="66">
        <f t="shared" si="17"/>
        <v>0</v>
      </c>
      <c r="I105" s="66">
        <f t="shared" si="17"/>
        <v>0</v>
      </c>
      <c r="J105" s="66">
        <f t="shared" si="17"/>
        <v>2194032.8790000002</v>
      </c>
      <c r="K105" s="66">
        <f t="shared" si="17"/>
        <v>0</v>
      </c>
      <c r="L105" s="66">
        <f t="shared" si="17"/>
        <v>0</v>
      </c>
      <c r="M105" s="66">
        <f t="shared" si="17"/>
        <v>0</v>
      </c>
      <c r="N105" s="66">
        <f t="shared" si="17"/>
        <v>0</v>
      </c>
      <c r="O105" s="66">
        <f t="shared" si="17"/>
        <v>0</v>
      </c>
      <c r="P105" s="66">
        <f t="shared" si="17"/>
        <v>0</v>
      </c>
      <c r="Q105" s="66">
        <f t="shared" si="17"/>
        <v>0</v>
      </c>
      <c r="R105" s="67">
        <f t="shared" si="17"/>
        <v>0</v>
      </c>
      <c r="S105" s="66">
        <f t="shared" si="17"/>
        <v>0</v>
      </c>
      <c r="T105" s="47"/>
      <c r="U105" s="47"/>
      <c r="V105" s="47"/>
      <c r="W105" s="47"/>
      <c r="X105" s="47"/>
      <c r="Y105" s="47"/>
      <c r="Z105" s="47"/>
      <c r="AA105" s="47"/>
      <c r="AB105" s="75"/>
      <c r="AC105" s="37">
        <f>SUM(AC106:AC111)</f>
        <v>2195915.3840000001</v>
      </c>
      <c r="AD105" s="41"/>
      <c r="AE105" s="37">
        <f>AC105/1000</f>
        <v>2195.9153839999999</v>
      </c>
      <c r="AF105" s="128"/>
      <c r="AG105" s="63"/>
    </row>
    <row r="106" spans="1:33" ht="22.25" customHeight="1">
      <c r="A106" s="100" t="s">
        <v>135</v>
      </c>
      <c r="B106" s="63"/>
      <c r="C106" s="63"/>
      <c r="D106" s="63"/>
      <c r="E106" s="45"/>
      <c r="F106" s="165">
        <v>1882.5050000000001</v>
      </c>
      <c r="G106" s="47"/>
      <c r="H106" s="47"/>
      <c r="I106" s="47"/>
      <c r="J106" s="165">
        <v>2194032.8790000002</v>
      </c>
      <c r="K106" s="165">
        <v>0</v>
      </c>
      <c r="L106" s="165">
        <v>0</v>
      </c>
      <c r="M106" s="105"/>
      <c r="N106" s="47"/>
      <c r="O106" s="47"/>
      <c r="P106" s="47"/>
      <c r="Q106" s="47"/>
      <c r="R106" s="47"/>
      <c r="S106" s="165">
        <v>0</v>
      </c>
      <c r="T106" s="47"/>
      <c r="U106" s="47"/>
      <c r="V106" s="47"/>
      <c r="W106" s="47"/>
      <c r="X106" s="47"/>
      <c r="Y106" s="47"/>
      <c r="Z106" s="47"/>
      <c r="AA106" s="47"/>
      <c r="AB106" s="75"/>
      <c r="AC106" s="52">
        <f>SUM(B106:AB106)</f>
        <v>2195915.3840000001</v>
      </c>
      <c r="AD106" s="41"/>
      <c r="AE106" s="52">
        <f>AC106/1000</f>
        <v>2195.9153839999999</v>
      </c>
      <c r="AF106" s="128"/>
      <c r="AG106" s="111"/>
    </row>
    <row r="107" spans="1:33" ht="22.25" customHeight="1">
      <c r="A107" s="100" t="s">
        <v>136</v>
      </c>
      <c r="B107" s="63"/>
      <c r="C107" s="63"/>
      <c r="D107" s="63"/>
      <c r="E107" s="45"/>
      <c r="F107" s="47"/>
      <c r="G107" s="47"/>
      <c r="H107" s="47"/>
      <c r="I107" s="165">
        <v>0</v>
      </c>
      <c r="J107" s="165">
        <v>0</v>
      </c>
      <c r="K107" s="47"/>
      <c r="L107" s="47"/>
      <c r="M107" s="165">
        <v>0</v>
      </c>
      <c r="N107" s="47"/>
      <c r="O107" s="47"/>
      <c r="P107" s="47"/>
      <c r="Q107" s="165">
        <v>0</v>
      </c>
      <c r="R107" s="47"/>
      <c r="S107" s="47"/>
      <c r="T107" s="47"/>
      <c r="U107" s="47"/>
      <c r="V107" s="47"/>
      <c r="W107" s="47"/>
      <c r="X107" s="47"/>
      <c r="Y107" s="47"/>
      <c r="Z107" s="47"/>
      <c r="AA107" s="47"/>
      <c r="AB107" s="75"/>
      <c r="AC107" s="52">
        <f>SUM(B107:AB107)</f>
        <v>0</v>
      </c>
      <c r="AD107" s="41"/>
      <c r="AE107" s="52">
        <f t="shared" si="13"/>
        <v>0</v>
      </c>
      <c r="AF107" s="128"/>
      <c r="AG107" s="111"/>
    </row>
    <row r="108" spans="1:33" ht="22.25" customHeight="1">
      <c r="A108" s="100" t="s">
        <v>137</v>
      </c>
      <c r="B108" s="63"/>
      <c r="C108" s="63"/>
      <c r="D108" s="63"/>
      <c r="E108" s="45"/>
      <c r="F108" s="47"/>
      <c r="G108" s="47"/>
      <c r="H108" s="165">
        <v>0</v>
      </c>
      <c r="I108" s="47"/>
      <c r="J108" s="47"/>
      <c r="K108" s="47"/>
      <c r="L108" s="47"/>
      <c r="M108" s="47"/>
      <c r="N108" s="47"/>
      <c r="O108" s="165">
        <v>0</v>
      </c>
      <c r="P108" s="165">
        <v>0</v>
      </c>
      <c r="Q108" s="47"/>
      <c r="R108" s="165">
        <v>0</v>
      </c>
      <c r="S108" s="47"/>
      <c r="T108" s="47"/>
      <c r="U108" s="47"/>
      <c r="V108" s="47"/>
      <c r="W108" s="47"/>
      <c r="X108" s="47"/>
      <c r="Y108" s="47"/>
      <c r="Z108" s="47"/>
      <c r="AA108" s="47"/>
      <c r="AB108" s="75"/>
      <c r="AC108" s="52">
        <f>SUM(B108:AB108)</f>
        <v>0</v>
      </c>
      <c r="AD108" s="41"/>
      <c r="AE108" s="52">
        <f t="shared" si="13"/>
        <v>0</v>
      </c>
      <c r="AF108" s="128"/>
      <c r="AG108" s="111"/>
    </row>
    <row r="109" spans="1:33" ht="22.25" customHeight="1">
      <c r="A109" s="100" t="s">
        <v>138</v>
      </c>
      <c r="B109" s="63"/>
      <c r="C109" s="63"/>
      <c r="D109" s="63"/>
      <c r="E109" s="45"/>
      <c r="F109" s="47"/>
      <c r="G109" s="47"/>
      <c r="H109" s="47"/>
      <c r="I109" s="47"/>
      <c r="J109" s="165">
        <v>0</v>
      </c>
      <c r="K109" s="47"/>
      <c r="L109" s="47"/>
      <c r="M109" s="47"/>
      <c r="N109" s="165">
        <v>0</v>
      </c>
      <c r="O109" s="47"/>
      <c r="P109" s="47"/>
      <c r="Q109" s="165">
        <v>0</v>
      </c>
      <c r="R109" s="47"/>
      <c r="S109" s="47"/>
      <c r="T109" s="47"/>
      <c r="U109" s="47"/>
      <c r="V109" s="47"/>
      <c r="W109" s="47"/>
      <c r="X109" s="47"/>
      <c r="Y109" s="47"/>
      <c r="Z109" s="47"/>
      <c r="AA109" s="47"/>
      <c r="AB109" s="75"/>
      <c r="AC109" s="52">
        <f>SUM(B109:AB109)</f>
        <v>0</v>
      </c>
      <c r="AD109" s="41"/>
      <c r="AE109" s="52">
        <f t="shared" si="13"/>
        <v>0</v>
      </c>
      <c r="AF109" s="128"/>
      <c r="AG109" s="111"/>
    </row>
    <row r="110" spans="1:33" ht="22.25" customHeight="1">
      <c r="A110" s="100" t="s">
        <v>139</v>
      </c>
      <c r="B110" s="64"/>
      <c r="C110" s="63"/>
      <c r="D110" s="63"/>
      <c r="E110" s="45"/>
      <c r="F110" s="47"/>
      <c r="G110" s="165">
        <v>0</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116940.99</v>
      </c>
      <c r="AC112" s="37">
        <f>SUM(AC113:AC116)</f>
        <v>116940.99</v>
      </c>
      <c r="AD112" s="41"/>
      <c r="AE112" s="37">
        <f t="shared" si="13"/>
        <v>116.94099</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116940.99</v>
      </c>
      <c r="AC113" s="52">
        <f>SUM(B113:AB113)</f>
        <v>116940.99</v>
      </c>
      <c r="AD113" s="41"/>
      <c r="AE113" s="52">
        <f t="shared" si="13"/>
        <v>116.94099</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70066.064791689059</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70066.064791689059</v>
      </c>
      <c r="AD117" s="41"/>
      <c r="AE117" s="37">
        <f t="shared" si="13"/>
        <v>70.066064791689058</v>
      </c>
      <c r="AF117" s="128"/>
      <c r="AG117" s="64"/>
    </row>
    <row r="118" spans="1:33" ht="22.25" customHeight="1">
      <c r="A118" s="100" t="s">
        <v>147</v>
      </c>
      <c r="B118" s="44">
        <v>70066.064791689059</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70066.064791689059</v>
      </c>
      <c r="AD118" s="41"/>
      <c r="AE118" s="52">
        <f t="shared" si="13"/>
        <v>70.066064791689058</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1346279.28</v>
      </c>
      <c r="C121" s="33">
        <f>C122+C132+SUM(C143:C149)</f>
        <v>85582098.803200006</v>
      </c>
      <c r="D121" s="33">
        <f>D122+D132+SUM(D143:D149)</f>
        <v>23605319.929049999</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110533698.01225001</v>
      </c>
      <c r="AD121" s="41"/>
      <c r="AE121" s="57">
        <f t="shared" si="13"/>
        <v>110533.69801225001</v>
      </c>
      <c r="AF121" s="128"/>
      <c r="AG121" s="33">
        <f>SUM(AG122:AG149)</f>
        <v>3385.22</v>
      </c>
    </row>
    <row r="122" spans="1:33" ht="22.25" customHeight="1">
      <c r="A122" s="22" t="s">
        <v>151</v>
      </c>
      <c r="B122" s="58"/>
      <c r="C122" s="37">
        <f>SUM(C123:C131)</f>
        <v>68246200</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68246200</v>
      </c>
      <c r="AD122" s="41"/>
      <c r="AE122" s="37">
        <f t="shared" si="13"/>
        <v>68246.2</v>
      </c>
      <c r="AF122" s="128"/>
      <c r="AG122" s="63"/>
    </row>
    <row r="123" spans="1:33" ht="22.25" customHeight="1">
      <c r="A123" s="21" t="s">
        <v>152</v>
      </c>
      <c r="B123" s="58"/>
      <c r="C123" s="44">
        <v>63993040</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63993040</v>
      </c>
      <c r="AD123" s="41"/>
      <c r="AE123" s="52">
        <f t="shared" si="13"/>
        <v>63993.04</v>
      </c>
      <c r="AF123" s="128"/>
      <c r="AG123" s="111"/>
    </row>
    <row r="124" spans="1:33" ht="22.25" customHeight="1">
      <c r="A124" s="21" t="s">
        <v>153</v>
      </c>
      <c r="B124" s="59"/>
      <c r="C124" s="44">
        <v>1367125</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1367125</v>
      </c>
      <c r="AD124" s="41"/>
      <c r="AE124" s="52">
        <f t="shared" si="13"/>
        <v>1367.125</v>
      </c>
      <c r="AF124" s="128"/>
      <c r="AG124" s="111"/>
    </row>
    <row r="125" spans="1:33" ht="22.25" customHeight="1">
      <c r="A125" s="21" t="s">
        <v>154</v>
      </c>
      <c r="B125" s="59"/>
      <c r="C125" s="44">
        <v>338871</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338871</v>
      </c>
      <c r="AD125" s="41"/>
      <c r="AE125" s="52">
        <f t="shared" si="13"/>
        <v>338.87099999999998</v>
      </c>
      <c r="AF125" s="128"/>
      <c r="AG125" s="111"/>
    </row>
    <row r="126" spans="1:33" ht="22.25" customHeight="1">
      <c r="A126" s="21" t="s">
        <v>155</v>
      </c>
      <c r="B126" s="59"/>
      <c r="C126" s="44">
        <v>156833</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156833</v>
      </c>
      <c r="AD126" s="41"/>
      <c r="AE126" s="52">
        <f t="shared" si="13"/>
        <v>156.833</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1418905</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1418905</v>
      </c>
      <c r="AD128" s="41"/>
      <c r="AE128" s="52">
        <f t="shared" si="13"/>
        <v>1418.905</v>
      </c>
      <c r="AF128" s="128"/>
      <c r="AG128" s="111"/>
    </row>
    <row r="129" spans="1:33" ht="22.25" customHeight="1">
      <c r="A129" s="21" t="s">
        <v>159</v>
      </c>
      <c r="B129" s="76"/>
      <c r="C129" s="44">
        <v>719181</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719181</v>
      </c>
      <c r="AD129" s="41"/>
      <c r="AE129" s="52">
        <f t="shared" si="13"/>
        <v>719.18100000000004</v>
      </c>
      <c r="AF129" s="128"/>
      <c r="AG129" s="111"/>
    </row>
    <row r="130" spans="1:33" ht="22.25" customHeight="1">
      <c r="A130" s="21" t="s">
        <v>160</v>
      </c>
      <c r="B130" s="77"/>
      <c r="C130" s="44">
        <v>252245</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252245</v>
      </c>
      <c r="AD130" s="41"/>
      <c r="AE130" s="52">
        <f t="shared" si="13"/>
        <v>252.245</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16547106</v>
      </c>
      <c r="D132" s="62">
        <f>SUM(D133:D142)</f>
        <v>5715455.5780999996</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22262561.5781</v>
      </c>
      <c r="AD132" s="41"/>
      <c r="AE132" s="37">
        <f t="shared" si="13"/>
        <v>22262.561578099998</v>
      </c>
      <c r="AF132" s="128"/>
      <c r="AG132" s="78"/>
    </row>
    <row r="133" spans="1:33" ht="22.25" customHeight="1">
      <c r="A133" s="21" t="s">
        <v>163</v>
      </c>
      <c r="B133" s="59"/>
      <c r="C133" s="44">
        <v>9661567</v>
      </c>
      <c r="D133" s="44">
        <v>4202423</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13863990</v>
      </c>
      <c r="AD133" s="41"/>
      <c r="AE133" s="52">
        <f t="shared" si="13"/>
        <v>13863.99</v>
      </c>
      <c r="AF133" s="128"/>
      <c r="AG133" s="111"/>
    </row>
    <row r="134" spans="1:33" ht="22.25" customHeight="1">
      <c r="A134" s="21" t="s">
        <v>164</v>
      </c>
      <c r="B134" s="59"/>
      <c r="C134" s="44">
        <v>32375</v>
      </c>
      <c r="D134" s="44">
        <v>30688</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63063</v>
      </c>
      <c r="AD134" s="41"/>
      <c r="AE134" s="52">
        <f t="shared" si="13"/>
        <v>63.063000000000002</v>
      </c>
      <c r="AF134" s="128"/>
      <c r="AG134" s="111"/>
    </row>
    <row r="135" spans="1:33" ht="22.25" customHeight="1">
      <c r="A135" s="21" t="s">
        <v>165</v>
      </c>
      <c r="B135" s="59"/>
      <c r="C135" s="44">
        <v>5149539</v>
      </c>
      <c r="D135" s="44">
        <v>421119</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5570658</v>
      </c>
      <c r="AD135" s="41"/>
      <c r="AE135" s="52">
        <f t="shared" si="13"/>
        <v>5570.6580000000004</v>
      </c>
      <c r="AF135" s="128"/>
      <c r="AG135" s="111"/>
    </row>
    <row r="136" spans="1:33" ht="22.25" customHeight="1">
      <c r="A136" s="21" t="s">
        <v>166</v>
      </c>
      <c r="B136" s="59"/>
      <c r="C136" s="44">
        <v>4613</v>
      </c>
      <c r="D136" s="44">
        <v>15400</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20013</v>
      </c>
      <c r="AD136" s="41"/>
      <c r="AE136" s="52">
        <f t="shared" si="13"/>
        <v>20.013000000000002</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40176</v>
      </c>
      <c r="D138" s="44">
        <v>21295</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61471</v>
      </c>
      <c r="AD138" s="41"/>
      <c r="AE138" s="52">
        <f t="shared" si="20"/>
        <v>61.470999999999997</v>
      </c>
      <c r="AF138" s="128"/>
      <c r="AG138" s="111"/>
    </row>
    <row r="139" spans="1:33" ht="22.25" customHeight="1">
      <c r="A139" s="21" t="s">
        <v>169</v>
      </c>
      <c r="B139" s="59"/>
      <c r="C139" s="44">
        <v>70629</v>
      </c>
      <c r="D139" s="44">
        <v>548733</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619362</v>
      </c>
      <c r="AD139" s="41"/>
      <c r="AE139" s="52">
        <f t="shared" si="20"/>
        <v>619.36199999999997</v>
      </c>
      <c r="AF139" s="128"/>
      <c r="AG139" s="111"/>
    </row>
    <row r="140" spans="1:33" ht="22.25" customHeight="1">
      <c r="A140" s="21" t="s">
        <v>170</v>
      </c>
      <c r="B140" s="59"/>
      <c r="C140" s="44">
        <v>24952</v>
      </c>
      <c r="D140" s="44">
        <v>176077</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201029</v>
      </c>
      <c r="AD140" s="41"/>
      <c r="AE140" s="52">
        <f t="shared" si="20"/>
        <v>201.029</v>
      </c>
      <c r="AF140" s="128"/>
      <c r="AG140" s="111"/>
    </row>
    <row r="141" spans="1:33" ht="22.25" customHeight="1">
      <c r="A141" s="21" t="s">
        <v>171</v>
      </c>
      <c r="B141" s="76"/>
      <c r="C141" s="44">
        <v>1563255</v>
      </c>
      <c r="D141" s="44">
        <v>299720.57809999998</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1862975.5781</v>
      </c>
      <c r="AD141" s="41"/>
      <c r="AE141" s="52">
        <f t="shared" si="20"/>
        <v>1862.9755781000001</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2523565.6069999998</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2523565.6069999998</v>
      </c>
      <c r="AD143" s="41"/>
      <c r="AE143" s="52">
        <f t="shared" ref="AE143:AE150" si="22">AC143/1000</f>
        <v>2523.565607</v>
      </c>
      <c r="AF143" s="128"/>
      <c r="AG143" s="111"/>
    </row>
    <row r="144" spans="1:33" ht="22.25" customHeight="1">
      <c r="A144" s="22" t="s">
        <v>174</v>
      </c>
      <c r="B144" s="59"/>
      <c r="C144" s="44">
        <v>192814.54</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192814.54</v>
      </c>
      <c r="AD144" s="41"/>
      <c r="AE144" s="52">
        <f t="shared" si="22"/>
        <v>192.81454000000002</v>
      </c>
      <c r="AF144" s="128"/>
      <c r="AG144" s="111"/>
    </row>
    <row r="145" spans="1:33" ht="22.25" customHeight="1">
      <c r="A145" s="22" t="s">
        <v>175</v>
      </c>
      <c r="B145" s="59"/>
      <c r="C145" s="75"/>
      <c r="D145" s="44">
        <v>9978274.8599999994</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9978274.8599999994</v>
      </c>
      <c r="AD145" s="41"/>
      <c r="AE145" s="52">
        <f t="shared" si="22"/>
        <v>9978.2748599999995</v>
      </c>
      <c r="AF145" s="128"/>
      <c r="AG145" s="111"/>
    </row>
    <row r="146" spans="1:33" ht="22.25" customHeight="1">
      <c r="A146" s="22" t="s">
        <v>176</v>
      </c>
      <c r="B146" s="59"/>
      <c r="C146" s="75"/>
      <c r="D146" s="44">
        <v>5207485.4453499997</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5207485.4453499997</v>
      </c>
      <c r="AD146" s="41"/>
      <c r="AE146" s="52">
        <f t="shared" si="22"/>
        <v>5207.4854453499993</v>
      </c>
      <c r="AF146" s="128"/>
      <c r="AG146" s="111"/>
    </row>
    <row r="147" spans="1:33" ht="22.25" customHeight="1">
      <c r="A147" s="21" t="s">
        <v>177</v>
      </c>
      <c r="B147" s="59"/>
      <c r="C147" s="44">
        <v>595978.26320000004</v>
      </c>
      <c r="D147" s="44">
        <v>180538.43859999999</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776516.70180000004</v>
      </c>
      <c r="AD147" s="41"/>
      <c r="AE147" s="52">
        <f t="shared" si="22"/>
        <v>776.51670180000008</v>
      </c>
      <c r="AF147" s="128"/>
      <c r="AG147" s="44">
        <v>3385.22</v>
      </c>
    </row>
    <row r="148" spans="1:33" ht="22.25" customHeight="1">
      <c r="A148" s="22" t="s">
        <v>178</v>
      </c>
      <c r="B148" s="44">
        <v>36527.68</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36527.68</v>
      </c>
      <c r="AD148" s="41"/>
      <c r="AE148" s="52">
        <f t="shared" si="22"/>
        <v>36.527680000000004</v>
      </c>
      <c r="AF148" s="128"/>
      <c r="AG148" s="111"/>
    </row>
    <row r="149" spans="1:33" ht="22.25" customHeight="1">
      <c r="A149" s="22" t="s">
        <v>179</v>
      </c>
      <c r="B149" s="44">
        <v>1309751.6000000001</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1309751.6000000001</v>
      </c>
      <c r="AD149" s="41"/>
      <c r="AE149" s="52">
        <f t="shared" si="22"/>
        <v>1309.7516000000001</v>
      </c>
      <c r="AF149" s="128"/>
      <c r="AG149" s="111"/>
    </row>
    <row r="150" spans="1:33" ht="22.25" customHeight="1">
      <c r="A150" s="15" t="s">
        <v>180</v>
      </c>
      <c r="B150" s="33">
        <f>B151+B154+B157+B160+B163+B166+B173</f>
        <v>-197730410.97130007</v>
      </c>
      <c r="C150" s="33">
        <f>C169</f>
        <v>542873.90800000005</v>
      </c>
      <c r="D150" s="33">
        <f>D169</f>
        <v>216231.57149999999</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-196971305.49180007</v>
      </c>
      <c r="AD150" s="41"/>
      <c r="AE150" s="57">
        <f t="shared" si="22"/>
        <v>-196971.30549180007</v>
      </c>
      <c r="AF150" s="128"/>
      <c r="AG150" s="33">
        <f>AG169</f>
        <v>1947.02</v>
      </c>
    </row>
    <row r="151" spans="1:33" ht="22.25" customHeight="1">
      <c r="A151" s="22" t="s">
        <v>181</v>
      </c>
      <c r="B151" s="153">
        <f>SUM(B152:B153)</f>
        <v>-188209102.62980002</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-188209102.62980002</v>
      </c>
      <c r="AD151" s="41"/>
      <c r="AE151" s="79">
        <f t="shared" si="20"/>
        <v>-188209.10262980004</v>
      </c>
      <c r="AF151" s="128"/>
      <c r="AG151" s="63"/>
    </row>
    <row r="152" spans="1:33" ht="22.25" customHeight="1">
      <c r="A152" s="21" t="s">
        <v>182</v>
      </c>
      <c r="B152" s="44">
        <v>-186654973.56510001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-186654973.56510001</v>
      </c>
      <c r="AD152" s="41"/>
      <c r="AE152" s="52">
        <f t="shared" si="20"/>
        <v>-186654.97356510002</v>
      </c>
      <c r="AF152" s="128"/>
      <c r="AG152" s="111"/>
    </row>
    <row r="153" spans="1:33" ht="22.25" customHeight="1">
      <c r="A153" s="21" t="s">
        <v>183</v>
      </c>
      <c r="B153" s="44">
        <v>-1554129.0647</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-1554129.0647</v>
      </c>
      <c r="AD153" s="41"/>
      <c r="AE153" s="52">
        <f t="shared" si="20"/>
        <v>-1554.1290647000001</v>
      </c>
      <c r="AF153" s="128"/>
      <c r="AG153" s="111"/>
    </row>
    <row r="154" spans="1:33" ht="22.25" customHeight="1">
      <c r="A154" s="22" t="s">
        <v>184</v>
      </c>
      <c r="B154" s="153">
        <f>SUM(B155:B156)</f>
        <v>-12012692.050799999</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-12012692.050799999</v>
      </c>
      <c r="AD154" s="41"/>
      <c r="AE154" s="79">
        <f t="shared" si="20"/>
        <v>-12012.6920508</v>
      </c>
      <c r="AF154" s="128"/>
      <c r="AG154" s="63"/>
    </row>
    <row r="155" spans="1:33" ht="22.25" customHeight="1">
      <c r="A155" s="21" t="s">
        <v>185</v>
      </c>
      <c r="B155" s="44">
        <v>-15637966.1599</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-15637966.1599</v>
      </c>
      <c r="AD155" s="41"/>
      <c r="AE155" s="52">
        <f t="shared" si="20"/>
        <v>-15637.966159900001</v>
      </c>
      <c r="AF155" s="128"/>
      <c r="AG155" s="111"/>
    </row>
    <row r="156" spans="1:33" ht="22.25" customHeight="1">
      <c r="A156" s="21" t="s">
        <v>186</v>
      </c>
      <c r="B156" s="44">
        <v>3625274.1091</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3625274.1091</v>
      </c>
      <c r="AD156" s="41"/>
      <c r="AE156" s="52">
        <f t="shared" si="20"/>
        <v>3625.2741090999998</v>
      </c>
      <c r="AF156" s="128"/>
      <c r="AG156" s="111"/>
    </row>
    <row r="157" spans="1:33" ht="22.25" customHeight="1">
      <c r="A157" s="22" t="s">
        <v>187</v>
      </c>
      <c r="B157" s="153">
        <f>SUM(B158:B159)</f>
        <v>7548700.5142999999</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7548700.5142999999</v>
      </c>
      <c r="AD157" s="41"/>
      <c r="AE157" s="79">
        <f t="shared" si="20"/>
        <v>7548.7005142999997</v>
      </c>
      <c r="AF157" s="128"/>
      <c r="AG157" s="63"/>
    </row>
    <row r="158" spans="1:33" ht="22.25" customHeight="1">
      <c r="A158" s="21" t="s">
        <v>188</v>
      </c>
      <c r="B158" s="44">
        <v>-482970.0099</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-482970.0099</v>
      </c>
      <c r="AD158" s="41"/>
      <c r="AE158" s="52">
        <f t="shared" si="20"/>
        <v>-482.97000989999998</v>
      </c>
      <c r="AF158" s="128"/>
      <c r="AG158" s="111"/>
    </row>
    <row r="159" spans="1:33" ht="22.25" customHeight="1">
      <c r="A159" s="21" t="s">
        <v>189</v>
      </c>
      <c r="B159" s="44">
        <v>8031670.5241999999</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8031670.5241999999</v>
      </c>
      <c r="AD159" s="41"/>
      <c r="AE159" s="52">
        <f t="shared" si="20"/>
        <v>8031.6705241999998</v>
      </c>
      <c r="AF159" s="128"/>
      <c r="AG159" s="111"/>
    </row>
    <row r="160" spans="1:33" ht="22.25" customHeight="1">
      <c r="A160" s="22" t="s">
        <v>190</v>
      </c>
      <c r="B160" s="153">
        <f>SUM(B161:B162)</f>
        <v>192273.72010000001</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192273.72010000001</v>
      </c>
      <c r="AD160" s="41"/>
      <c r="AE160" s="79">
        <f t="shared" si="20"/>
        <v>192.27372010000002</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192273.72010000001</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192273.72010000001</v>
      </c>
      <c r="AD162" s="41"/>
      <c r="AE162" s="52">
        <f t="shared" si="20"/>
        <v>192.27372010000002</v>
      </c>
      <c r="AF162" s="128"/>
      <c r="AG162" s="111"/>
    </row>
    <row r="163" spans="1:33" ht="22.25" customHeight="1">
      <c r="A163" s="22" t="s">
        <v>193</v>
      </c>
      <c r="B163" s="153">
        <f>SUM(B164:B165)</f>
        <v>423812.60129999998</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423812.60129999998</v>
      </c>
      <c r="AD163" s="41"/>
      <c r="AE163" s="79">
        <f t="shared" si="20"/>
        <v>423.81260129999998</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423812.60129999998</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423812.60129999998</v>
      </c>
      <c r="AD165" s="41"/>
      <c r="AE165" s="52">
        <f t="shared" si="20"/>
        <v>423.81260129999998</v>
      </c>
      <c r="AF165" s="128"/>
      <c r="AG165" s="111"/>
    </row>
    <row r="166" spans="1:33" ht="22.25" customHeight="1">
      <c r="A166" s="22" t="s">
        <v>196</v>
      </c>
      <c r="B166" s="153">
        <f>SUM(B167:B168)</f>
        <v>90379.022200000007</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90379.022200000007</v>
      </c>
      <c r="AD166" s="41"/>
      <c r="AE166" s="79">
        <f t="shared" si="20"/>
        <v>90.379022200000009</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90379.022200000007</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90379.022200000007</v>
      </c>
      <c r="AD168" s="41"/>
      <c r="AE168" s="52">
        <f t="shared" si="20"/>
        <v>90.379022200000009</v>
      </c>
      <c r="AF168" s="128"/>
      <c r="AG168" s="111"/>
    </row>
    <row r="169" spans="1:33" ht="22.25" customHeight="1">
      <c r="A169" s="22" t="s">
        <v>199</v>
      </c>
      <c r="B169" s="59"/>
      <c r="C169" s="62">
        <f>SUM(C170:C171)</f>
        <v>542873.90800000005</v>
      </c>
      <c r="D169" s="62">
        <f>SUM(D170:D171)</f>
        <v>216231.57149999999</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759105.47950000002</v>
      </c>
      <c r="AD169" s="41"/>
      <c r="AE169" s="52">
        <f t="shared" si="20"/>
        <v>759.1054795</v>
      </c>
      <c r="AF169" s="128"/>
      <c r="AG169" s="54">
        <f>SUM(AG170:AG171)</f>
        <v>1947.02</v>
      </c>
    </row>
    <row r="170" spans="1:33" ht="22.25" customHeight="1">
      <c r="A170" s="21" t="s">
        <v>200</v>
      </c>
      <c r="B170" s="59"/>
      <c r="C170" s="44">
        <v>495941.74800000002</v>
      </c>
      <c r="D170" s="44">
        <v>175676.07149999999</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671617.81949999998</v>
      </c>
      <c r="AD170" s="41"/>
      <c r="AE170" s="52">
        <f t="shared" si="20"/>
        <v>671.6178195</v>
      </c>
      <c r="AF170" s="128"/>
      <c r="AG170" s="44">
        <v>1710.5909999999999</v>
      </c>
    </row>
    <row r="171" spans="1:33" ht="22.25" customHeight="1">
      <c r="A171" s="21" t="s">
        <v>201</v>
      </c>
      <c r="B171" s="59"/>
      <c r="C171" s="44">
        <v>46932.160000000003</v>
      </c>
      <c r="D171" s="44">
        <v>40555.5</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87487.66</v>
      </c>
      <c r="AD171" s="41"/>
      <c r="AE171" s="52">
        <f t="shared" si="20"/>
        <v>87.487660000000005</v>
      </c>
      <c r="AF171" s="128"/>
      <c r="AG171" s="44">
        <v>236.429</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-5763782.1486</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-5763782.1486</v>
      </c>
      <c r="AD173" s="41"/>
      <c r="AE173" s="52">
        <f t="shared" si="20"/>
        <v>-5763.7821486000003</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685585.38600000006</v>
      </c>
      <c r="C175" s="33">
        <f>C176+C180+C181+C184+C187</f>
        <v>28670459.635310739</v>
      </c>
      <c r="D175" s="33">
        <f>D176+D180+D181+D184+D187</f>
        <v>5243420.9879999999</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34599466.009310737</v>
      </c>
      <c r="AD175" s="97"/>
      <c r="AE175" s="81">
        <f t="shared" si="20"/>
        <v>34599.466009310738</v>
      </c>
      <c r="AF175" s="128"/>
      <c r="AG175" s="33">
        <f>AG176+AG180+AG181+AG184+AG187</f>
        <v>1434.3926650000001</v>
      </c>
    </row>
    <row r="176" spans="1:33" ht="22.25" customHeight="1">
      <c r="A176" s="24" t="s">
        <v>206</v>
      </c>
      <c r="B176" s="63"/>
      <c r="C176" s="62">
        <f>C177+C178+C179</f>
        <v>9826616.5883107372</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9826616.5883107372</v>
      </c>
      <c r="AD176" s="97"/>
      <c r="AE176" s="37">
        <f t="shared" si="20"/>
        <v>9826.6165883107369</v>
      </c>
      <c r="AF176" s="128"/>
      <c r="AG176" s="78"/>
    </row>
    <row r="177" spans="1:33" ht="22.25" customHeight="1">
      <c r="A177" s="100" t="s">
        <v>207</v>
      </c>
      <c r="B177" s="63"/>
      <c r="C177" s="44">
        <v>5686038.998136987</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5686038.998136987</v>
      </c>
      <c r="AD177" s="97"/>
      <c r="AE177" s="44">
        <f t="shared" si="20"/>
        <v>5686.0389981369872</v>
      </c>
      <c r="AF177" s="128"/>
      <c r="AG177" s="111"/>
    </row>
    <row r="178" spans="1:33" ht="22.25" customHeight="1">
      <c r="A178" s="100" t="s">
        <v>208</v>
      </c>
      <c r="B178" s="63"/>
      <c r="C178" s="44">
        <v>2972181.3075541849</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2972181.3075541849</v>
      </c>
      <c r="AD178" s="97"/>
      <c r="AE178" s="52">
        <f t="shared" si="20"/>
        <v>2972.181307554185</v>
      </c>
      <c r="AF178" s="128"/>
      <c r="AG178" s="111"/>
    </row>
    <row r="179" spans="1:33" ht="22.25" customHeight="1">
      <c r="A179" s="100" t="s">
        <v>209</v>
      </c>
      <c r="B179" s="63"/>
      <c r="C179" s="44">
        <v>1168396.2826195657</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1168396.2826195657</v>
      </c>
      <c r="AD179" s="97"/>
      <c r="AE179" s="52">
        <f t="shared" si="20"/>
        <v>1168.3962826195657</v>
      </c>
      <c r="AF179" s="128"/>
      <c r="AG179" s="111"/>
    </row>
    <row r="180" spans="1:33" ht="22.25" customHeight="1">
      <c r="A180" s="24" t="s">
        <v>210</v>
      </c>
      <c r="B180" s="63"/>
      <c r="C180" s="169">
        <v>104770.765</v>
      </c>
      <c r="D180" s="175">
        <v>74368.534</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179139.299</v>
      </c>
      <c r="AD180" s="97"/>
      <c r="AE180" s="37">
        <f t="shared" si="20"/>
        <v>179.13929899999999</v>
      </c>
      <c r="AF180" s="128"/>
      <c r="AG180" s="111"/>
    </row>
    <row r="181" spans="1:33" ht="22.25" customHeight="1">
      <c r="A181" s="24" t="s">
        <v>211</v>
      </c>
      <c r="B181" s="62">
        <f>B182+B183</f>
        <v>685585.38600000006</v>
      </c>
      <c r="C181" s="62">
        <f>C182+C183</f>
        <v>1067016.2690000001</v>
      </c>
      <c r="D181" s="62">
        <f>D182+D183</f>
        <v>217581.30900000001</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1970182.9640000002</v>
      </c>
      <c r="AD181" s="97"/>
      <c r="AE181" s="37">
        <f t="shared" si="20"/>
        <v>1970.1829640000001</v>
      </c>
      <c r="AF181" s="128"/>
      <c r="AG181" s="37">
        <f>AG182+AG183</f>
        <v>1434.3926650000001</v>
      </c>
    </row>
    <row r="182" spans="1:33" ht="22.25" customHeight="1">
      <c r="A182" s="100" t="s">
        <v>212</v>
      </c>
      <c r="B182" s="44">
        <v>104770.765</v>
      </c>
      <c r="C182" s="44">
        <v>74368.534</v>
      </c>
      <c r="D182" s="44">
        <v>780.49900000000002</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179919.79800000001</v>
      </c>
      <c r="AD182" s="97"/>
      <c r="AE182" s="52">
        <f t="shared" si="20"/>
        <v>179.91979800000001</v>
      </c>
      <c r="AF182" s="128"/>
      <c r="AG182" s="111"/>
    </row>
    <row r="183" spans="1:33" ht="22.25" customHeight="1">
      <c r="A183" s="100" t="s">
        <v>213</v>
      </c>
      <c r="B183" s="44">
        <v>580814.62100000004</v>
      </c>
      <c r="C183" s="44">
        <v>992647.73499999999</v>
      </c>
      <c r="D183" s="44">
        <v>216800.81</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1790263.1660000002</v>
      </c>
      <c r="AD183" s="97"/>
      <c r="AE183" s="52">
        <f t="shared" si="20"/>
        <v>1790.2631660000002</v>
      </c>
      <c r="AF183" s="128"/>
      <c r="AG183" s="44">
        <v>1434.3926650000001</v>
      </c>
    </row>
    <row r="184" spans="1:33" ht="22.25" customHeight="1">
      <c r="A184" s="20" t="s">
        <v>214</v>
      </c>
      <c r="B184" s="63"/>
      <c r="C184" s="37">
        <f>SUM(C185:C186)</f>
        <v>17672056.013</v>
      </c>
      <c r="D184" s="37">
        <f>SUM(D185:D186)</f>
        <v>4951471.1449999996</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22623527.158</v>
      </c>
      <c r="AD184" s="97"/>
      <c r="AE184" s="37">
        <f t="shared" si="20"/>
        <v>22623.527158000001</v>
      </c>
      <c r="AF184" s="128"/>
      <c r="AG184" s="76"/>
    </row>
    <row r="185" spans="1:33" ht="22.25" customHeight="1">
      <c r="A185" s="100" t="s">
        <v>215</v>
      </c>
      <c r="B185" s="63"/>
      <c r="C185" s="44">
        <v>4769614.5470000003</v>
      </c>
      <c r="D185" s="44">
        <v>3166222.9040000001</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7935837.4510000004</v>
      </c>
      <c r="AD185" s="97"/>
      <c r="AE185" s="52">
        <f t="shared" si="20"/>
        <v>7935.8374510000003</v>
      </c>
      <c r="AF185" s="128"/>
      <c r="AG185" s="111"/>
    </row>
    <row r="186" spans="1:33" ht="22.25" customHeight="1">
      <c r="A186" s="100" t="s">
        <v>216</v>
      </c>
      <c r="B186" s="63"/>
      <c r="C186" s="44">
        <v>12902441.466</v>
      </c>
      <c r="D186" s="44">
        <v>1785248.2409999999</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14687689.707</v>
      </c>
      <c r="AD186" s="97"/>
      <c r="AE186" s="52">
        <f t="shared" si="20"/>
        <v>14687.689707</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461013922.87497503</v>
      </c>
      <c r="C188" s="137">
        <f t="shared" si="26"/>
        <v>139923347.25873518</v>
      </c>
      <c r="D188" s="137">
        <f t="shared" si="26"/>
        <v>32942810.369786829</v>
      </c>
      <c r="E188" s="137">
        <f t="shared" si="26"/>
        <v>3784138.9960862505</v>
      </c>
      <c r="F188" s="137">
        <f t="shared" si="26"/>
        <v>1882.5050000000001</v>
      </c>
      <c r="G188" s="137">
        <f t="shared" si="26"/>
        <v>0</v>
      </c>
      <c r="H188" s="137">
        <f t="shared" si="26"/>
        <v>0</v>
      </c>
      <c r="I188" s="137">
        <f t="shared" si="26"/>
        <v>0</v>
      </c>
      <c r="J188" s="137">
        <f t="shared" si="26"/>
        <v>2194032.8790000002</v>
      </c>
      <c r="K188" s="137">
        <f t="shared" si="26"/>
        <v>0</v>
      </c>
      <c r="L188" s="137">
        <f t="shared" si="26"/>
        <v>0</v>
      </c>
      <c r="M188" s="137">
        <f>M175+M121+M68+M10</f>
        <v>0</v>
      </c>
      <c r="N188" s="137">
        <f t="shared" ref="N188:AC188" si="27">N10+N68+N121+N175</f>
        <v>0</v>
      </c>
      <c r="O188" s="137">
        <f t="shared" si="27"/>
        <v>0</v>
      </c>
      <c r="P188" s="137">
        <f t="shared" si="27"/>
        <v>0</v>
      </c>
      <c r="Q188" s="137">
        <f t="shared" si="27"/>
        <v>0</v>
      </c>
      <c r="R188" s="137">
        <f t="shared" si="27"/>
        <v>0</v>
      </c>
      <c r="S188" s="137">
        <f t="shared" si="27"/>
        <v>0</v>
      </c>
      <c r="T188" s="137">
        <f t="shared" si="27"/>
        <v>0.8619435793125001</v>
      </c>
      <c r="U188" s="137">
        <f t="shared" si="27"/>
        <v>1012.9428533250002</v>
      </c>
      <c r="V188" s="137">
        <f t="shared" si="27"/>
        <v>565.29239175000009</v>
      </c>
      <c r="W188" s="137">
        <f t="shared" si="27"/>
        <v>113.3131145625</v>
      </c>
      <c r="X188" s="137">
        <f t="shared" si="27"/>
        <v>1.2731810625000001E-3</v>
      </c>
      <c r="Y188" s="137">
        <f t="shared" si="27"/>
        <v>40.487157787500003</v>
      </c>
      <c r="Z188" s="137">
        <f t="shared" si="27"/>
        <v>8.4878737500000006E-4</v>
      </c>
      <c r="AA188" s="137">
        <f t="shared" si="27"/>
        <v>1024.9107553125</v>
      </c>
      <c r="AB188" s="137">
        <f t="shared" si="27"/>
        <v>117439.6525828125</v>
      </c>
      <c r="AC188" s="137">
        <f t="shared" si="27"/>
        <v>639980332.34650433</v>
      </c>
      <c r="AD188" s="97"/>
      <c r="AE188" s="137">
        <f t="shared" si="20"/>
        <v>639980.33234650432</v>
      </c>
      <c r="AF188" s="91"/>
      <c r="AG188" s="147">
        <f>AG175+AG121+AG68+AG10</f>
        <v>72088.465483059743</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3307426.07</v>
      </c>
      <c r="C190" s="62">
        <f>C191+C192</f>
        <v>637.67999999999995</v>
      </c>
      <c r="D190" s="62">
        <f>D191+D192</f>
        <v>24140.83</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3332204.58</v>
      </c>
      <c r="AD190" s="41"/>
      <c r="AE190" s="37">
        <f t="shared" si="20"/>
        <v>3332.2045800000001</v>
      </c>
      <c r="AF190" s="91"/>
      <c r="AG190" s="37">
        <f>AG191</f>
        <v>46.82</v>
      </c>
    </row>
    <row r="191" spans="1:33" ht="22.25" customHeight="1">
      <c r="A191" s="25" t="s">
        <v>220</v>
      </c>
      <c r="B191" s="44">
        <v>3307426.07</v>
      </c>
      <c r="C191" s="44">
        <v>637.67999999999995</v>
      </c>
      <c r="D191" s="44">
        <v>24140.83</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3332204.58</v>
      </c>
      <c r="AD191" s="41"/>
      <c r="AE191" s="52">
        <f t="shared" si="20"/>
        <v>3332.2045800000001</v>
      </c>
      <c r="AF191" s="91"/>
      <c r="AG191" s="52">
        <v>46.82</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27778902</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27778902</v>
      </c>
      <c r="AE193" s="31">
        <f t="shared" si="20"/>
        <v>27778.901999999998</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E1605-78F9-4FFE-BC9C-F7D1D87978A8}">
  <dimension ref="A1:AG200"/>
  <sheetViews>
    <sheetView zoomScale="138" zoomScaleNormal="138" workbookViewId="0">
      <pane xSplit="1" topLeftCell="V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2007</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496965521.50676906</v>
      </c>
      <c r="C7" s="134">
        <f>C10+C68+C121+C150+C175</f>
        <v>149840643.49350849</v>
      </c>
      <c r="D7" s="134">
        <f>D10+D68+D121+D150+D175</f>
        <v>35019732.542253532</v>
      </c>
      <c r="E7" s="134">
        <f>E68</f>
        <v>4281799.9235025002</v>
      </c>
      <c r="F7" s="134">
        <f t="shared" ref="F7:AB7" si="0">F68</f>
        <v>16499.917000000001</v>
      </c>
      <c r="G7" s="134">
        <f t="shared" si="0"/>
        <v>0</v>
      </c>
      <c r="H7" s="134">
        <f t="shared" si="0"/>
        <v>60.863999999999997</v>
      </c>
      <c r="I7" s="134">
        <f t="shared" si="0"/>
        <v>0</v>
      </c>
      <c r="J7" s="134">
        <f t="shared" si="0"/>
        <v>2830976.1139999996</v>
      </c>
      <c r="K7" s="134">
        <f t="shared" si="0"/>
        <v>1134316.673</v>
      </c>
      <c r="L7" s="134">
        <f t="shared" si="0"/>
        <v>8341.7960000000003</v>
      </c>
      <c r="M7" s="134">
        <f t="shared" si="0"/>
        <v>117743.34</v>
      </c>
      <c r="N7" s="134">
        <f t="shared" si="0"/>
        <v>11411.903</v>
      </c>
      <c r="O7" s="134">
        <f t="shared" si="0"/>
        <v>0</v>
      </c>
      <c r="P7" s="134">
        <f t="shared" si="0"/>
        <v>0</v>
      </c>
      <c r="Q7" s="134">
        <f t="shared" si="0"/>
        <v>0</v>
      </c>
      <c r="R7" s="134">
        <f t="shared" si="0"/>
        <v>0</v>
      </c>
      <c r="S7" s="134">
        <f t="shared" si="0"/>
        <v>0</v>
      </c>
      <c r="T7" s="134">
        <f t="shared" si="0"/>
        <v>0.89548592512499992</v>
      </c>
      <c r="U7" s="134">
        <f t="shared" si="0"/>
        <v>1052.3613028499999</v>
      </c>
      <c r="V7" s="134">
        <f t="shared" si="0"/>
        <v>587.29062150000004</v>
      </c>
      <c r="W7" s="134">
        <f t="shared" si="0"/>
        <v>117.72266962499999</v>
      </c>
      <c r="X7" s="134">
        <f t="shared" si="0"/>
        <v>1.3227266249999999E-3</v>
      </c>
      <c r="Y7" s="134">
        <f t="shared" si="0"/>
        <v>42.062706675000001</v>
      </c>
      <c r="Z7" s="134">
        <f t="shared" si="0"/>
        <v>8.8181774999999995E-4</v>
      </c>
      <c r="AA7" s="134">
        <f t="shared" si="0"/>
        <v>1064.7949331249999</v>
      </c>
      <c r="AB7" s="134">
        <f t="shared" si="0"/>
        <v>137070.20792812502</v>
      </c>
      <c r="AC7" s="139">
        <f>SUM(B7:AB7)</f>
        <v>690366983.41088581</v>
      </c>
      <c r="AE7" s="139">
        <f>AC7/1000</f>
        <v>690366.98341088579</v>
      </c>
      <c r="AF7" s="130"/>
      <c r="AG7" s="185">
        <f>AG10+AG68+AG121+AG150+AG175</f>
        <v>79814.379176115821</v>
      </c>
    </row>
    <row r="8" spans="1:33" ht="27.5" customHeight="1" thickBot="1">
      <c r="A8" s="131" t="s">
        <v>37</v>
      </c>
      <c r="B8" s="132">
        <f>(B10+B68+B121+B175)</f>
        <v>479944303.32106906</v>
      </c>
      <c r="C8" s="132">
        <f t="shared" ref="C8:AB8" si="1">(C10+C68+C121+C175)</f>
        <v>149469015.39070851</v>
      </c>
      <c r="D8" s="132">
        <f t="shared" si="1"/>
        <v>34879021.456053533</v>
      </c>
      <c r="E8" s="132">
        <f t="shared" si="1"/>
        <v>4281799.9235025002</v>
      </c>
      <c r="F8" s="132">
        <f t="shared" si="1"/>
        <v>16499.917000000001</v>
      </c>
      <c r="G8" s="132">
        <f t="shared" si="1"/>
        <v>0</v>
      </c>
      <c r="H8" s="132">
        <f t="shared" si="1"/>
        <v>60.863999999999997</v>
      </c>
      <c r="I8" s="132">
        <f t="shared" si="1"/>
        <v>0</v>
      </c>
      <c r="J8" s="132">
        <f t="shared" si="1"/>
        <v>2830976.1139999996</v>
      </c>
      <c r="K8" s="132">
        <f t="shared" si="1"/>
        <v>1134316.673</v>
      </c>
      <c r="L8" s="132">
        <f t="shared" si="1"/>
        <v>8341.7960000000003</v>
      </c>
      <c r="M8" s="132">
        <f t="shared" si="1"/>
        <v>117743.34</v>
      </c>
      <c r="N8" s="132">
        <f t="shared" si="1"/>
        <v>11411.903</v>
      </c>
      <c r="O8" s="132">
        <f t="shared" si="1"/>
        <v>0</v>
      </c>
      <c r="P8" s="132">
        <f t="shared" si="1"/>
        <v>0</v>
      </c>
      <c r="Q8" s="132">
        <f t="shared" si="1"/>
        <v>0</v>
      </c>
      <c r="R8" s="132">
        <f t="shared" si="1"/>
        <v>0</v>
      </c>
      <c r="S8" s="132">
        <f t="shared" si="1"/>
        <v>0</v>
      </c>
      <c r="T8" s="132">
        <f t="shared" si="1"/>
        <v>0.89548592512499992</v>
      </c>
      <c r="U8" s="132">
        <f t="shared" si="1"/>
        <v>1052.3613028499999</v>
      </c>
      <c r="V8" s="132">
        <f t="shared" si="1"/>
        <v>587.29062150000004</v>
      </c>
      <c r="W8" s="132">
        <f t="shared" si="1"/>
        <v>117.72266962499999</v>
      </c>
      <c r="X8" s="132">
        <f t="shared" si="1"/>
        <v>1.3227266249999999E-3</v>
      </c>
      <c r="Y8" s="132">
        <f t="shared" si="1"/>
        <v>42.062706675000001</v>
      </c>
      <c r="Z8" s="132">
        <f t="shared" si="1"/>
        <v>8.8181774999999995E-4</v>
      </c>
      <c r="AA8" s="132">
        <f t="shared" si="1"/>
        <v>1064.7949331249999</v>
      </c>
      <c r="AB8" s="132">
        <f t="shared" si="1"/>
        <v>137070.20792812502</v>
      </c>
      <c r="AC8" s="135">
        <f>SUM(B8:AB8)</f>
        <v>672833426.03618586</v>
      </c>
      <c r="AE8" s="135">
        <f>AC8/1000</f>
        <v>672833.42603618582</v>
      </c>
      <c r="AF8" s="130"/>
      <c r="AG8" s="186"/>
    </row>
    <row r="9" spans="1:33" ht="27.5" customHeight="1" thickBot="1">
      <c r="A9" s="136" t="s">
        <v>38</v>
      </c>
      <c r="B9" s="137">
        <f>B10+B68+B121+B150+B175</f>
        <v>286614748.20616913</v>
      </c>
      <c r="C9" s="137">
        <f t="shared" ref="C9:D9" si="2">C10+C68+C121+C150+C175</f>
        <v>149840643.49350849</v>
      </c>
      <c r="D9" s="137">
        <f t="shared" si="2"/>
        <v>35019732.542253532</v>
      </c>
      <c r="E9" s="137">
        <f t="shared" ref="E9:AB9" si="3">E10+E68+E121+E175</f>
        <v>4281799.9235025002</v>
      </c>
      <c r="F9" s="137">
        <f t="shared" si="3"/>
        <v>16499.917000000001</v>
      </c>
      <c r="G9" s="137">
        <f t="shared" si="3"/>
        <v>0</v>
      </c>
      <c r="H9" s="137">
        <f t="shared" si="3"/>
        <v>60.863999999999997</v>
      </c>
      <c r="I9" s="137">
        <f t="shared" si="3"/>
        <v>0</v>
      </c>
      <c r="J9" s="137">
        <f t="shared" si="3"/>
        <v>2830976.1139999996</v>
      </c>
      <c r="K9" s="137">
        <f t="shared" si="3"/>
        <v>1134316.673</v>
      </c>
      <c r="L9" s="137">
        <f t="shared" si="3"/>
        <v>8341.7960000000003</v>
      </c>
      <c r="M9" s="137">
        <f t="shared" si="3"/>
        <v>117743.34</v>
      </c>
      <c r="N9" s="137">
        <f t="shared" si="3"/>
        <v>11411.903</v>
      </c>
      <c r="O9" s="137">
        <f t="shared" si="3"/>
        <v>0</v>
      </c>
      <c r="P9" s="137">
        <f t="shared" si="3"/>
        <v>0</v>
      </c>
      <c r="Q9" s="137">
        <f t="shared" si="3"/>
        <v>0</v>
      </c>
      <c r="R9" s="137">
        <f t="shared" si="3"/>
        <v>0</v>
      </c>
      <c r="S9" s="137">
        <f t="shared" si="3"/>
        <v>0</v>
      </c>
      <c r="T9" s="137">
        <f t="shared" si="3"/>
        <v>0.89548592512499992</v>
      </c>
      <c r="U9" s="137">
        <f t="shared" si="3"/>
        <v>1052.3613028499999</v>
      </c>
      <c r="V9" s="137">
        <f t="shared" si="3"/>
        <v>587.29062150000004</v>
      </c>
      <c r="W9" s="137">
        <f t="shared" si="3"/>
        <v>117.72266962499999</v>
      </c>
      <c r="X9" s="137">
        <f t="shared" si="3"/>
        <v>1.3227266249999999E-3</v>
      </c>
      <c r="Y9" s="137">
        <f t="shared" si="3"/>
        <v>42.062706675000001</v>
      </c>
      <c r="Z9" s="137">
        <f t="shared" si="3"/>
        <v>8.8181774999999995E-4</v>
      </c>
      <c r="AA9" s="137">
        <f t="shared" si="3"/>
        <v>1064.7949331249999</v>
      </c>
      <c r="AB9" s="137">
        <f t="shared" si="3"/>
        <v>137070.20792812502</v>
      </c>
      <c r="AC9" s="138">
        <f>SUM(B9:AB9)</f>
        <v>480016210.110286</v>
      </c>
      <c r="AE9" s="138">
        <f t="shared" ref="AE9:AE72" si="4">AC9/1000</f>
        <v>480016.21011028602</v>
      </c>
      <c r="AF9" s="129"/>
      <c r="AG9" s="187"/>
    </row>
    <row r="10" spans="1:33" ht="22.25" customHeight="1">
      <c r="A10" s="32" t="s">
        <v>39</v>
      </c>
      <c r="B10" s="33">
        <f>B11+B53</f>
        <v>427694842.25247484</v>
      </c>
      <c r="C10" s="33">
        <f>C11+C53</f>
        <v>32644751.173255298</v>
      </c>
      <c r="D10" s="33">
        <f>D11+D53</f>
        <v>3806279.6408331357</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464145873.06656331</v>
      </c>
      <c r="AD10" s="41"/>
      <c r="AE10" s="57">
        <f t="shared" si="4"/>
        <v>464145.87306656333</v>
      </c>
      <c r="AF10" s="128"/>
      <c r="AG10" s="36">
        <f>AG11+AG53</f>
        <v>74038.187685115816</v>
      </c>
    </row>
    <row r="11" spans="1:33" ht="22.25" customHeight="1">
      <c r="A11" s="20" t="s">
        <v>40</v>
      </c>
      <c r="B11" s="37">
        <f>B12+B18+B43+B49</f>
        <v>405780440.57190037</v>
      </c>
      <c r="C11" s="37">
        <f>C12+C18+C43+C49</f>
        <v>1020316.8634683153</v>
      </c>
      <c r="D11" s="37">
        <f>D12+D18+D43+D49</f>
        <v>3767916.9875631938</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410568674.42293191</v>
      </c>
      <c r="AD11" s="41"/>
      <c r="AE11" s="37">
        <f t="shared" si="4"/>
        <v>410568.67442293192</v>
      </c>
      <c r="AF11" s="128"/>
      <c r="AG11" s="37">
        <f>AG12+AG18+AG43+AG49</f>
        <v>65271.562915391849</v>
      </c>
    </row>
    <row r="12" spans="1:33" ht="22.25" customHeight="1">
      <c r="A12" s="20" t="s">
        <v>41</v>
      </c>
      <c r="B12" s="37">
        <f>B13+B14+B15</f>
        <v>163311791.19728902</v>
      </c>
      <c r="C12" s="37">
        <f>C13+C14+C15</f>
        <v>139939.30041756097</v>
      </c>
      <c r="D12" s="37">
        <f>D13+D14+D15</f>
        <v>317368.95471212396</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163769099.45241868</v>
      </c>
      <c r="AD12" s="41"/>
      <c r="AE12" s="37">
        <f t="shared" si="4"/>
        <v>163769.09945241868</v>
      </c>
      <c r="AF12" s="128"/>
      <c r="AG12" s="37">
        <f>SUM(AG13:AG15)</f>
        <v>11453.853108671867</v>
      </c>
    </row>
    <row r="13" spans="1:33" ht="22.25" customHeight="1">
      <c r="A13" s="21" t="s">
        <v>42</v>
      </c>
      <c r="B13" s="44">
        <v>128475338.972403</v>
      </c>
      <c r="C13" s="44">
        <v>116919.504005561</v>
      </c>
      <c r="D13" s="44">
        <v>284332.04701912397</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128876590.5234277</v>
      </c>
      <c r="AD13" s="41"/>
      <c r="AE13" s="52">
        <f t="shared" si="4"/>
        <v>128876.5905234277</v>
      </c>
      <c r="AF13" s="128"/>
      <c r="AG13" s="44">
        <v>9634.0812656931794</v>
      </c>
    </row>
    <row r="14" spans="1:33" ht="22.25" customHeight="1">
      <c r="A14" s="21" t="s">
        <v>43</v>
      </c>
      <c r="B14" s="44">
        <v>12186121.9287003</v>
      </c>
      <c r="C14" s="44">
        <v>9611.2237266903503</v>
      </c>
      <c r="D14" s="44">
        <v>15569.586876331899</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12211302.739303323</v>
      </c>
      <c r="AD14" s="41"/>
      <c r="AE14" s="52">
        <f t="shared" si="4"/>
        <v>12211.302739303323</v>
      </c>
      <c r="AF14" s="128"/>
      <c r="AG14" s="44">
        <v>1514.49094332765</v>
      </c>
    </row>
    <row r="15" spans="1:33" ht="22.25" customHeight="1">
      <c r="A15" s="21" t="s">
        <v>44</v>
      </c>
      <c r="B15" s="49">
        <f>B16+B17</f>
        <v>22650330.296185698</v>
      </c>
      <c r="C15" s="49">
        <f t="shared" ref="C15:D15" si="5">C16+C17</f>
        <v>13408.5726853096</v>
      </c>
      <c r="D15" s="49">
        <f t="shared" si="5"/>
        <v>17467.3208166681</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22681206.189687677</v>
      </c>
      <c r="AD15" s="41"/>
      <c r="AE15" s="52">
        <f t="shared" si="4"/>
        <v>22681.206189687677</v>
      </c>
      <c r="AF15" s="128"/>
      <c r="AG15" s="44">
        <v>305.28089965103698</v>
      </c>
    </row>
    <row r="16" spans="1:33" ht="22.25" customHeight="1">
      <c r="A16" s="98" t="s">
        <v>45</v>
      </c>
      <c r="B16" s="44">
        <v>959514.33799999999</v>
      </c>
      <c r="C16" s="44">
        <v>4.798</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959519.13599999994</v>
      </c>
      <c r="AD16" s="41"/>
      <c r="AE16" s="52">
        <f t="shared" si="4"/>
        <v>959.51913599999989</v>
      </c>
      <c r="AF16" s="128"/>
      <c r="AG16" s="73"/>
    </row>
    <row r="17" spans="1:33" ht="22.25" customHeight="1">
      <c r="A17" s="99" t="s">
        <v>46</v>
      </c>
      <c r="B17" s="44">
        <v>21690815.958185699</v>
      </c>
      <c r="C17" s="44">
        <v>13403.7746853096</v>
      </c>
      <c r="D17" s="44">
        <v>17467.3208166681</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21721687.053687677</v>
      </c>
      <c r="AD17" s="41"/>
      <c r="AE17" s="52">
        <f t="shared" si="4"/>
        <v>21721.687053687678</v>
      </c>
      <c r="AF17" s="128"/>
      <c r="AG17" s="44">
        <v>305.28089965103698</v>
      </c>
    </row>
    <row r="18" spans="1:33" ht="22.25" customHeight="1">
      <c r="A18" s="20" t="s">
        <v>47</v>
      </c>
      <c r="B18" s="37">
        <f>B19+B20+B21+B25+B26+B33+B35+B37+B39</f>
        <v>52771898.985011339</v>
      </c>
      <c r="C18" s="37">
        <f>C19+C20+C21+C25+C26+C33+C35+C37+C39</f>
        <v>100307.00685075441</v>
      </c>
      <c r="D18" s="37">
        <f>D19+D20+D21+D25+D26+D33+D35+D37+D39</f>
        <v>142562.09845107014</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53014768.090313166</v>
      </c>
      <c r="AD18" s="110"/>
      <c r="AE18" s="37">
        <f t="shared" si="4"/>
        <v>53014.76809031317</v>
      </c>
      <c r="AF18" s="128"/>
      <c r="AG18" s="37">
        <f>SUM(AG19,AG20,AG21,AG25,AG26,AG32,AG33,AG34,AG35,AG36,AG37,AG38,AG39)</f>
        <v>1164.367043019982</v>
      </c>
    </row>
    <row r="19" spans="1:33" ht="22.25" customHeight="1">
      <c r="A19" s="100" t="s">
        <v>48</v>
      </c>
      <c r="B19" s="44">
        <v>2350175.7147418456</v>
      </c>
      <c r="C19" s="44">
        <v>1570.9602300000004</v>
      </c>
      <c r="D19" s="44">
        <v>2236.2201622500006</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2353982.8951340956</v>
      </c>
      <c r="AD19" s="110"/>
      <c r="AE19" s="44">
        <f t="shared" si="4"/>
        <v>2353.9828951340955</v>
      </c>
      <c r="AF19" s="128"/>
      <c r="AG19" s="44">
        <v>41.759448294661397</v>
      </c>
    </row>
    <row r="20" spans="1:33" ht="22.25" customHeight="1">
      <c r="A20" s="100" t="s">
        <v>49</v>
      </c>
      <c r="B20" s="44">
        <v>1287717.0536863299</v>
      </c>
      <c r="C20" s="44">
        <v>993.73528799999985</v>
      </c>
      <c r="D20" s="44">
        <v>1580.2408979999998</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1290291.0298723299</v>
      </c>
      <c r="AD20" s="110"/>
      <c r="AE20" s="52">
        <f t="shared" si="4"/>
        <v>1290.29102987233</v>
      </c>
      <c r="AF20" s="128"/>
      <c r="AG20" s="44">
        <v>16.451013139878061</v>
      </c>
    </row>
    <row r="21" spans="1:33" ht="22.25" customHeight="1">
      <c r="A21" s="100" t="s">
        <v>50</v>
      </c>
      <c r="B21" s="44">
        <f>SUM(B22:B24)</f>
        <v>5456344.9802724896</v>
      </c>
      <c r="C21" s="44">
        <f>SUM(C22:C24)</f>
        <v>3879.651664</v>
      </c>
      <c r="D21" s="44">
        <f>SUM(D22:D24)</f>
        <v>6001.8792385000006</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5466226.5111749899</v>
      </c>
      <c r="AD21" s="110"/>
      <c r="AE21" s="52">
        <f t="shared" si="4"/>
        <v>5466.2265111749903</v>
      </c>
      <c r="AF21" s="128"/>
      <c r="AG21" s="44">
        <v>76.157588929565279</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5206933.59865628</v>
      </c>
      <c r="C23" s="44">
        <v>3750.0566600000002</v>
      </c>
      <c r="D23" s="44">
        <v>5865.0508610000006</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5216548.7061772803</v>
      </c>
      <c r="AD23" s="110"/>
      <c r="AE23" s="52">
        <f t="shared" si="4"/>
        <v>5216.5487061772801</v>
      </c>
      <c r="AF23" s="128"/>
      <c r="AG23" s="44">
        <v>75.44026489680985</v>
      </c>
    </row>
    <row r="24" spans="1:33" ht="22.25" customHeight="1">
      <c r="A24" s="99" t="s">
        <v>53</v>
      </c>
      <c r="B24" s="44">
        <v>249411.38161621001</v>
      </c>
      <c r="C24" s="44">
        <v>129.59500399999999</v>
      </c>
      <c r="D24" s="44">
        <v>136.82837750000002</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249677.80499771002</v>
      </c>
      <c r="AD24" s="110"/>
      <c r="AE24" s="52">
        <f t="shared" si="4"/>
        <v>249.67780499771001</v>
      </c>
      <c r="AF24" s="128"/>
      <c r="AG24" s="44">
        <v>0.71732403275543055</v>
      </c>
    </row>
    <row r="25" spans="1:33" ht="22.25" customHeight="1">
      <c r="A25" s="100" t="s">
        <v>54</v>
      </c>
      <c r="B25" s="44">
        <v>2384027.7538809595</v>
      </c>
      <c r="C25" s="44">
        <v>1763.1843040000003</v>
      </c>
      <c r="D25" s="44">
        <v>2725.7079294999999</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2388516.6461144593</v>
      </c>
      <c r="AD25" s="110"/>
      <c r="AE25" s="52">
        <f t="shared" si="4"/>
        <v>2388.516646114459</v>
      </c>
      <c r="AF25" s="128"/>
      <c r="AG25" s="44">
        <v>55.913724100038209</v>
      </c>
    </row>
    <row r="26" spans="1:33" ht="22.25" customHeight="1">
      <c r="A26" s="100" t="s">
        <v>55</v>
      </c>
      <c r="B26" s="44">
        <f>SUM(B27:B31)</f>
        <v>2703854.0548539502</v>
      </c>
      <c r="C26" s="44">
        <f>SUM(C27:C31)</f>
        <v>37675.635227999999</v>
      </c>
      <c r="D26" s="44">
        <f>SUM(D27:D31)</f>
        <v>48956.47804899999</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2790486.1681309501</v>
      </c>
      <c r="AD26" s="110"/>
      <c r="AE26" s="52">
        <f t="shared" si="4"/>
        <v>2790.4861681309499</v>
      </c>
      <c r="AF26" s="128"/>
      <c r="AG26" s="44">
        <v>565.05802054248704</v>
      </c>
    </row>
    <row r="27" spans="1:33" ht="22.25" customHeight="1">
      <c r="A27" s="99" t="s">
        <v>56</v>
      </c>
      <c r="B27" s="44">
        <v>1272392.71838043</v>
      </c>
      <c r="C27" s="44">
        <v>36429.851108000003</v>
      </c>
      <c r="D27" s="44">
        <v>46820.079212999997</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1355642.6487014298</v>
      </c>
      <c r="AD27" s="110"/>
      <c r="AE27" s="52">
        <f t="shared" si="4"/>
        <v>1355.6426487014298</v>
      </c>
      <c r="AF27" s="128"/>
      <c r="AG27" s="44">
        <v>524.88110388644475</v>
      </c>
    </row>
    <row r="28" spans="1:33" ht="22.25" customHeight="1">
      <c r="A28" s="99" t="s">
        <v>57</v>
      </c>
      <c r="B28" s="44">
        <v>455205.49536562007</v>
      </c>
      <c r="C28" s="44">
        <v>439.5806520000001</v>
      </c>
      <c r="D28" s="44">
        <v>788.03587949999985</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456433.11189712002</v>
      </c>
      <c r="AD28" s="110"/>
      <c r="AE28" s="52">
        <f t="shared" si="4"/>
        <v>456.43311189712</v>
      </c>
      <c r="AF28" s="128"/>
      <c r="AG28" s="44">
        <v>7.808826425033172</v>
      </c>
    </row>
    <row r="29" spans="1:33" ht="22.25" customHeight="1">
      <c r="A29" s="99" t="s">
        <v>58</v>
      </c>
      <c r="B29" s="44">
        <v>16230.975459719999</v>
      </c>
      <c r="C29" s="44">
        <v>8.568168</v>
      </c>
      <c r="D29" s="44">
        <v>9.3184335000000011</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16248.862061219999</v>
      </c>
      <c r="AD29" s="110"/>
      <c r="AE29" s="52">
        <f t="shared" si="4"/>
        <v>16.248862061219999</v>
      </c>
      <c r="AF29" s="128"/>
      <c r="AG29" s="44">
        <v>9.8429302469040844E-2</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960024.8656481799</v>
      </c>
      <c r="C31" s="44">
        <v>797.63529999999992</v>
      </c>
      <c r="D31" s="44">
        <v>1339.0445229999998</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962161.54547117988</v>
      </c>
      <c r="AD31" s="110"/>
      <c r="AE31" s="52">
        <f t="shared" si="4"/>
        <v>962.16154547117992</v>
      </c>
      <c r="AF31" s="128"/>
      <c r="AG31" s="44">
        <v>32.26966092853997</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186427.81590991002</v>
      </c>
      <c r="C33" s="44">
        <v>115.54631200000001</v>
      </c>
      <c r="D33" s="44">
        <v>152.62682950000001</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186695.98905141</v>
      </c>
      <c r="AD33" s="110"/>
      <c r="AE33" s="52">
        <f t="shared" si="4"/>
        <v>186.69598905141001</v>
      </c>
      <c r="AF33" s="128"/>
      <c r="AG33" s="44">
        <v>0.56918092379782026</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13668764.000972148</v>
      </c>
      <c r="C35" s="44">
        <v>14157.355472754411</v>
      </c>
      <c r="D35" s="44">
        <v>24813.122620820126</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13707734.479065724</v>
      </c>
      <c r="AD35" s="110"/>
      <c r="AE35" s="52">
        <f t="shared" si="4"/>
        <v>13707.734479065724</v>
      </c>
      <c r="AF35" s="128"/>
      <c r="AG35" s="44">
        <v>113.26798652784808</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727078.07648952003</v>
      </c>
      <c r="C37" s="44">
        <v>838.351584</v>
      </c>
      <c r="D37" s="44">
        <v>1586.879784</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729503.30785752006</v>
      </c>
      <c r="AD37" s="110"/>
      <c r="AE37" s="52">
        <f t="shared" si="4"/>
        <v>729.5033078575201</v>
      </c>
      <c r="AF37" s="128"/>
      <c r="AG37" s="44">
        <v>3.2218220716305348</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24007509.534204189</v>
      </c>
      <c r="C39" s="44">
        <f>SUM(C40:C42)</f>
        <v>39312.586767999994</v>
      </c>
      <c r="D39" s="44">
        <f>SUM(D40:D42)</f>
        <v>54508.942939500004</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24101331.063911691</v>
      </c>
      <c r="AD39" s="110"/>
      <c r="AE39" s="52">
        <f t="shared" si="4"/>
        <v>24101.33106391169</v>
      </c>
      <c r="AF39" s="128"/>
      <c r="AG39" s="44">
        <v>291.9682584900757</v>
      </c>
    </row>
    <row r="40" spans="1:33" ht="22.25" customHeight="1">
      <c r="A40" s="99" t="s">
        <v>69</v>
      </c>
      <c r="B40" s="44">
        <v>2578692.5264325901</v>
      </c>
      <c r="C40" s="44">
        <v>1443.4364000000003</v>
      </c>
      <c r="D40" s="44">
        <v>1705.9464305000001</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2581841.9092630902</v>
      </c>
      <c r="AD40" s="110"/>
      <c r="AE40" s="52">
        <f t="shared" si="4"/>
        <v>2581.8419092630902</v>
      </c>
      <c r="AF40" s="128"/>
      <c r="AG40" s="44">
        <v>23.737280856188747</v>
      </c>
    </row>
    <row r="41" spans="1:33" ht="22.25" customHeight="1">
      <c r="A41" s="99" t="s">
        <v>70</v>
      </c>
      <c r="B41" s="44">
        <v>411613.29331050999</v>
      </c>
      <c r="C41" s="44">
        <v>305.279492</v>
      </c>
      <c r="D41" s="44">
        <v>464.63279449999999</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412383.20559700998</v>
      </c>
      <c r="AD41" s="110"/>
      <c r="AE41" s="52">
        <f t="shared" si="4"/>
        <v>412.38320559700998</v>
      </c>
      <c r="AF41" s="128"/>
      <c r="AG41" s="44">
        <v>3.6670547943670924</v>
      </c>
    </row>
    <row r="42" spans="1:33" ht="22.25" customHeight="1">
      <c r="A42" s="99" t="s">
        <v>71</v>
      </c>
      <c r="B42" s="44">
        <v>21017203.714461088</v>
      </c>
      <c r="C42" s="44">
        <v>37563.870875999994</v>
      </c>
      <c r="D42" s="44">
        <v>52338.363714500003</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21107105.949051589</v>
      </c>
      <c r="AD42" s="110"/>
      <c r="AE42" s="52">
        <f t="shared" si="4"/>
        <v>21107.105949051587</v>
      </c>
      <c r="AF42" s="128"/>
      <c r="AG42" s="44">
        <v>264.56392283951988</v>
      </c>
    </row>
    <row r="43" spans="1:33" ht="22.25" customHeight="1">
      <c r="A43" s="20" t="s">
        <v>72</v>
      </c>
      <c r="B43" s="37">
        <f>SUM(B44:B48)</f>
        <v>155704314.90959999</v>
      </c>
      <c r="C43" s="37">
        <f>SUM(C44:C48)</f>
        <v>472096.4362</v>
      </c>
      <c r="D43" s="37">
        <f>SUM(D44:D48)</f>
        <v>3001239.8043999998</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159177651.15020001</v>
      </c>
      <c r="AD43" s="41"/>
      <c r="AE43" s="37">
        <f t="shared" si="4"/>
        <v>159177.65115020002</v>
      </c>
      <c r="AF43" s="128"/>
      <c r="AG43" s="37">
        <f>SUM(AG44:AG48)</f>
        <v>17965.212763700001</v>
      </c>
    </row>
    <row r="44" spans="1:33" ht="22.25" customHeight="1">
      <c r="A44" s="100" t="s">
        <v>73</v>
      </c>
      <c r="B44" s="44">
        <v>6266935.6198000005</v>
      </c>
      <c r="C44" s="44">
        <v>1208.2826</v>
      </c>
      <c r="D44" s="44">
        <v>45742.128400000001</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6313886.0307999998</v>
      </c>
      <c r="AD44" s="41"/>
      <c r="AE44" s="52">
        <f t="shared" si="4"/>
        <v>6313.8860307999994</v>
      </c>
      <c r="AF44" s="128"/>
      <c r="AG44" s="44">
        <v>88.706398759999999</v>
      </c>
    </row>
    <row r="45" spans="1:33" ht="22.25" customHeight="1">
      <c r="A45" s="100" t="s">
        <v>74</v>
      </c>
      <c r="B45" s="44">
        <v>145124984.68889999</v>
      </c>
      <c r="C45" s="44">
        <v>461416.63069999998</v>
      </c>
      <c r="D45" s="44">
        <v>2740433.8785000001</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148326835.1981</v>
      </c>
      <c r="AD45" s="41"/>
      <c r="AE45" s="52">
        <f t="shared" si="4"/>
        <v>148326.83519809999</v>
      </c>
      <c r="AF45" s="128"/>
      <c r="AG45" s="44">
        <v>17714.187529999999</v>
      </c>
    </row>
    <row r="46" spans="1:33" ht="22.25" customHeight="1">
      <c r="A46" s="100" t="s">
        <v>75</v>
      </c>
      <c r="B46" s="44">
        <v>1899811.8507000001</v>
      </c>
      <c r="C46" s="44">
        <v>3030.2786999999998</v>
      </c>
      <c r="D46" s="44">
        <v>197646.14730000001</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2100488.2766999998</v>
      </c>
      <c r="AD46" s="41"/>
      <c r="AE46" s="52">
        <f t="shared" si="4"/>
        <v>2100.4882766999999</v>
      </c>
      <c r="AF46" s="128"/>
      <c r="AG46" s="44">
        <v>44.79766764</v>
      </c>
    </row>
    <row r="47" spans="1:33" ht="22.25" customHeight="1">
      <c r="A47" s="100" t="s">
        <v>76</v>
      </c>
      <c r="B47" s="44">
        <v>2412582.7502000001</v>
      </c>
      <c r="C47" s="44">
        <v>6441.2442000000001</v>
      </c>
      <c r="D47" s="44">
        <v>17417.6502</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2436441.6446000002</v>
      </c>
      <c r="AD47" s="41"/>
      <c r="AE47" s="52">
        <f t="shared" si="4"/>
        <v>2436.4416446</v>
      </c>
      <c r="AF47" s="128"/>
      <c r="AG47" s="44">
        <v>117.5211673</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33992435.479999997</v>
      </c>
      <c r="C49" s="37">
        <f>SUM(C50:C52)</f>
        <v>307974.12</v>
      </c>
      <c r="D49" s="37">
        <f>SUM(D50:D52)</f>
        <v>306746.13</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34607155.730000004</v>
      </c>
      <c r="AD49" s="41"/>
      <c r="AE49" s="37">
        <f t="shared" si="4"/>
        <v>34607.155730000006</v>
      </c>
      <c r="AF49" s="128"/>
      <c r="AG49" s="37">
        <f>SUM(AG50:AG52)</f>
        <v>34688.129999999997</v>
      </c>
    </row>
    <row r="50" spans="1:33" ht="22.25" customHeight="1">
      <c r="A50" s="100" t="s">
        <v>79</v>
      </c>
      <c r="B50" s="44">
        <v>4928044.5199999996</v>
      </c>
      <c r="C50" s="44">
        <v>11119.96</v>
      </c>
      <c r="D50" s="44">
        <v>2437.33</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4941601.8099999996</v>
      </c>
      <c r="AD50" s="41"/>
      <c r="AE50" s="52">
        <f t="shared" si="4"/>
        <v>4941.6018099999992</v>
      </c>
      <c r="AF50" s="128"/>
      <c r="AG50" s="44">
        <v>2433.89</v>
      </c>
    </row>
    <row r="51" spans="1:33" ht="22.25" customHeight="1">
      <c r="A51" s="100" t="s">
        <v>80</v>
      </c>
      <c r="B51" s="44">
        <v>21349904.75</v>
      </c>
      <c r="C51" s="44">
        <v>267750.59999999998</v>
      </c>
      <c r="D51" s="44">
        <v>288045.34999999998</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21905700.700000003</v>
      </c>
      <c r="AD51" s="41"/>
      <c r="AE51" s="52">
        <f t="shared" si="4"/>
        <v>21905.700700000001</v>
      </c>
      <c r="AF51" s="128"/>
      <c r="AG51" s="44">
        <v>32016.03</v>
      </c>
    </row>
    <row r="52" spans="1:33" ht="22.25" customHeight="1">
      <c r="A52" s="100" t="s">
        <v>81</v>
      </c>
      <c r="B52" s="44">
        <v>7714486.21</v>
      </c>
      <c r="C52" s="44">
        <v>29103.56</v>
      </c>
      <c r="D52" s="44">
        <v>16263.45</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7759853.2199999997</v>
      </c>
      <c r="AD52" s="41"/>
      <c r="AE52" s="52">
        <f t="shared" si="4"/>
        <v>7759.85322</v>
      </c>
      <c r="AF52" s="128"/>
      <c r="AG52" s="44">
        <v>238.21</v>
      </c>
    </row>
    <row r="53" spans="1:33" ht="22.25" customHeight="1">
      <c r="A53" s="13" t="s">
        <v>82</v>
      </c>
      <c r="B53" s="37">
        <f>B54+B59</f>
        <v>21914401.680574466</v>
      </c>
      <c r="C53" s="37">
        <f>C54+C59</f>
        <v>31624434.309786983</v>
      </c>
      <c r="D53" s="37">
        <f>D54+D59</f>
        <v>38362.653269941897</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53577198.643631399</v>
      </c>
      <c r="AD53" s="41"/>
      <c r="AE53" s="37">
        <f t="shared" si="4"/>
        <v>53577.198643631396</v>
      </c>
      <c r="AF53" s="128"/>
      <c r="AG53" s="37">
        <f>AG54+AG59</f>
        <v>8766.6247697239596</v>
      </c>
    </row>
    <row r="54" spans="1:33" ht="22.25" customHeight="1">
      <c r="A54" s="20" t="s">
        <v>83</v>
      </c>
      <c r="B54" s="37">
        <f>B55+B58</f>
        <v>118020.19</v>
      </c>
      <c r="C54" s="37">
        <f>C55+C58</f>
        <v>4151118.42</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4269138.6100000003</v>
      </c>
      <c r="AD54" s="41"/>
      <c r="AE54" s="37">
        <f t="shared" si="4"/>
        <v>4269.13861</v>
      </c>
      <c r="AF54" s="128"/>
      <c r="AG54" s="76"/>
    </row>
    <row r="55" spans="1:33" ht="22.25" customHeight="1">
      <c r="A55" s="101" t="s">
        <v>84</v>
      </c>
      <c r="B55" s="52">
        <f>B56+B57</f>
        <v>118020.19</v>
      </c>
      <c r="C55" s="52">
        <f>C56+C57</f>
        <v>4151118.42</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4269138.6100000003</v>
      </c>
      <c r="AD55" s="41"/>
      <c r="AE55" s="44">
        <f t="shared" si="4"/>
        <v>4269.13861</v>
      </c>
      <c r="AF55" s="128"/>
      <c r="AG55" s="73"/>
    </row>
    <row r="56" spans="1:33" ht="22.25" customHeight="1">
      <c r="A56" s="100" t="s">
        <v>85</v>
      </c>
      <c r="B56" s="44">
        <v>112397.07</v>
      </c>
      <c r="C56" s="44">
        <v>3981730.38</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4094127.4499999997</v>
      </c>
      <c r="AD56" s="41"/>
      <c r="AE56" s="52">
        <f t="shared" si="4"/>
        <v>4094.1274499999995</v>
      </c>
      <c r="AF56" s="128"/>
      <c r="AG56" s="73"/>
    </row>
    <row r="57" spans="1:33" ht="22.25" customHeight="1">
      <c r="A57" s="100" t="s">
        <v>86</v>
      </c>
      <c r="B57" s="164">
        <v>5623.12</v>
      </c>
      <c r="C57" s="44">
        <v>169388.04</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175011.16</v>
      </c>
      <c r="AD57" s="41"/>
      <c r="AE57" s="52">
        <f t="shared" si="4"/>
        <v>175.01115999999999</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21796381.490574464</v>
      </c>
      <c r="C59" s="37">
        <f t="shared" ref="C59:D59" si="8">C60+C64</f>
        <v>27473315.889786985</v>
      </c>
      <c r="D59" s="37">
        <f t="shared" si="8"/>
        <v>38362.653269941897</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49308060.033631399</v>
      </c>
      <c r="AD59" s="41"/>
      <c r="AE59" s="37">
        <f t="shared" si="4"/>
        <v>49308.060033631402</v>
      </c>
      <c r="AF59" s="128"/>
      <c r="AG59" s="53">
        <f>SUM(AG60:AG66)</f>
        <v>8766.6247697239596</v>
      </c>
    </row>
    <row r="60" spans="1:33" ht="22.25" customHeight="1">
      <c r="A60" s="100" t="s">
        <v>89</v>
      </c>
      <c r="B60" s="49">
        <f>SUM(B61,B62,B63)</f>
        <v>19480277.806636393</v>
      </c>
      <c r="C60" s="49">
        <f t="shared" ref="C60:D60" si="9">SUM(C61,C62,C63)</f>
        <v>20495833.973852098</v>
      </c>
      <c r="D60" s="49">
        <f t="shared" si="9"/>
        <v>38264.413269941899</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40014376.193758436</v>
      </c>
      <c r="AD60" s="41"/>
      <c r="AE60" s="52">
        <f t="shared" si="4"/>
        <v>40014.376193758435</v>
      </c>
      <c r="AF60" s="128"/>
      <c r="AG60" s="111"/>
    </row>
    <row r="61" spans="1:33" ht="22.25" customHeight="1">
      <c r="A61" s="102" t="s">
        <v>90</v>
      </c>
      <c r="B61" s="44">
        <v>6320174.1530292798</v>
      </c>
      <c r="C61" s="44">
        <v>8337948.1180599099</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14658122.271089189</v>
      </c>
      <c r="AD61" s="41"/>
      <c r="AE61" s="52">
        <f t="shared" si="4"/>
        <v>14658.122271089189</v>
      </c>
      <c r="AF61" s="128"/>
      <c r="AG61" s="109"/>
    </row>
    <row r="62" spans="1:33" ht="22.25" customHeight="1">
      <c r="A62" s="102" t="s">
        <v>91</v>
      </c>
      <c r="B62" s="44">
        <v>13096077.022601301</v>
      </c>
      <c r="C62" s="44">
        <v>12072020.217323801</v>
      </c>
      <c r="D62" s="44">
        <v>38264.413269941899</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25206361.653195042</v>
      </c>
      <c r="AD62" s="41"/>
      <c r="AE62" s="52">
        <f t="shared" si="4"/>
        <v>25206.361653195043</v>
      </c>
      <c r="AF62" s="128"/>
      <c r="AG62" s="44">
        <v>8766.6247697239596</v>
      </c>
    </row>
    <row r="63" spans="1:33" ht="22.25" customHeight="1">
      <c r="A63" s="102" t="s">
        <v>92</v>
      </c>
      <c r="B63" s="44">
        <v>64026.631005811301</v>
      </c>
      <c r="C63" s="44">
        <v>85865.638468388104</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149892.26947419939</v>
      </c>
      <c r="AD63" s="41"/>
      <c r="AE63" s="52">
        <f t="shared" si="4"/>
        <v>149.8922694741994</v>
      </c>
      <c r="AF63" s="128"/>
      <c r="AG63" s="109"/>
    </row>
    <row r="64" spans="1:33" ht="22.25" customHeight="1">
      <c r="A64" s="103" t="s">
        <v>93</v>
      </c>
      <c r="B64" s="49">
        <f>SUM(B65,B66,B67)</f>
        <v>2316103.6839380725</v>
      </c>
      <c r="C64" s="49">
        <f t="shared" ref="C64:D64" si="11">SUM(C65,C66,C67)</f>
        <v>6977481.9159348868</v>
      </c>
      <c r="D64" s="49">
        <f t="shared" si="11"/>
        <v>98.24</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9293683.83987296</v>
      </c>
      <c r="AD64" s="41"/>
      <c r="AE64" s="52">
        <f t="shared" si="4"/>
        <v>9293.6838398729597</v>
      </c>
      <c r="AF64" s="128"/>
      <c r="AG64" s="109"/>
    </row>
    <row r="65" spans="1:33" ht="22.25" customHeight="1">
      <c r="A65" s="102" t="s">
        <v>94</v>
      </c>
      <c r="B65" s="44">
        <v>2060195.63</v>
      </c>
      <c r="C65" s="44">
        <v>2665919.63</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4726115.26</v>
      </c>
      <c r="AD65" s="41"/>
      <c r="AE65" s="52">
        <f t="shared" si="4"/>
        <v>4726.1152599999996</v>
      </c>
      <c r="AF65" s="128"/>
      <c r="AG65" s="112"/>
    </row>
    <row r="66" spans="1:33" ht="22.25" customHeight="1">
      <c r="A66" s="102" t="s">
        <v>95</v>
      </c>
      <c r="B66" s="44">
        <v>249565.98218395101</v>
      </c>
      <c r="C66" s="44">
        <v>4657.2222597372702</v>
      </c>
      <c r="D66" s="44">
        <v>98.24</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254321.44444368826</v>
      </c>
      <c r="AD66" s="41"/>
      <c r="AE66" s="52">
        <f t="shared" si="4"/>
        <v>254.32144444368825</v>
      </c>
      <c r="AF66" s="128"/>
      <c r="AG66" s="112"/>
    </row>
    <row r="67" spans="1:33" ht="22.25" customHeight="1" thickBot="1">
      <c r="A67" s="102" t="s">
        <v>96</v>
      </c>
      <c r="B67" s="44">
        <v>6342.0717541215099</v>
      </c>
      <c r="C67" s="44">
        <v>4306905.0636751503</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4313247.1354292715</v>
      </c>
      <c r="AD67" s="41"/>
      <c r="AE67" s="116">
        <f t="shared" si="4"/>
        <v>4313.2471354292711</v>
      </c>
      <c r="AF67" s="128"/>
      <c r="AG67" s="112"/>
    </row>
    <row r="68" spans="1:33" ht="22.25" customHeight="1">
      <c r="A68" s="12" t="s">
        <v>97</v>
      </c>
      <c r="B68" s="33">
        <f>B69+B75+B86+B94+B99+B105+B112+B117</f>
        <v>49975024.158594199</v>
      </c>
      <c r="C68" s="33">
        <f t="shared" ref="C68:AC68" si="12">C69+C75+C86+C94+C99+C105+C112+C117</f>
        <v>187539.2388404911</v>
      </c>
      <c r="D68" s="33">
        <f t="shared" si="12"/>
        <v>355819.29426039377</v>
      </c>
      <c r="E68" s="34">
        <f t="shared" si="12"/>
        <v>4281799.9235025002</v>
      </c>
      <c r="F68" s="34">
        <f t="shared" si="12"/>
        <v>16499.917000000001</v>
      </c>
      <c r="G68" s="34">
        <f t="shared" si="12"/>
        <v>0</v>
      </c>
      <c r="H68" s="34">
        <f t="shared" si="12"/>
        <v>60.863999999999997</v>
      </c>
      <c r="I68" s="34">
        <f t="shared" si="12"/>
        <v>0</v>
      </c>
      <c r="J68" s="34">
        <f t="shared" si="12"/>
        <v>2830976.1139999996</v>
      </c>
      <c r="K68" s="34">
        <f t="shared" si="12"/>
        <v>1134316.673</v>
      </c>
      <c r="L68" s="34">
        <f t="shared" si="12"/>
        <v>8341.7960000000003</v>
      </c>
      <c r="M68" s="34">
        <f t="shared" si="12"/>
        <v>117743.34</v>
      </c>
      <c r="N68" s="34">
        <f t="shared" si="12"/>
        <v>11411.903</v>
      </c>
      <c r="O68" s="34">
        <f t="shared" si="12"/>
        <v>0</v>
      </c>
      <c r="P68" s="34">
        <f t="shared" si="12"/>
        <v>0</v>
      </c>
      <c r="Q68" s="34">
        <f t="shared" si="12"/>
        <v>0</v>
      </c>
      <c r="R68" s="34">
        <f t="shared" si="12"/>
        <v>0</v>
      </c>
      <c r="S68" s="34">
        <f t="shared" si="12"/>
        <v>0</v>
      </c>
      <c r="T68" s="34">
        <f t="shared" si="12"/>
        <v>0.89548592512499992</v>
      </c>
      <c r="U68" s="34">
        <f t="shared" si="12"/>
        <v>1052.3613028499999</v>
      </c>
      <c r="V68" s="34">
        <f t="shared" si="12"/>
        <v>587.29062150000004</v>
      </c>
      <c r="W68" s="34">
        <f t="shared" si="12"/>
        <v>117.72266962499999</v>
      </c>
      <c r="X68" s="34">
        <f t="shared" si="12"/>
        <v>1.3227266249999999E-3</v>
      </c>
      <c r="Y68" s="34">
        <f t="shared" si="12"/>
        <v>42.062706675000001</v>
      </c>
      <c r="Z68" s="34">
        <f t="shared" si="12"/>
        <v>8.8181774999999995E-4</v>
      </c>
      <c r="AA68" s="34">
        <f t="shared" si="12"/>
        <v>1064.7949331249999</v>
      </c>
      <c r="AB68" s="120">
        <f t="shared" si="12"/>
        <v>137070.20792812502</v>
      </c>
      <c r="AC68" s="57">
        <f t="shared" si="12"/>
        <v>59059468.560049951</v>
      </c>
      <c r="AD68" s="93"/>
      <c r="AE68" s="57">
        <f t="shared" si="4"/>
        <v>59059.468560049951</v>
      </c>
      <c r="AF68" s="128"/>
      <c r="AG68" s="57"/>
    </row>
    <row r="69" spans="1:33" ht="22.25" customHeight="1">
      <c r="A69" s="20" t="s">
        <v>98</v>
      </c>
      <c r="B69" s="53">
        <f>SUM(B70:B74)</f>
        <v>28632227.49804385</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28632227.49804385</v>
      </c>
      <c r="AD69" s="41"/>
      <c r="AE69" s="37">
        <f t="shared" si="4"/>
        <v>28632.227498043849</v>
      </c>
      <c r="AF69" s="128"/>
      <c r="AG69" s="76"/>
    </row>
    <row r="70" spans="1:33" ht="22.25" customHeight="1">
      <c r="A70" s="100" t="s">
        <v>99</v>
      </c>
      <c r="B70" s="44">
        <v>18820229.991432</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18820229.991432</v>
      </c>
      <c r="AD70" s="41"/>
      <c r="AE70" s="52">
        <f t="shared" si="4"/>
        <v>18820.229991431999</v>
      </c>
      <c r="AF70" s="128"/>
      <c r="AG70" s="111"/>
    </row>
    <row r="71" spans="1:33" ht="22.25" customHeight="1">
      <c r="A71" s="100" t="s">
        <v>100</v>
      </c>
      <c r="B71" s="44">
        <v>2706031.4078683704</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2706031.4078683704</v>
      </c>
      <c r="AD71" s="41"/>
      <c r="AE71" s="52">
        <f t="shared" si="4"/>
        <v>2706.0314078683705</v>
      </c>
      <c r="AF71" s="128"/>
      <c r="AG71" s="111"/>
    </row>
    <row r="72" spans="1:33" ht="22.25" customHeight="1">
      <c r="A72" s="100" t="s">
        <v>101</v>
      </c>
      <c r="B72" s="44">
        <v>271135.03139099572</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271135.03139099572</v>
      </c>
      <c r="AD72" s="41"/>
      <c r="AE72" s="52">
        <f t="shared" si="4"/>
        <v>271.13503139099572</v>
      </c>
      <c r="AF72" s="128"/>
      <c r="AG72" s="111"/>
    </row>
    <row r="73" spans="1:33" ht="22.25" customHeight="1">
      <c r="A73" s="100" t="s">
        <v>102</v>
      </c>
      <c r="B73" s="44">
        <v>6834831.0673524858</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6834831.0673524858</v>
      </c>
      <c r="AD73" s="41"/>
      <c r="AE73" s="52">
        <f t="shared" ref="AE73:AE136" si="13">AC73/1000</f>
        <v>6834.8310673524857</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2828932.7752463641</v>
      </c>
      <c r="C75" s="37">
        <f>SUM(C76:C85)</f>
        <v>184573.3588404911</v>
      </c>
      <c r="D75" s="37">
        <f>SUM(D76:D85)</f>
        <v>355701.28500000003</v>
      </c>
      <c r="E75" s="60">
        <f>SUM(E76:E85)</f>
        <v>4281526.5600000005</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7650733.9790868554</v>
      </c>
      <c r="AD75" s="41"/>
      <c r="AE75" s="37">
        <f t="shared" si="13"/>
        <v>7650.7339790868555</v>
      </c>
      <c r="AF75" s="128"/>
      <c r="AG75" s="76"/>
    </row>
    <row r="76" spans="1:33" ht="22.25" customHeight="1">
      <c r="A76" s="100" t="s">
        <v>105</v>
      </c>
      <c r="B76" s="117">
        <v>910635.43262755533</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910635.43262755533</v>
      </c>
      <c r="AD76" s="41"/>
      <c r="AE76" s="52">
        <f t="shared" si="13"/>
        <v>910.63543262755536</v>
      </c>
      <c r="AF76" s="128"/>
      <c r="AG76" s="111"/>
    </row>
    <row r="77" spans="1:33" ht="22.25" customHeight="1">
      <c r="A77" s="100" t="s">
        <v>106</v>
      </c>
      <c r="B77" s="59"/>
      <c r="C77" s="58"/>
      <c r="D77" s="44">
        <v>169478.1</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169478.1</v>
      </c>
      <c r="AD77" s="41"/>
      <c r="AE77" s="52">
        <f t="shared" si="13"/>
        <v>169.47810000000001</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186223.185</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186223.185</v>
      </c>
      <c r="AD79" s="41"/>
      <c r="AE79" s="52">
        <f t="shared" si="13"/>
        <v>186.223185</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178733.22000000003</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178733.22000000003</v>
      </c>
      <c r="AD81" s="41"/>
      <c r="AE81" s="52">
        <f t="shared" si="13"/>
        <v>178.73322000000002</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1699544.1226188089</v>
      </c>
      <c r="C83" s="44">
        <v>184573.3588404911</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1884117.4814593</v>
      </c>
      <c r="AD83" s="41"/>
      <c r="AE83" s="52">
        <f t="shared" si="13"/>
        <v>1884.1174814593001</v>
      </c>
      <c r="AF83" s="128"/>
      <c r="AG83" s="111"/>
    </row>
    <row r="84" spans="1:33" ht="22.25" customHeight="1">
      <c r="A84" s="100" t="s">
        <v>113</v>
      </c>
      <c r="B84" s="59"/>
      <c r="C84" s="58"/>
      <c r="D84" s="58"/>
      <c r="E84" s="165">
        <v>4281526.5600000005</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4281526.5600000005</v>
      </c>
      <c r="AD84" s="41"/>
      <c r="AE84" s="52">
        <f t="shared" si="13"/>
        <v>4281.5265600000002</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18289157.500000004</v>
      </c>
      <c r="C86" s="37">
        <f>SUM(C87:C93)</f>
        <v>2965.88</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18292123.380000003</v>
      </c>
      <c r="AD86" s="41"/>
      <c r="AE86" s="37">
        <f>AC86/1000</f>
        <v>18292.123380000001</v>
      </c>
      <c r="AF86" s="128"/>
      <c r="AG86" s="76"/>
    </row>
    <row r="87" spans="1:33" ht="22.25" customHeight="1">
      <c r="A87" s="100" t="s">
        <v>116</v>
      </c>
      <c r="B87" s="44">
        <v>17986201.280000001</v>
      </c>
      <c r="C87" s="44">
        <v>2965.88</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17989167.16</v>
      </c>
      <c r="AD87" s="41"/>
      <c r="AE87" s="52">
        <f t="shared" si="13"/>
        <v>17989.167160000001</v>
      </c>
      <c r="AF87" s="128"/>
      <c r="AG87" s="111"/>
    </row>
    <row r="88" spans="1:33" ht="22.25" customHeight="1">
      <c r="A88" s="100" t="s">
        <v>117</v>
      </c>
      <c r="B88" s="44">
        <v>249951.8</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249951.8</v>
      </c>
      <c r="AD88" s="41"/>
      <c r="AE88" s="52">
        <f t="shared" si="13"/>
        <v>249.95179999999999</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53004.42</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53004.42</v>
      </c>
      <c r="AD91" s="41"/>
      <c r="AE91" s="52">
        <f t="shared" si="13"/>
        <v>53.004419999999996</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204707.1256678213</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204707.1256678213</v>
      </c>
      <c r="AD94" s="41"/>
      <c r="AE94" s="37">
        <f t="shared" si="13"/>
        <v>204.70712566782129</v>
      </c>
      <c r="AF94" s="128"/>
      <c r="AG94" s="78"/>
    </row>
    <row r="95" spans="1:33" ht="22.25" customHeight="1">
      <c r="A95" s="100" t="s">
        <v>124</v>
      </c>
      <c r="B95" s="44">
        <v>171469.83516211997</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171469.83516211997</v>
      </c>
      <c r="AD95" s="41"/>
      <c r="AE95" s="52">
        <f t="shared" si="13"/>
        <v>171.46983516211998</v>
      </c>
      <c r="AF95" s="128"/>
      <c r="AG95" s="111"/>
    </row>
    <row r="96" spans="1:33" ht="22.25" customHeight="1">
      <c r="A96" s="100" t="s">
        <v>125</v>
      </c>
      <c r="B96" s="44">
        <v>33237.290505701334</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33237.290505701334</v>
      </c>
      <c r="AD96" s="41"/>
      <c r="AE96" s="52">
        <f t="shared" si="13"/>
        <v>33.237290505701331</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118.00926039375001</v>
      </c>
      <c r="E99" s="66">
        <f>SUM(E100:E102)</f>
        <v>273.3635025000001</v>
      </c>
      <c r="F99" s="47"/>
      <c r="G99" s="47"/>
      <c r="H99" s="47"/>
      <c r="I99" s="47"/>
      <c r="J99" s="47"/>
      <c r="K99" s="47"/>
      <c r="L99" s="47"/>
      <c r="M99" s="47"/>
      <c r="N99" s="47"/>
      <c r="O99" s="47"/>
      <c r="P99" s="47"/>
      <c r="Q99" s="47"/>
      <c r="R99" s="47"/>
      <c r="S99" s="47"/>
      <c r="T99" s="66">
        <f>SUM(T100:T102)</f>
        <v>0.89548592512499992</v>
      </c>
      <c r="U99" s="66">
        <f t="shared" ref="U99:AB99" si="16">SUM(U100:U102)</f>
        <v>1052.3613028499999</v>
      </c>
      <c r="V99" s="66">
        <f t="shared" si="16"/>
        <v>587.29062150000004</v>
      </c>
      <c r="W99" s="66">
        <f t="shared" si="16"/>
        <v>117.72266962499999</v>
      </c>
      <c r="X99" s="66">
        <f t="shared" si="16"/>
        <v>1.3227266249999999E-3</v>
      </c>
      <c r="Y99" s="66">
        <f t="shared" si="16"/>
        <v>42.062706675000001</v>
      </c>
      <c r="Z99" s="66">
        <f t="shared" si="16"/>
        <v>8.8181774999999995E-4</v>
      </c>
      <c r="AA99" s="66">
        <f t="shared" si="16"/>
        <v>1064.7949331249999</v>
      </c>
      <c r="AB99" s="66">
        <f t="shared" si="16"/>
        <v>518.06792812500009</v>
      </c>
      <c r="AC99" s="37">
        <f>SUM(AC100:AC104)</f>
        <v>3774.5706152632497</v>
      </c>
      <c r="AD99" s="41"/>
      <c r="AE99" s="37">
        <f t="shared" si="13"/>
        <v>3.7745706152632499</v>
      </c>
      <c r="AF99" s="128"/>
      <c r="AG99" s="63"/>
    </row>
    <row r="100" spans="1:33" ht="22.25" customHeight="1">
      <c r="A100" s="100" t="s">
        <v>129</v>
      </c>
      <c r="B100" s="63"/>
      <c r="C100" s="63"/>
      <c r="D100" s="44">
        <v>118.00926039375001</v>
      </c>
      <c r="E100" s="165">
        <v>273.3635025000001</v>
      </c>
      <c r="F100" s="47"/>
      <c r="G100" s="47"/>
      <c r="H100" s="47"/>
      <c r="I100" s="47"/>
      <c r="J100" s="47"/>
      <c r="K100" s="47"/>
      <c r="L100" s="47"/>
      <c r="M100" s="47"/>
      <c r="N100" s="47"/>
      <c r="O100" s="47"/>
      <c r="P100" s="47"/>
      <c r="Q100" s="47"/>
      <c r="R100" s="47"/>
      <c r="S100" s="47"/>
      <c r="T100" s="165">
        <v>0.89548592512499992</v>
      </c>
      <c r="U100" s="165">
        <v>1052.3613028499999</v>
      </c>
      <c r="V100" s="165">
        <v>587.29062150000004</v>
      </c>
      <c r="W100" s="165">
        <v>117.72266962499999</v>
      </c>
      <c r="X100" s="165">
        <v>1.3227266249999999E-3</v>
      </c>
      <c r="Y100" s="165">
        <v>42.062706675000001</v>
      </c>
      <c r="Z100" s="165">
        <v>8.8181774999999995E-4</v>
      </c>
      <c r="AA100" s="165">
        <v>1064.7949331249999</v>
      </c>
      <c r="AB100" s="165">
        <v>518.06792812500009</v>
      </c>
      <c r="AC100" s="52">
        <f>SUM(B100:AB100)</f>
        <v>3774.5706152632497</v>
      </c>
      <c r="AD100" s="41"/>
      <c r="AE100" s="52">
        <f t="shared" si="13"/>
        <v>3.7745706152632499</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16499.917000000001</v>
      </c>
      <c r="G105" s="67">
        <f t="shared" ref="G105:S105" si="17">SUM(G106:G111)</f>
        <v>0</v>
      </c>
      <c r="H105" s="66">
        <f t="shared" si="17"/>
        <v>60.863999999999997</v>
      </c>
      <c r="I105" s="66">
        <f t="shared" si="17"/>
        <v>0</v>
      </c>
      <c r="J105" s="66">
        <f t="shared" si="17"/>
        <v>2830976.1139999996</v>
      </c>
      <c r="K105" s="66">
        <f t="shared" si="17"/>
        <v>1134316.673</v>
      </c>
      <c r="L105" s="66">
        <f t="shared" si="17"/>
        <v>8341.7960000000003</v>
      </c>
      <c r="M105" s="66">
        <f t="shared" si="17"/>
        <v>117743.34</v>
      </c>
      <c r="N105" s="66">
        <f t="shared" si="17"/>
        <v>11411.903</v>
      </c>
      <c r="O105" s="66">
        <f t="shared" si="17"/>
        <v>0</v>
      </c>
      <c r="P105" s="66">
        <f t="shared" si="17"/>
        <v>0</v>
      </c>
      <c r="Q105" s="66">
        <f t="shared" si="17"/>
        <v>0</v>
      </c>
      <c r="R105" s="67">
        <f t="shared" si="17"/>
        <v>0</v>
      </c>
      <c r="S105" s="66">
        <f t="shared" si="17"/>
        <v>0</v>
      </c>
      <c r="T105" s="47"/>
      <c r="U105" s="47"/>
      <c r="V105" s="47"/>
      <c r="W105" s="47"/>
      <c r="X105" s="47"/>
      <c r="Y105" s="47"/>
      <c r="Z105" s="47"/>
      <c r="AA105" s="47"/>
      <c r="AB105" s="75"/>
      <c r="AC105" s="37">
        <f>SUM(AC106:AC111)</f>
        <v>4119350.6069999994</v>
      </c>
      <c r="AD105" s="41"/>
      <c r="AE105" s="37">
        <f>AC105/1000</f>
        <v>4119.3506069999994</v>
      </c>
      <c r="AF105" s="128"/>
      <c r="AG105" s="63"/>
    </row>
    <row r="106" spans="1:33" ht="22.25" customHeight="1">
      <c r="A106" s="100" t="s">
        <v>135</v>
      </c>
      <c r="B106" s="63"/>
      <c r="C106" s="63"/>
      <c r="D106" s="63"/>
      <c r="E106" s="45"/>
      <c r="F106" s="165">
        <v>16499.917000000001</v>
      </c>
      <c r="G106" s="47"/>
      <c r="H106" s="47"/>
      <c r="I106" s="47"/>
      <c r="J106" s="165">
        <v>2711403.5639999998</v>
      </c>
      <c r="K106" s="165">
        <v>1134316.673</v>
      </c>
      <c r="L106" s="165">
        <v>8341.7960000000003</v>
      </c>
      <c r="M106" s="105"/>
      <c r="N106" s="47"/>
      <c r="O106" s="47"/>
      <c r="P106" s="47"/>
      <c r="Q106" s="47"/>
      <c r="R106" s="47"/>
      <c r="S106" s="165">
        <v>0</v>
      </c>
      <c r="T106" s="47"/>
      <c r="U106" s="47"/>
      <c r="V106" s="47"/>
      <c r="W106" s="47"/>
      <c r="X106" s="47"/>
      <c r="Y106" s="47"/>
      <c r="Z106" s="47"/>
      <c r="AA106" s="47"/>
      <c r="AB106" s="75"/>
      <c r="AC106" s="52">
        <f>SUM(B106:AB106)</f>
        <v>3870561.9499999997</v>
      </c>
      <c r="AD106" s="41"/>
      <c r="AE106" s="52">
        <f>AC106/1000</f>
        <v>3870.5619499999998</v>
      </c>
      <c r="AF106" s="128"/>
      <c r="AG106" s="111"/>
    </row>
    <row r="107" spans="1:33" ht="22.25" customHeight="1">
      <c r="A107" s="100" t="s">
        <v>136</v>
      </c>
      <c r="B107" s="63"/>
      <c r="C107" s="63"/>
      <c r="D107" s="63"/>
      <c r="E107" s="45"/>
      <c r="F107" s="47"/>
      <c r="G107" s="47"/>
      <c r="H107" s="47"/>
      <c r="I107" s="165">
        <v>0</v>
      </c>
      <c r="J107" s="165">
        <v>1751.866</v>
      </c>
      <c r="K107" s="47"/>
      <c r="L107" s="47"/>
      <c r="M107" s="165">
        <v>117743.34</v>
      </c>
      <c r="N107" s="47"/>
      <c r="O107" s="47"/>
      <c r="P107" s="47"/>
      <c r="Q107" s="165">
        <v>0</v>
      </c>
      <c r="R107" s="47"/>
      <c r="S107" s="47"/>
      <c r="T107" s="47"/>
      <c r="U107" s="47"/>
      <c r="V107" s="47"/>
      <c r="W107" s="47"/>
      <c r="X107" s="47"/>
      <c r="Y107" s="47"/>
      <c r="Z107" s="47"/>
      <c r="AA107" s="47"/>
      <c r="AB107" s="75"/>
      <c r="AC107" s="52">
        <f>SUM(B107:AB107)</f>
        <v>119495.20599999999</v>
      </c>
      <c r="AD107" s="41"/>
      <c r="AE107" s="52">
        <f t="shared" si="13"/>
        <v>119.495206</v>
      </c>
      <c r="AF107" s="128"/>
      <c r="AG107" s="111"/>
    </row>
    <row r="108" spans="1:33" ht="22.25" customHeight="1">
      <c r="A108" s="100" t="s">
        <v>137</v>
      </c>
      <c r="B108" s="63"/>
      <c r="C108" s="63"/>
      <c r="D108" s="63"/>
      <c r="E108" s="45"/>
      <c r="F108" s="47"/>
      <c r="G108" s="47"/>
      <c r="H108" s="165">
        <v>60.863999999999997</v>
      </c>
      <c r="I108" s="47"/>
      <c r="J108" s="47"/>
      <c r="K108" s="47"/>
      <c r="L108" s="47"/>
      <c r="M108" s="47"/>
      <c r="N108" s="47"/>
      <c r="O108" s="165">
        <v>0</v>
      </c>
      <c r="P108" s="165">
        <v>0</v>
      </c>
      <c r="Q108" s="47"/>
      <c r="R108" s="165">
        <v>0</v>
      </c>
      <c r="S108" s="47"/>
      <c r="T108" s="47"/>
      <c r="U108" s="47"/>
      <c r="V108" s="47"/>
      <c r="W108" s="47"/>
      <c r="X108" s="47"/>
      <c r="Y108" s="47"/>
      <c r="Z108" s="47"/>
      <c r="AA108" s="47"/>
      <c r="AB108" s="75"/>
      <c r="AC108" s="52">
        <f>SUM(B108:AB108)</f>
        <v>60.863999999999997</v>
      </c>
      <c r="AD108" s="41"/>
      <c r="AE108" s="52">
        <f t="shared" si="13"/>
        <v>6.0863999999999994E-2</v>
      </c>
      <c r="AF108" s="128"/>
      <c r="AG108" s="111"/>
    </row>
    <row r="109" spans="1:33" ht="22.25" customHeight="1">
      <c r="A109" s="100" t="s">
        <v>138</v>
      </c>
      <c r="B109" s="63"/>
      <c r="C109" s="63"/>
      <c r="D109" s="63"/>
      <c r="E109" s="45"/>
      <c r="F109" s="47"/>
      <c r="G109" s="47"/>
      <c r="H109" s="47"/>
      <c r="I109" s="47"/>
      <c r="J109" s="165">
        <v>117820.68399999999</v>
      </c>
      <c r="K109" s="47"/>
      <c r="L109" s="47"/>
      <c r="M109" s="47"/>
      <c r="N109" s="165">
        <v>11411.903</v>
      </c>
      <c r="O109" s="47"/>
      <c r="P109" s="47"/>
      <c r="Q109" s="165">
        <v>0</v>
      </c>
      <c r="R109" s="47"/>
      <c r="S109" s="47"/>
      <c r="T109" s="47"/>
      <c r="U109" s="47"/>
      <c r="V109" s="47"/>
      <c r="W109" s="47"/>
      <c r="X109" s="47"/>
      <c r="Y109" s="47"/>
      <c r="Z109" s="47"/>
      <c r="AA109" s="47"/>
      <c r="AB109" s="75"/>
      <c r="AC109" s="52">
        <f>SUM(B109:AB109)</f>
        <v>129232.587</v>
      </c>
      <c r="AD109" s="41"/>
      <c r="AE109" s="52">
        <f t="shared" si="13"/>
        <v>129.232587</v>
      </c>
      <c r="AF109" s="128"/>
      <c r="AG109" s="111"/>
    </row>
    <row r="110" spans="1:33" ht="22.25" customHeight="1">
      <c r="A110" s="100" t="s">
        <v>139</v>
      </c>
      <c r="B110" s="64"/>
      <c r="C110" s="63"/>
      <c r="D110" s="63"/>
      <c r="E110" s="45"/>
      <c r="F110" s="47"/>
      <c r="G110" s="165">
        <v>0</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136552.14000000001</v>
      </c>
      <c r="AC112" s="37">
        <f>SUM(AC113:AC116)</f>
        <v>136552.14000000001</v>
      </c>
      <c r="AD112" s="41"/>
      <c r="AE112" s="37">
        <f t="shared" si="13"/>
        <v>136.55214000000001</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136552.14000000001</v>
      </c>
      <c r="AC113" s="52">
        <f>SUM(B113:AB113)</f>
        <v>136552.14000000001</v>
      </c>
      <c r="AD113" s="41"/>
      <c r="AE113" s="52">
        <f t="shared" si="13"/>
        <v>136.55214000000001</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19999.259636165429</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19999.259636165429</v>
      </c>
      <c r="AD117" s="41"/>
      <c r="AE117" s="37">
        <f t="shared" si="13"/>
        <v>19.99925963616543</v>
      </c>
      <c r="AF117" s="128"/>
      <c r="AG117" s="64"/>
    </row>
    <row r="118" spans="1:33" ht="22.25" customHeight="1">
      <c r="A118" s="100" t="s">
        <v>147</v>
      </c>
      <c r="B118" s="44">
        <v>19999.259636165429</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19999.259636165429</v>
      </c>
      <c r="AD118" s="41"/>
      <c r="AE118" s="52">
        <f t="shared" si="13"/>
        <v>19.99925963616543</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1689075.93</v>
      </c>
      <c r="C121" s="33">
        <f>C122+C132+SUM(C143:C149)</f>
        <v>86165333.367799997</v>
      </c>
      <c r="D121" s="33">
        <f>D122+D132+SUM(D143:D149)</f>
        <v>25432855.666960001</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113287264.96476001</v>
      </c>
      <c r="AD121" s="41"/>
      <c r="AE121" s="57">
        <f t="shared" si="13"/>
        <v>113287.26496476</v>
      </c>
      <c r="AF121" s="128"/>
      <c r="AG121" s="33">
        <f>SUM(AG122:AG149)</f>
        <v>3376.69</v>
      </c>
    </row>
    <row r="122" spans="1:33" ht="22.25" customHeight="1">
      <c r="A122" s="22" t="s">
        <v>151</v>
      </c>
      <c r="B122" s="58"/>
      <c r="C122" s="37">
        <f>SUM(C123:C131)</f>
        <v>68851728</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68851728</v>
      </c>
      <c r="AD122" s="41"/>
      <c r="AE122" s="37">
        <f t="shared" si="13"/>
        <v>68851.728000000003</v>
      </c>
      <c r="AF122" s="128"/>
      <c r="AG122" s="63"/>
    </row>
    <row r="123" spans="1:33" ht="22.25" customHeight="1">
      <c r="A123" s="21" t="s">
        <v>152</v>
      </c>
      <c r="B123" s="58"/>
      <c r="C123" s="44">
        <v>64626874</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64626874</v>
      </c>
      <c r="AD123" s="41"/>
      <c r="AE123" s="52">
        <f t="shared" si="13"/>
        <v>64626.874000000003</v>
      </c>
      <c r="AF123" s="128"/>
      <c r="AG123" s="111"/>
    </row>
    <row r="124" spans="1:33" ht="22.25" customHeight="1">
      <c r="A124" s="21" t="s">
        <v>153</v>
      </c>
      <c r="B124" s="59"/>
      <c r="C124" s="44">
        <v>1402965</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1402965</v>
      </c>
      <c r="AD124" s="41"/>
      <c r="AE124" s="52">
        <f t="shared" si="13"/>
        <v>1402.9649999999999</v>
      </c>
      <c r="AF124" s="128"/>
      <c r="AG124" s="111"/>
    </row>
    <row r="125" spans="1:33" ht="22.25" customHeight="1">
      <c r="A125" s="21" t="s">
        <v>154</v>
      </c>
      <c r="B125" s="59"/>
      <c r="C125" s="44">
        <v>336821</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336821</v>
      </c>
      <c r="AD125" s="41"/>
      <c r="AE125" s="52">
        <f t="shared" si="13"/>
        <v>336.82100000000003</v>
      </c>
      <c r="AF125" s="128"/>
      <c r="AG125" s="111"/>
    </row>
    <row r="126" spans="1:33" ht="22.25" customHeight="1">
      <c r="A126" s="21" t="s">
        <v>155</v>
      </c>
      <c r="B126" s="59"/>
      <c r="C126" s="44">
        <v>170831</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170831</v>
      </c>
      <c r="AD126" s="41"/>
      <c r="AE126" s="52">
        <f t="shared" si="13"/>
        <v>170.83099999999999</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1418064</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1418064</v>
      </c>
      <c r="AD128" s="41"/>
      <c r="AE128" s="52">
        <f t="shared" si="13"/>
        <v>1418.0640000000001</v>
      </c>
      <c r="AF128" s="128"/>
      <c r="AG128" s="111"/>
    </row>
    <row r="129" spans="1:33" ht="22.25" customHeight="1">
      <c r="A129" s="21" t="s">
        <v>159</v>
      </c>
      <c r="B129" s="76"/>
      <c r="C129" s="44">
        <v>669576</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669576</v>
      </c>
      <c r="AD129" s="41"/>
      <c r="AE129" s="52">
        <f t="shared" si="13"/>
        <v>669.57600000000002</v>
      </c>
      <c r="AF129" s="128"/>
      <c r="AG129" s="111"/>
    </row>
    <row r="130" spans="1:33" ht="22.25" customHeight="1">
      <c r="A130" s="21" t="s">
        <v>160</v>
      </c>
      <c r="B130" s="77"/>
      <c r="C130" s="44">
        <v>226597</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226597</v>
      </c>
      <c r="AD130" s="41"/>
      <c r="AE130" s="52">
        <f t="shared" si="13"/>
        <v>226.59700000000001</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16499742</v>
      </c>
      <c r="D132" s="62">
        <f>SUM(D133:D142)</f>
        <v>5718377.2368000001</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22218119.2368</v>
      </c>
      <c r="AD132" s="41"/>
      <c r="AE132" s="37">
        <f t="shared" si="13"/>
        <v>22218.119236800001</v>
      </c>
      <c r="AF132" s="128"/>
      <c r="AG132" s="78"/>
    </row>
    <row r="133" spans="1:33" ht="22.25" customHeight="1">
      <c r="A133" s="21" t="s">
        <v>163</v>
      </c>
      <c r="B133" s="59"/>
      <c r="C133" s="44">
        <v>9693142</v>
      </c>
      <c r="D133" s="44">
        <v>4251697</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13944839</v>
      </c>
      <c r="AD133" s="41"/>
      <c r="AE133" s="52">
        <f t="shared" si="13"/>
        <v>13944.839</v>
      </c>
      <c r="AF133" s="128"/>
      <c r="AG133" s="111"/>
    </row>
    <row r="134" spans="1:33" ht="22.25" customHeight="1">
      <c r="A134" s="21" t="s">
        <v>164</v>
      </c>
      <c r="B134" s="59"/>
      <c r="C134" s="44">
        <v>31405</v>
      </c>
      <c r="D134" s="44">
        <v>31079</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62484</v>
      </c>
      <c r="AD134" s="41"/>
      <c r="AE134" s="52">
        <f t="shared" si="13"/>
        <v>62.484000000000002</v>
      </c>
      <c r="AF134" s="128"/>
      <c r="AG134" s="111"/>
    </row>
    <row r="135" spans="1:33" ht="22.25" customHeight="1">
      <c r="A135" s="21" t="s">
        <v>165</v>
      </c>
      <c r="B135" s="59"/>
      <c r="C135" s="44">
        <v>5048709</v>
      </c>
      <c r="D135" s="44">
        <v>430487</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5479196</v>
      </c>
      <c r="AD135" s="41"/>
      <c r="AE135" s="52">
        <f t="shared" si="13"/>
        <v>5479.1959999999999</v>
      </c>
      <c r="AF135" s="128"/>
      <c r="AG135" s="111"/>
    </row>
    <row r="136" spans="1:33" ht="22.25" customHeight="1">
      <c r="A136" s="21" t="s">
        <v>166</v>
      </c>
      <c r="B136" s="59"/>
      <c r="C136" s="44">
        <v>5024</v>
      </c>
      <c r="D136" s="44">
        <v>16774</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21798</v>
      </c>
      <c r="AD136" s="41"/>
      <c r="AE136" s="52">
        <f t="shared" si="13"/>
        <v>21.797999999999998</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39796</v>
      </c>
      <c r="D138" s="44">
        <v>21406</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61202</v>
      </c>
      <c r="AD138" s="41"/>
      <c r="AE138" s="52">
        <f t="shared" si="20"/>
        <v>61.201999999999998</v>
      </c>
      <c r="AF138" s="128"/>
      <c r="AG138" s="111"/>
    </row>
    <row r="139" spans="1:33" ht="22.25" customHeight="1">
      <c r="A139" s="21" t="s">
        <v>169</v>
      </c>
      <c r="B139" s="59"/>
      <c r="C139" s="44">
        <v>64250</v>
      </c>
      <c r="D139" s="44">
        <v>510885</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575135</v>
      </c>
      <c r="AD139" s="41"/>
      <c r="AE139" s="52">
        <f t="shared" si="20"/>
        <v>575.13499999999999</v>
      </c>
      <c r="AF139" s="128"/>
      <c r="AG139" s="111"/>
    </row>
    <row r="140" spans="1:33" ht="22.25" customHeight="1">
      <c r="A140" s="21" t="s">
        <v>170</v>
      </c>
      <c r="B140" s="59"/>
      <c r="C140" s="44">
        <v>21929</v>
      </c>
      <c r="D140" s="44">
        <v>157820</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179749</v>
      </c>
      <c r="AD140" s="41"/>
      <c r="AE140" s="52">
        <f t="shared" si="20"/>
        <v>179.749</v>
      </c>
      <c r="AF140" s="128"/>
      <c r="AG140" s="111"/>
    </row>
    <row r="141" spans="1:33" ht="22.25" customHeight="1">
      <c r="A141" s="21" t="s">
        <v>171</v>
      </c>
      <c r="B141" s="76"/>
      <c r="C141" s="44">
        <v>1595487</v>
      </c>
      <c r="D141" s="44">
        <v>298229.23680000001</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1893716.2368000001</v>
      </c>
      <c r="AD141" s="41"/>
      <c r="AE141" s="52">
        <f t="shared" si="20"/>
        <v>1893.7162368000002</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2588669.2089999998</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2588669.2089999998</v>
      </c>
      <c r="AD143" s="41"/>
      <c r="AE143" s="52">
        <f t="shared" ref="AE143:AE150" si="22">AC143/1000</f>
        <v>2588.6692089999997</v>
      </c>
      <c r="AF143" s="128"/>
      <c r="AG143" s="111"/>
    </row>
    <row r="144" spans="1:33" ht="22.25" customHeight="1">
      <c r="A144" s="22" t="s">
        <v>174</v>
      </c>
      <c r="B144" s="59"/>
      <c r="C144" s="44">
        <v>192497.30499999999</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192497.30499999999</v>
      </c>
      <c r="AD144" s="41"/>
      <c r="AE144" s="52">
        <f t="shared" si="22"/>
        <v>192.49730499999998</v>
      </c>
      <c r="AF144" s="128"/>
      <c r="AG144" s="111"/>
    </row>
    <row r="145" spans="1:33" ht="22.25" customHeight="1">
      <c r="A145" s="22" t="s">
        <v>175</v>
      </c>
      <c r="B145" s="59"/>
      <c r="C145" s="75"/>
      <c r="D145" s="44">
        <v>11275497.5</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11275497.5</v>
      </c>
      <c r="AD145" s="41"/>
      <c r="AE145" s="52">
        <f t="shared" si="22"/>
        <v>11275.497499999999</v>
      </c>
      <c r="AF145" s="128"/>
      <c r="AG145" s="111"/>
    </row>
    <row r="146" spans="1:33" ht="22.25" customHeight="1">
      <c r="A146" s="22" t="s">
        <v>176</v>
      </c>
      <c r="B146" s="59"/>
      <c r="C146" s="75"/>
      <c r="D146" s="44">
        <v>5661395.1568600005</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5661395.1568600005</v>
      </c>
      <c r="AD146" s="41"/>
      <c r="AE146" s="52">
        <f t="shared" si="22"/>
        <v>5661.3951568600005</v>
      </c>
      <c r="AF146" s="128"/>
      <c r="AG146" s="111"/>
    </row>
    <row r="147" spans="1:33" ht="22.25" customHeight="1">
      <c r="A147" s="21" t="s">
        <v>177</v>
      </c>
      <c r="B147" s="59"/>
      <c r="C147" s="44">
        <v>621366.06279999996</v>
      </c>
      <c r="D147" s="44">
        <v>188916.5643</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810282.62709999993</v>
      </c>
      <c r="AD147" s="41"/>
      <c r="AE147" s="52">
        <f t="shared" si="22"/>
        <v>810.2826270999999</v>
      </c>
      <c r="AF147" s="128"/>
      <c r="AG147" s="44">
        <v>3376.69</v>
      </c>
    </row>
    <row r="148" spans="1:33" ht="22.25" customHeight="1">
      <c r="A148" s="22" t="s">
        <v>178</v>
      </c>
      <c r="B148" s="44">
        <v>36664.199999999997</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36664.199999999997</v>
      </c>
      <c r="AD148" s="41"/>
      <c r="AE148" s="52">
        <f t="shared" si="22"/>
        <v>36.664199999999994</v>
      </c>
      <c r="AF148" s="128"/>
      <c r="AG148" s="111"/>
    </row>
    <row r="149" spans="1:33" ht="22.25" customHeight="1">
      <c r="A149" s="22" t="s">
        <v>179</v>
      </c>
      <c r="B149" s="44">
        <v>1652411.73</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1652411.73</v>
      </c>
      <c r="AD149" s="41"/>
      <c r="AE149" s="52">
        <f t="shared" si="22"/>
        <v>1652.41173</v>
      </c>
      <c r="AF149" s="128"/>
      <c r="AG149" s="111"/>
    </row>
    <row r="150" spans="1:33" ht="22.25" customHeight="1">
      <c r="A150" s="15" t="s">
        <v>180</v>
      </c>
      <c r="B150" s="33">
        <f>B151+B154+B157+B160+B163+B166+B173</f>
        <v>-193329555.11489996</v>
      </c>
      <c r="C150" s="33">
        <f>C169</f>
        <v>371628.10279999999</v>
      </c>
      <c r="D150" s="33">
        <f>D169</f>
        <v>140711.08620000002</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-192817215.92589995</v>
      </c>
      <c r="AD150" s="41"/>
      <c r="AE150" s="57">
        <f t="shared" si="22"/>
        <v>-192817.21592589995</v>
      </c>
      <c r="AF150" s="128"/>
      <c r="AG150" s="33">
        <f>AG169</f>
        <v>1008.9269999999999</v>
      </c>
    </row>
    <row r="151" spans="1:33" ht="22.25" customHeight="1">
      <c r="A151" s="22" t="s">
        <v>181</v>
      </c>
      <c r="B151" s="153">
        <f>SUM(B152:B153)</f>
        <v>-188307319.43219998</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-188307319.43219998</v>
      </c>
      <c r="AD151" s="41"/>
      <c r="AE151" s="79">
        <f t="shared" si="20"/>
        <v>-188307.31943219999</v>
      </c>
      <c r="AF151" s="128"/>
      <c r="AG151" s="63"/>
    </row>
    <row r="152" spans="1:33" ht="22.25" customHeight="1">
      <c r="A152" s="21" t="s">
        <v>182</v>
      </c>
      <c r="B152" s="44">
        <v>-186531171.92969999</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-186531171.92969999</v>
      </c>
      <c r="AD152" s="41"/>
      <c r="AE152" s="52">
        <f t="shared" si="20"/>
        <v>-186531.17192969998</v>
      </c>
      <c r="AF152" s="128"/>
      <c r="AG152" s="111"/>
    </row>
    <row r="153" spans="1:33" ht="22.25" customHeight="1">
      <c r="A153" s="21" t="s">
        <v>183</v>
      </c>
      <c r="B153" s="44">
        <v>-1776147.5024999999</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-1776147.5024999999</v>
      </c>
      <c r="AD153" s="41"/>
      <c r="AE153" s="52">
        <f t="shared" si="20"/>
        <v>-1776.1475025</v>
      </c>
      <c r="AF153" s="128"/>
      <c r="AG153" s="111"/>
    </row>
    <row r="154" spans="1:33" ht="22.25" customHeight="1">
      <c r="A154" s="22" t="s">
        <v>184</v>
      </c>
      <c r="B154" s="153">
        <f>SUM(B155:B156)</f>
        <v>-11094074.148699999</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-11094074.148699999</v>
      </c>
      <c r="AD154" s="41"/>
      <c r="AE154" s="79">
        <f t="shared" si="20"/>
        <v>-11094.0741487</v>
      </c>
      <c r="AF154" s="128"/>
      <c r="AG154" s="63"/>
    </row>
    <row r="155" spans="1:33" ht="22.25" customHeight="1">
      <c r="A155" s="21" t="s">
        <v>185</v>
      </c>
      <c r="B155" s="44">
        <v>-15782858.762399999</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-15782858.762399999</v>
      </c>
      <c r="AD155" s="41"/>
      <c r="AE155" s="52">
        <f t="shared" si="20"/>
        <v>-15782.858762399999</v>
      </c>
      <c r="AF155" s="128"/>
      <c r="AG155" s="111"/>
    </row>
    <row r="156" spans="1:33" ht="22.25" customHeight="1">
      <c r="A156" s="21" t="s">
        <v>186</v>
      </c>
      <c r="B156" s="44">
        <v>4688784.6136999996</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4688784.6136999996</v>
      </c>
      <c r="AD156" s="41"/>
      <c r="AE156" s="52">
        <f t="shared" si="20"/>
        <v>4688.7846136999997</v>
      </c>
      <c r="AF156" s="128"/>
      <c r="AG156" s="111"/>
    </row>
    <row r="157" spans="1:33" ht="22.25" customHeight="1">
      <c r="A157" s="22" t="s">
        <v>187</v>
      </c>
      <c r="B157" s="153">
        <f>SUM(B158:B159)</f>
        <v>11217199.4769</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11217199.4769</v>
      </c>
      <c r="AD157" s="41"/>
      <c r="AE157" s="79">
        <f t="shared" si="20"/>
        <v>11217.199476899999</v>
      </c>
      <c r="AF157" s="128"/>
      <c r="AG157" s="63"/>
    </row>
    <row r="158" spans="1:33" ht="22.25" customHeight="1">
      <c r="A158" s="21" t="s">
        <v>188</v>
      </c>
      <c r="B158" s="44">
        <v>-480182.11310000002</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-480182.11310000002</v>
      </c>
      <c r="AD158" s="41"/>
      <c r="AE158" s="52">
        <f t="shared" si="20"/>
        <v>-480.18211310000004</v>
      </c>
      <c r="AF158" s="128"/>
      <c r="AG158" s="111"/>
    </row>
    <row r="159" spans="1:33" ht="22.25" customHeight="1">
      <c r="A159" s="21" t="s">
        <v>189</v>
      </c>
      <c r="B159" s="44">
        <v>11697381.59</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11697381.59</v>
      </c>
      <c r="AD159" s="41"/>
      <c r="AE159" s="52">
        <f t="shared" si="20"/>
        <v>11697.381589999999</v>
      </c>
      <c r="AF159" s="128"/>
      <c r="AG159" s="111"/>
    </row>
    <row r="160" spans="1:33" ht="22.25" customHeight="1">
      <c r="A160" s="22" t="s">
        <v>190</v>
      </c>
      <c r="B160" s="153">
        <f>SUM(B161:B162)</f>
        <v>81018.754400000005</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81018.754400000005</v>
      </c>
      <c r="AD160" s="41"/>
      <c r="AE160" s="79">
        <f t="shared" si="20"/>
        <v>81.018754400000006</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81018.754400000005</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81018.754400000005</v>
      </c>
      <c r="AD162" s="41"/>
      <c r="AE162" s="52">
        <f t="shared" si="20"/>
        <v>81.018754400000006</v>
      </c>
      <c r="AF162" s="128"/>
      <c r="AG162" s="111"/>
    </row>
    <row r="163" spans="1:33" ht="22.25" customHeight="1">
      <c r="A163" s="22" t="s">
        <v>193</v>
      </c>
      <c r="B163" s="153">
        <f>SUM(B164:B165)</f>
        <v>464630.46289999998</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464630.46289999998</v>
      </c>
      <c r="AD163" s="41"/>
      <c r="AE163" s="79">
        <f t="shared" si="20"/>
        <v>464.6304629</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464630.46289999998</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464630.46289999998</v>
      </c>
      <c r="AD165" s="41"/>
      <c r="AE165" s="52">
        <f t="shared" si="20"/>
        <v>464.6304629</v>
      </c>
      <c r="AF165" s="128"/>
      <c r="AG165" s="111"/>
    </row>
    <row r="166" spans="1:33" ht="22.25" customHeight="1">
      <c r="A166" s="22" t="s">
        <v>196</v>
      </c>
      <c r="B166" s="153">
        <f>SUM(B167:B168)</f>
        <v>89402.7647</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89402.7647</v>
      </c>
      <c r="AD166" s="41"/>
      <c r="AE166" s="79">
        <f t="shared" si="20"/>
        <v>89.402764700000006</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89402.7647</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89402.7647</v>
      </c>
      <c r="AD168" s="41"/>
      <c r="AE168" s="52">
        <f t="shared" si="20"/>
        <v>89.402764700000006</v>
      </c>
      <c r="AF168" s="128"/>
      <c r="AG168" s="111"/>
    </row>
    <row r="169" spans="1:33" ht="22.25" customHeight="1">
      <c r="A169" s="22" t="s">
        <v>199</v>
      </c>
      <c r="B169" s="59"/>
      <c r="C169" s="62">
        <f>SUM(C170:C171)</f>
        <v>371628.10279999999</v>
      </c>
      <c r="D169" s="62">
        <f>SUM(D170:D171)</f>
        <v>140711.08620000002</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512339.18900000001</v>
      </c>
      <c r="AD169" s="41"/>
      <c r="AE169" s="52">
        <f t="shared" si="20"/>
        <v>512.33918900000003</v>
      </c>
      <c r="AF169" s="128"/>
      <c r="AG169" s="54">
        <f>SUM(AG170:AG171)</f>
        <v>1008.9269999999999</v>
      </c>
    </row>
    <row r="170" spans="1:33" ht="22.25" customHeight="1">
      <c r="A170" s="21" t="s">
        <v>200</v>
      </c>
      <c r="B170" s="59"/>
      <c r="C170" s="44">
        <v>339930.25280000002</v>
      </c>
      <c r="D170" s="44">
        <v>113320.0062</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453250.25900000002</v>
      </c>
      <c r="AD170" s="41"/>
      <c r="AE170" s="52">
        <f t="shared" si="20"/>
        <v>453.25025900000003</v>
      </c>
      <c r="AF170" s="128"/>
      <c r="AG170" s="44">
        <v>876.61199999999997</v>
      </c>
    </row>
    <row r="171" spans="1:33" ht="22.25" customHeight="1">
      <c r="A171" s="21" t="s">
        <v>201</v>
      </c>
      <c r="B171" s="59"/>
      <c r="C171" s="44">
        <v>31697.85</v>
      </c>
      <c r="D171" s="44">
        <v>27391.08</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59088.93</v>
      </c>
      <c r="AD171" s="41"/>
      <c r="AE171" s="52">
        <f t="shared" si="20"/>
        <v>59.088929999999998</v>
      </c>
      <c r="AF171" s="128"/>
      <c r="AG171" s="44">
        <v>132.315</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-5780412.9929</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-5780412.9929</v>
      </c>
      <c r="AD173" s="41"/>
      <c r="AE173" s="52">
        <f t="shared" si="20"/>
        <v>-5780.4129929000001</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585360.98</v>
      </c>
      <c r="C175" s="33">
        <f>C176+C180+C181+C184+C187</f>
        <v>30471391.610812709</v>
      </c>
      <c r="D175" s="33">
        <f>D176+D180+D181+D184+D187</f>
        <v>5284066.8540000003</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36340819.444812708</v>
      </c>
      <c r="AD175" s="97"/>
      <c r="AE175" s="81">
        <f t="shared" si="20"/>
        <v>36340.819444812711</v>
      </c>
      <c r="AF175" s="128"/>
      <c r="AG175" s="33">
        <f>AG176+AG180+AG181+AG184+AG187</f>
        <v>1390.5744910000001</v>
      </c>
    </row>
    <row r="176" spans="1:33" ht="22.25" customHeight="1">
      <c r="A176" s="24" t="s">
        <v>206</v>
      </c>
      <c r="B176" s="63"/>
      <c r="C176" s="62">
        <f>C177+C178+C179</f>
        <v>10744411.113812707</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10744411.113812707</v>
      </c>
      <c r="AD176" s="97"/>
      <c r="AE176" s="37">
        <f t="shared" si="20"/>
        <v>10744.411113812708</v>
      </c>
      <c r="AF176" s="128"/>
      <c r="AG176" s="78"/>
    </row>
    <row r="177" spans="1:33" ht="22.25" customHeight="1">
      <c r="A177" s="100" t="s">
        <v>207</v>
      </c>
      <c r="B177" s="63"/>
      <c r="C177" s="44">
        <v>6304853.2840820579</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6304853.2840820579</v>
      </c>
      <c r="AD177" s="97"/>
      <c r="AE177" s="44">
        <f t="shared" si="20"/>
        <v>6304.8532840820581</v>
      </c>
      <c r="AF177" s="128"/>
      <c r="AG177" s="111"/>
    </row>
    <row r="178" spans="1:33" ht="22.25" customHeight="1">
      <c r="A178" s="100" t="s">
        <v>208</v>
      </c>
      <c r="B178" s="63"/>
      <c r="C178" s="44">
        <v>3172788.5534116118</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3172788.5534116118</v>
      </c>
      <c r="AD178" s="97"/>
      <c r="AE178" s="52">
        <f t="shared" si="20"/>
        <v>3172.7885534116117</v>
      </c>
      <c r="AF178" s="128"/>
      <c r="AG178" s="111"/>
    </row>
    <row r="179" spans="1:33" ht="22.25" customHeight="1">
      <c r="A179" s="100" t="s">
        <v>209</v>
      </c>
      <c r="B179" s="63"/>
      <c r="C179" s="44">
        <v>1266769.2763190388</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1266769.2763190388</v>
      </c>
      <c r="AD179" s="97"/>
      <c r="AE179" s="52">
        <f t="shared" si="20"/>
        <v>1266.7692763190389</v>
      </c>
      <c r="AF179" s="128"/>
      <c r="AG179" s="111"/>
    </row>
    <row r="180" spans="1:33" ht="22.25" customHeight="1">
      <c r="A180" s="24" t="s">
        <v>210</v>
      </c>
      <c r="B180" s="63"/>
      <c r="C180" s="169">
        <v>117840.401</v>
      </c>
      <c r="D180" s="175">
        <v>83645.641000000003</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201486.04200000002</v>
      </c>
      <c r="AD180" s="97"/>
      <c r="AE180" s="37">
        <f t="shared" si="20"/>
        <v>201.48604200000003</v>
      </c>
      <c r="AF180" s="128"/>
      <c r="AG180" s="111"/>
    </row>
    <row r="181" spans="1:33" ht="22.25" customHeight="1">
      <c r="A181" s="24" t="s">
        <v>211</v>
      </c>
      <c r="B181" s="62">
        <f>B182+B183</f>
        <v>585360.98</v>
      </c>
      <c r="C181" s="62">
        <f>C182+C183</f>
        <v>965792.53</v>
      </c>
      <c r="D181" s="62">
        <f>D182+D183</f>
        <v>211699.76500000001</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1762853.2749999999</v>
      </c>
      <c r="AD181" s="97"/>
      <c r="AE181" s="37">
        <f t="shared" si="20"/>
        <v>1762.8532749999999</v>
      </c>
      <c r="AF181" s="128"/>
      <c r="AG181" s="37">
        <f>AG182+AG183</f>
        <v>1390.5744910000001</v>
      </c>
    </row>
    <row r="182" spans="1:33" ht="22.25" customHeight="1">
      <c r="A182" s="100" t="s">
        <v>212</v>
      </c>
      <c r="B182" s="44">
        <v>27123.091</v>
      </c>
      <c r="C182" s="44">
        <v>74.131</v>
      </c>
      <c r="D182" s="44">
        <v>780.49900000000002</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27977.721000000001</v>
      </c>
      <c r="AD182" s="97"/>
      <c r="AE182" s="52">
        <f t="shared" si="20"/>
        <v>27.977721000000003</v>
      </c>
      <c r="AF182" s="128"/>
      <c r="AG182" s="111"/>
    </row>
    <row r="183" spans="1:33" ht="22.25" customHeight="1">
      <c r="A183" s="100" t="s">
        <v>213</v>
      </c>
      <c r="B183" s="44">
        <v>558237.88899999997</v>
      </c>
      <c r="C183" s="44">
        <v>965718.39899999998</v>
      </c>
      <c r="D183" s="44">
        <v>210919.266</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1734875.554</v>
      </c>
      <c r="AD183" s="97"/>
      <c r="AE183" s="52">
        <f t="shared" si="20"/>
        <v>1734.875554</v>
      </c>
      <c r="AF183" s="128"/>
      <c r="AG183" s="44">
        <v>1390.5744910000001</v>
      </c>
    </row>
    <row r="184" spans="1:33" ht="22.25" customHeight="1">
      <c r="A184" s="20" t="s">
        <v>214</v>
      </c>
      <c r="B184" s="63"/>
      <c r="C184" s="37">
        <f>SUM(C185:C186)</f>
        <v>18643347.566</v>
      </c>
      <c r="D184" s="37">
        <f>SUM(D185:D186)</f>
        <v>4988721.4479999999</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23632069.013999999</v>
      </c>
      <c r="AD184" s="97"/>
      <c r="AE184" s="37">
        <f t="shared" si="20"/>
        <v>23632.069013999997</v>
      </c>
      <c r="AF184" s="128"/>
      <c r="AG184" s="76"/>
    </row>
    <row r="185" spans="1:33" ht="22.25" customHeight="1">
      <c r="A185" s="100" t="s">
        <v>215</v>
      </c>
      <c r="B185" s="63"/>
      <c r="C185" s="44">
        <v>4815494.7879999997</v>
      </c>
      <c r="D185" s="44">
        <v>3075428.5320000001</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7890923.3200000003</v>
      </c>
      <c r="AD185" s="97"/>
      <c r="AE185" s="52">
        <f t="shared" si="20"/>
        <v>7890.9233199999999</v>
      </c>
      <c r="AF185" s="128"/>
      <c r="AG185" s="111"/>
    </row>
    <row r="186" spans="1:33" ht="22.25" customHeight="1">
      <c r="A186" s="100" t="s">
        <v>216</v>
      </c>
      <c r="B186" s="63"/>
      <c r="C186" s="44">
        <v>13827852.778000001</v>
      </c>
      <c r="D186" s="44">
        <v>1913292.916</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15741145.694</v>
      </c>
      <c r="AD186" s="97"/>
      <c r="AE186" s="52">
        <f t="shared" si="20"/>
        <v>15741.145694000001</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479944303.32106906</v>
      </c>
      <c r="C188" s="137">
        <f t="shared" si="26"/>
        <v>149469015.39070851</v>
      </c>
      <c r="D188" s="137">
        <f t="shared" si="26"/>
        <v>34879021.456053533</v>
      </c>
      <c r="E188" s="137">
        <f t="shared" si="26"/>
        <v>4281799.9235025002</v>
      </c>
      <c r="F188" s="137">
        <f t="shared" si="26"/>
        <v>16499.917000000001</v>
      </c>
      <c r="G188" s="137">
        <f t="shared" si="26"/>
        <v>0</v>
      </c>
      <c r="H188" s="137">
        <f t="shared" si="26"/>
        <v>60.863999999999997</v>
      </c>
      <c r="I188" s="137">
        <f t="shared" si="26"/>
        <v>0</v>
      </c>
      <c r="J188" s="137">
        <f t="shared" si="26"/>
        <v>2830976.1139999996</v>
      </c>
      <c r="K188" s="137">
        <f t="shared" si="26"/>
        <v>1134316.673</v>
      </c>
      <c r="L188" s="137">
        <f t="shared" si="26"/>
        <v>8341.7960000000003</v>
      </c>
      <c r="M188" s="137">
        <f>M175+M121+M68+M10</f>
        <v>117743.34</v>
      </c>
      <c r="N188" s="137">
        <f t="shared" ref="N188:AC188" si="27">N10+N68+N121+N175</f>
        <v>11411.903</v>
      </c>
      <c r="O188" s="137">
        <f t="shared" si="27"/>
        <v>0</v>
      </c>
      <c r="P188" s="137">
        <f t="shared" si="27"/>
        <v>0</v>
      </c>
      <c r="Q188" s="137">
        <f t="shared" si="27"/>
        <v>0</v>
      </c>
      <c r="R188" s="137">
        <f t="shared" si="27"/>
        <v>0</v>
      </c>
      <c r="S188" s="137">
        <f t="shared" si="27"/>
        <v>0</v>
      </c>
      <c r="T188" s="137">
        <f t="shared" si="27"/>
        <v>0.89548592512499992</v>
      </c>
      <c r="U188" s="137">
        <f t="shared" si="27"/>
        <v>1052.3613028499999</v>
      </c>
      <c r="V188" s="137">
        <f t="shared" si="27"/>
        <v>587.29062150000004</v>
      </c>
      <c r="W188" s="137">
        <f t="shared" si="27"/>
        <v>117.72266962499999</v>
      </c>
      <c r="X188" s="137">
        <f t="shared" si="27"/>
        <v>1.3227266249999999E-3</v>
      </c>
      <c r="Y188" s="137">
        <f t="shared" si="27"/>
        <v>42.062706675000001</v>
      </c>
      <c r="Z188" s="137">
        <f t="shared" si="27"/>
        <v>8.8181774999999995E-4</v>
      </c>
      <c r="AA188" s="137">
        <f t="shared" si="27"/>
        <v>1064.7949331249999</v>
      </c>
      <c r="AB188" s="137">
        <f t="shared" si="27"/>
        <v>137070.20792812502</v>
      </c>
      <c r="AC188" s="137">
        <f t="shared" si="27"/>
        <v>672833426.03618586</v>
      </c>
      <c r="AD188" s="97"/>
      <c r="AE188" s="137">
        <f t="shared" si="20"/>
        <v>672833.42603618582</v>
      </c>
      <c r="AF188" s="91"/>
      <c r="AG188" s="147">
        <f>AG175+AG121+AG68+AG10</f>
        <v>78805.45217611581</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3474533.9</v>
      </c>
      <c r="C190" s="62">
        <f>C191+C192</f>
        <v>669.9</v>
      </c>
      <c r="D190" s="62">
        <f>D191+D192</f>
        <v>25360.49</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3500564.29</v>
      </c>
      <c r="AD190" s="41"/>
      <c r="AE190" s="37">
        <f t="shared" si="20"/>
        <v>3500.5642900000003</v>
      </c>
      <c r="AF190" s="91"/>
      <c r="AG190" s="37">
        <f>AG191</f>
        <v>49.180999999999997</v>
      </c>
    </row>
    <row r="191" spans="1:33" ht="22.25" customHeight="1">
      <c r="A191" s="25" t="s">
        <v>220</v>
      </c>
      <c r="B191" s="44">
        <v>3474533.9</v>
      </c>
      <c r="C191" s="44">
        <v>669.9</v>
      </c>
      <c r="D191" s="44">
        <v>25360.49</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3500564.29</v>
      </c>
      <c r="AD191" s="41"/>
      <c r="AE191" s="52">
        <f t="shared" si="20"/>
        <v>3500.5642900000003</v>
      </c>
      <c r="AF191" s="91"/>
      <c r="AG191" s="52">
        <v>49.180999999999997</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27920179</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27920179</v>
      </c>
      <c r="AE193" s="31">
        <f t="shared" si="20"/>
        <v>27920.179</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4153B-1B33-458D-BE58-CB325AF9122B}">
  <dimension ref="A1:AG200"/>
  <sheetViews>
    <sheetView zoomScale="138" zoomScaleNormal="138" workbookViewId="0">
      <pane xSplit="1" topLeftCell="U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2008</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519957217.62461656</v>
      </c>
      <c r="C7" s="134">
        <f>C10+C68+C121+C150+C175</f>
        <v>169226043.94495896</v>
      </c>
      <c r="D7" s="134">
        <f>D10+D68+D121+D150+D175</f>
        <v>36820328.366306871</v>
      </c>
      <c r="E7" s="134">
        <f>E68</f>
        <v>4242779.92291875</v>
      </c>
      <c r="F7" s="134">
        <f t="shared" ref="F7:AB7" si="0">F68</f>
        <v>39329.171999999999</v>
      </c>
      <c r="G7" s="134">
        <f t="shared" si="0"/>
        <v>0</v>
      </c>
      <c r="H7" s="134">
        <f t="shared" si="0"/>
        <v>192.83699999999999</v>
      </c>
      <c r="I7" s="134">
        <f t="shared" si="0"/>
        <v>0</v>
      </c>
      <c r="J7" s="134">
        <f t="shared" si="0"/>
        <v>3537517.8989999997</v>
      </c>
      <c r="K7" s="134">
        <f t="shared" si="0"/>
        <v>2460139.8930000002</v>
      </c>
      <c r="L7" s="134">
        <f t="shared" si="0"/>
        <v>19585.534</v>
      </c>
      <c r="M7" s="134">
        <f t="shared" si="0"/>
        <v>211329.77600000001</v>
      </c>
      <c r="N7" s="134">
        <f t="shared" si="0"/>
        <v>23519.325000000001</v>
      </c>
      <c r="O7" s="134">
        <f t="shared" si="0"/>
        <v>0</v>
      </c>
      <c r="P7" s="134">
        <f t="shared" si="0"/>
        <v>0</v>
      </c>
      <c r="Q7" s="134">
        <f t="shared" si="0"/>
        <v>0</v>
      </c>
      <c r="R7" s="134">
        <f t="shared" si="0"/>
        <v>0</v>
      </c>
      <c r="S7" s="134">
        <f t="shared" si="0"/>
        <v>0</v>
      </c>
      <c r="T7" s="134">
        <f t="shared" si="0"/>
        <v>0.92902827093750007</v>
      </c>
      <c r="U7" s="134">
        <f t="shared" si="0"/>
        <v>1091.7797523749998</v>
      </c>
      <c r="V7" s="134">
        <f t="shared" si="0"/>
        <v>609.28885125000022</v>
      </c>
      <c r="W7" s="134">
        <f t="shared" si="0"/>
        <v>122.13222468750003</v>
      </c>
      <c r="X7" s="134">
        <f t="shared" si="0"/>
        <v>1.3722721875000002E-3</v>
      </c>
      <c r="Y7" s="134">
        <f t="shared" si="0"/>
        <v>43.638255562500014</v>
      </c>
      <c r="Z7" s="134">
        <f t="shared" si="0"/>
        <v>9.1484812500000016E-4</v>
      </c>
      <c r="AA7" s="134">
        <f t="shared" si="0"/>
        <v>1104.6791109374999</v>
      </c>
      <c r="AB7" s="134">
        <f t="shared" si="0"/>
        <v>140203.76327343751</v>
      </c>
      <c r="AC7" s="139">
        <f>SUM(B7:AB7)</f>
        <v>736681160.50758505</v>
      </c>
      <c r="AE7" s="139">
        <f>AC7/1000</f>
        <v>736681.16050758504</v>
      </c>
      <c r="AF7" s="130"/>
      <c r="AG7" s="185">
        <f>AG10+AG68+AG121+AG150+AG175</f>
        <v>92609.058594874135</v>
      </c>
    </row>
    <row r="8" spans="1:33" ht="27.5" customHeight="1" thickBot="1">
      <c r="A8" s="131" t="s">
        <v>37</v>
      </c>
      <c r="B8" s="132">
        <f>(B10+B68+B121+B175)</f>
        <v>506278328.26691657</v>
      </c>
      <c r="C8" s="132">
        <f t="shared" ref="C8:AB8" si="1">(C10+C68+C121+C175)</f>
        <v>168710880.52245894</v>
      </c>
      <c r="D8" s="132">
        <f t="shared" si="1"/>
        <v>36609957.743706867</v>
      </c>
      <c r="E8" s="132">
        <f t="shared" si="1"/>
        <v>4242779.92291875</v>
      </c>
      <c r="F8" s="132">
        <f t="shared" si="1"/>
        <v>39329.171999999999</v>
      </c>
      <c r="G8" s="132">
        <f t="shared" si="1"/>
        <v>0</v>
      </c>
      <c r="H8" s="132">
        <f t="shared" si="1"/>
        <v>192.83699999999999</v>
      </c>
      <c r="I8" s="132">
        <f t="shared" si="1"/>
        <v>0</v>
      </c>
      <c r="J8" s="132">
        <f t="shared" si="1"/>
        <v>3537517.8989999997</v>
      </c>
      <c r="K8" s="132">
        <f t="shared" si="1"/>
        <v>2460139.8930000002</v>
      </c>
      <c r="L8" s="132">
        <f t="shared" si="1"/>
        <v>19585.534</v>
      </c>
      <c r="M8" s="132">
        <f t="shared" si="1"/>
        <v>211329.77600000001</v>
      </c>
      <c r="N8" s="132">
        <f t="shared" si="1"/>
        <v>23519.325000000001</v>
      </c>
      <c r="O8" s="132">
        <f t="shared" si="1"/>
        <v>0</v>
      </c>
      <c r="P8" s="132">
        <f t="shared" si="1"/>
        <v>0</v>
      </c>
      <c r="Q8" s="132">
        <f t="shared" si="1"/>
        <v>0</v>
      </c>
      <c r="R8" s="132">
        <f t="shared" si="1"/>
        <v>0</v>
      </c>
      <c r="S8" s="132">
        <f t="shared" si="1"/>
        <v>0</v>
      </c>
      <c r="T8" s="132">
        <f t="shared" si="1"/>
        <v>0.92902827093750007</v>
      </c>
      <c r="U8" s="132">
        <f t="shared" si="1"/>
        <v>1091.7797523749998</v>
      </c>
      <c r="V8" s="132">
        <f t="shared" si="1"/>
        <v>609.28885125000022</v>
      </c>
      <c r="W8" s="132">
        <f t="shared" si="1"/>
        <v>122.13222468750003</v>
      </c>
      <c r="X8" s="132">
        <f t="shared" si="1"/>
        <v>1.3722721875000002E-3</v>
      </c>
      <c r="Y8" s="132">
        <f t="shared" si="1"/>
        <v>43.638255562500014</v>
      </c>
      <c r="Z8" s="132">
        <f t="shared" si="1"/>
        <v>9.1484812500000016E-4</v>
      </c>
      <c r="AA8" s="132">
        <f t="shared" si="1"/>
        <v>1104.6791109374999</v>
      </c>
      <c r="AB8" s="132">
        <f t="shared" si="1"/>
        <v>140203.76327343751</v>
      </c>
      <c r="AC8" s="135">
        <f>SUM(B8:AB8)</f>
        <v>722276737.10478497</v>
      </c>
      <c r="AE8" s="135">
        <f>AC8/1000</f>
        <v>722276.73710478493</v>
      </c>
      <c r="AF8" s="130"/>
      <c r="AG8" s="186"/>
    </row>
    <row r="9" spans="1:33" ht="27.5" customHeight="1" thickBot="1">
      <c r="A9" s="136" t="s">
        <v>38</v>
      </c>
      <c r="B9" s="137">
        <f>B10+B68+B121+B150+B175</f>
        <v>312822421.34091657</v>
      </c>
      <c r="C9" s="137">
        <f t="shared" ref="C9:D9" si="2">C10+C68+C121+C150+C175</f>
        <v>169226043.94495896</v>
      </c>
      <c r="D9" s="137">
        <f t="shared" si="2"/>
        <v>36820328.366306871</v>
      </c>
      <c r="E9" s="137">
        <f t="shared" ref="E9:AB9" si="3">E10+E68+E121+E175</f>
        <v>4242779.92291875</v>
      </c>
      <c r="F9" s="137">
        <f t="shared" si="3"/>
        <v>39329.171999999999</v>
      </c>
      <c r="G9" s="137">
        <f t="shared" si="3"/>
        <v>0</v>
      </c>
      <c r="H9" s="137">
        <f t="shared" si="3"/>
        <v>192.83699999999999</v>
      </c>
      <c r="I9" s="137">
        <f t="shared" si="3"/>
        <v>0</v>
      </c>
      <c r="J9" s="137">
        <f t="shared" si="3"/>
        <v>3537517.8989999997</v>
      </c>
      <c r="K9" s="137">
        <f t="shared" si="3"/>
        <v>2460139.8930000002</v>
      </c>
      <c r="L9" s="137">
        <f t="shared" si="3"/>
        <v>19585.534</v>
      </c>
      <c r="M9" s="137">
        <f t="shared" si="3"/>
        <v>211329.77600000001</v>
      </c>
      <c r="N9" s="137">
        <f t="shared" si="3"/>
        <v>23519.325000000001</v>
      </c>
      <c r="O9" s="137">
        <f t="shared" si="3"/>
        <v>0</v>
      </c>
      <c r="P9" s="137">
        <f t="shared" si="3"/>
        <v>0</v>
      </c>
      <c r="Q9" s="137">
        <f t="shared" si="3"/>
        <v>0</v>
      </c>
      <c r="R9" s="137">
        <f t="shared" si="3"/>
        <v>0</v>
      </c>
      <c r="S9" s="137">
        <f t="shared" si="3"/>
        <v>0</v>
      </c>
      <c r="T9" s="137">
        <f t="shared" si="3"/>
        <v>0.92902827093750007</v>
      </c>
      <c r="U9" s="137">
        <f t="shared" si="3"/>
        <v>1091.7797523749998</v>
      </c>
      <c r="V9" s="137">
        <f t="shared" si="3"/>
        <v>609.28885125000022</v>
      </c>
      <c r="W9" s="137">
        <f t="shared" si="3"/>
        <v>122.13222468750003</v>
      </c>
      <c r="X9" s="137">
        <f t="shared" si="3"/>
        <v>1.3722721875000002E-3</v>
      </c>
      <c r="Y9" s="137">
        <f t="shared" si="3"/>
        <v>43.638255562500014</v>
      </c>
      <c r="Z9" s="137">
        <f t="shared" si="3"/>
        <v>9.1484812500000016E-4</v>
      </c>
      <c r="AA9" s="137">
        <f t="shared" si="3"/>
        <v>1104.6791109374999</v>
      </c>
      <c r="AB9" s="137">
        <f t="shared" si="3"/>
        <v>140203.76327343751</v>
      </c>
      <c r="AC9" s="138">
        <f>SUM(B9:AB9)</f>
        <v>529546364.22388482</v>
      </c>
      <c r="AE9" s="138">
        <f t="shared" ref="AE9:AE72" si="4">AC9/1000</f>
        <v>529546.36422388477</v>
      </c>
      <c r="AF9" s="129"/>
      <c r="AG9" s="187"/>
    </row>
    <row r="10" spans="1:33" ht="22.25" customHeight="1">
      <c r="A10" s="32" t="s">
        <v>39</v>
      </c>
      <c r="B10" s="33">
        <f>B11+B53</f>
        <v>452209905.2455036</v>
      </c>
      <c r="C10" s="33">
        <f>C11+C53</f>
        <v>49050979.75647682</v>
      </c>
      <c r="D10" s="33">
        <f>D11+D53</f>
        <v>3850167.5938175442</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505111052.59579796</v>
      </c>
      <c r="AD10" s="41"/>
      <c r="AE10" s="57">
        <f t="shared" si="4"/>
        <v>505111.05259579798</v>
      </c>
      <c r="AF10" s="128"/>
      <c r="AG10" s="36">
        <f>AG11+AG53</f>
        <v>85919.410378874119</v>
      </c>
    </row>
    <row r="11" spans="1:33" ht="22.25" customHeight="1">
      <c r="A11" s="20" t="s">
        <v>40</v>
      </c>
      <c r="B11" s="37">
        <f>B12+B18+B43+B49</f>
        <v>412711655.93834627</v>
      </c>
      <c r="C11" s="37">
        <f>C12+C18+C43+C49</f>
        <v>1037973.9498272986</v>
      </c>
      <c r="D11" s="37">
        <f>D12+D18+D43+D49</f>
        <v>3762032.9306230629</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417511662.81879663</v>
      </c>
      <c r="AD11" s="41"/>
      <c r="AE11" s="37">
        <f t="shared" si="4"/>
        <v>417511.66281879664</v>
      </c>
      <c r="AF11" s="128"/>
      <c r="AG11" s="37">
        <f>AG12+AG18+AG43+AG49</f>
        <v>65392.030903991123</v>
      </c>
    </row>
    <row r="12" spans="1:33" ht="22.25" customHeight="1">
      <c r="A12" s="20" t="s">
        <v>41</v>
      </c>
      <c r="B12" s="37">
        <f>B13+B14+B15</f>
        <v>160841367.03482139</v>
      </c>
      <c r="C12" s="37">
        <f>C13+C14+C15</f>
        <v>138128.70649936001</v>
      </c>
      <c r="D12" s="37">
        <f>D13+D14+D15</f>
        <v>283916.84535127401</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161263412.58667204</v>
      </c>
      <c r="AD12" s="41"/>
      <c r="AE12" s="37">
        <f t="shared" si="4"/>
        <v>161263.41258667203</v>
      </c>
      <c r="AF12" s="128"/>
      <c r="AG12" s="37">
        <f>SUM(AG13:AG15)</f>
        <v>10863.175888611237</v>
      </c>
    </row>
    <row r="13" spans="1:33" ht="22.25" customHeight="1">
      <c r="A13" s="21" t="s">
        <v>42</v>
      </c>
      <c r="B13" s="44">
        <v>121572397.148579</v>
      </c>
      <c r="C13" s="44">
        <v>111196.06343136</v>
      </c>
      <c r="D13" s="44">
        <v>244240.12988227399</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121927833.34189264</v>
      </c>
      <c r="AD13" s="41"/>
      <c r="AE13" s="52">
        <f t="shared" si="4"/>
        <v>121927.83334189265</v>
      </c>
      <c r="AF13" s="128"/>
      <c r="AG13" s="44">
        <v>8974.7744840401792</v>
      </c>
    </row>
    <row r="14" spans="1:33" ht="22.25" customHeight="1">
      <c r="A14" s="21" t="s">
        <v>43</v>
      </c>
      <c r="B14" s="44">
        <v>12963255.250996299</v>
      </c>
      <c r="C14" s="44">
        <v>10149.349435123901</v>
      </c>
      <c r="D14" s="44">
        <v>16360.950421813701</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12989765.550853238</v>
      </c>
      <c r="AD14" s="41"/>
      <c r="AE14" s="52">
        <f t="shared" si="4"/>
        <v>12989.765550853237</v>
      </c>
      <c r="AF14" s="128"/>
      <c r="AG14" s="44">
        <v>1583.12050492002</v>
      </c>
    </row>
    <row r="15" spans="1:33" ht="22.25" customHeight="1">
      <c r="A15" s="21" t="s">
        <v>44</v>
      </c>
      <c r="B15" s="49">
        <f>B16+B17</f>
        <v>26305714.635246102</v>
      </c>
      <c r="C15" s="49">
        <f t="shared" ref="C15:D15" si="5">C16+C17</f>
        <v>16783.293632876099</v>
      </c>
      <c r="D15" s="49">
        <f t="shared" si="5"/>
        <v>23315.765047186302</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26345813.693926163</v>
      </c>
      <c r="AD15" s="41"/>
      <c r="AE15" s="52">
        <f t="shared" si="4"/>
        <v>26345.813693926164</v>
      </c>
      <c r="AF15" s="128"/>
      <c r="AG15" s="44">
        <v>305.28089965103698</v>
      </c>
    </row>
    <row r="16" spans="1:33" ht="22.25" customHeight="1">
      <c r="A16" s="98" t="s">
        <v>45</v>
      </c>
      <c r="B16" s="44">
        <v>1007666.927</v>
      </c>
      <c r="C16" s="44">
        <v>5.0380000000000003</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1007671.965</v>
      </c>
      <c r="AD16" s="41"/>
      <c r="AE16" s="52">
        <f t="shared" si="4"/>
        <v>1007.671965</v>
      </c>
      <c r="AF16" s="128"/>
      <c r="AG16" s="73"/>
    </row>
    <row r="17" spans="1:33" ht="22.25" customHeight="1">
      <c r="A17" s="99" t="s">
        <v>46</v>
      </c>
      <c r="B17" s="44">
        <v>25298047.708246101</v>
      </c>
      <c r="C17" s="44">
        <v>16778.255632876098</v>
      </c>
      <c r="D17" s="44">
        <v>23315.765047186302</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25338141.728926163</v>
      </c>
      <c r="AD17" s="41"/>
      <c r="AE17" s="52">
        <f t="shared" si="4"/>
        <v>25338.141728926163</v>
      </c>
      <c r="AF17" s="128"/>
      <c r="AG17" s="44">
        <v>305.28089965103698</v>
      </c>
    </row>
    <row r="18" spans="1:33" ht="22.25" customHeight="1">
      <c r="A18" s="20" t="s">
        <v>47</v>
      </c>
      <c r="B18" s="37">
        <f>B19+B20+B21+B25+B26+B33+B35+B37+B39</f>
        <v>52241130.054524884</v>
      </c>
      <c r="C18" s="37">
        <f>C19+C20+C21+C25+C26+C33+C35+C37+C39</f>
        <v>108817.92132793865</v>
      </c>
      <c r="D18" s="37">
        <f>D19+D20+D21+D25+D26+D33+D35+D37+D39</f>
        <v>152797.72427178937</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52502745.700124606</v>
      </c>
      <c r="AD18" s="110"/>
      <c r="AE18" s="37">
        <f t="shared" si="4"/>
        <v>52502.745700124608</v>
      </c>
      <c r="AF18" s="128"/>
      <c r="AG18" s="37">
        <f>SUM(AG19,AG20,AG21,AG25,AG26,AG32,AG33,AG34,AG35,AG36,AG37,AG38,AG39)</f>
        <v>1136.1287663898868</v>
      </c>
    </row>
    <row r="19" spans="1:33" ht="22.25" customHeight="1">
      <c r="A19" s="100" t="s">
        <v>48</v>
      </c>
      <c r="B19" s="44">
        <v>2362105.7125841002</v>
      </c>
      <c r="C19" s="44">
        <v>1550.8892560000002</v>
      </c>
      <c r="D19" s="44">
        <v>2172.1484755000006</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2365828.7503156001</v>
      </c>
      <c r="AD19" s="110"/>
      <c r="AE19" s="44">
        <f t="shared" si="4"/>
        <v>2365.8287503156002</v>
      </c>
      <c r="AF19" s="128"/>
      <c r="AG19" s="44">
        <v>39.538069729704844</v>
      </c>
    </row>
    <row r="20" spans="1:33" ht="22.25" customHeight="1">
      <c r="A20" s="100" t="s">
        <v>49</v>
      </c>
      <c r="B20" s="44">
        <v>1646379.3166849201</v>
      </c>
      <c r="C20" s="44">
        <v>1430.89086</v>
      </c>
      <c r="D20" s="44">
        <v>2423.8873455000003</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1650234.0948904201</v>
      </c>
      <c r="AD20" s="110"/>
      <c r="AE20" s="52">
        <f t="shared" si="4"/>
        <v>1650.23409489042</v>
      </c>
      <c r="AF20" s="128"/>
      <c r="AG20" s="44">
        <v>17.501542696484169</v>
      </c>
    </row>
    <row r="21" spans="1:33" ht="22.25" customHeight="1">
      <c r="A21" s="100" t="s">
        <v>50</v>
      </c>
      <c r="B21" s="44">
        <f>SUM(B22:B24)</f>
        <v>5109741.476692629</v>
      </c>
      <c r="C21" s="44">
        <f>SUM(C22:C24)</f>
        <v>3549.2684079999999</v>
      </c>
      <c r="D21" s="44">
        <f>SUM(D22:D24)</f>
        <v>5391.8043475000004</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5118682.5494481288</v>
      </c>
      <c r="AD21" s="110"/>
      <c r="AE21" s="52">
        <f t="shared" si="4"/>
        <v>5118.6825494481291</v>
      </c>
      <c r="AF21" s="128"/>
      <c r="AG21" s="44">
        <v>63.383065953171233</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4908103.7555534691</v>
      </c>
      <c r="C23" s="44">
        <v>3444.125888</v>
      </c>
      <c r="D23" s="44">
        <v>5280.2281910000002</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4916828.1096324697</v>
      </c>
      <c r="AD23" s="110"/>
      <c r="AE23" s="52">
        <f t="shared" si="4"/>
        <v>4916.8281096324699</v>
      </c>
      <c r="AF23" s="128"/>
      <c r="AG23" s="44">
        <v>62.802231693559115</v>
      </c>
    </row>
    <row r="24" spans="1:33" ht="22.25" customHeight="1">
      <c r="A24" s="99" t="s">
        <v>53</v>
      </c>
      <c r="B24" s="44">
        <v>201637.72113915996</v>
      </c>
      <c r="C24" s="44">
        <v>105.14252</v>
      </c>
      <c r="D24" s="44">
        <v>111.5761565</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201854.43981565995</v>
      </c>
      <c r="AD24" s="110"/>
      <c r="AE24" s="52">
        <f t="shared" si="4"/>
        <v>201.85443981565996</v>
      </c>
      <c r="AF24" s="128"/>
      <c r="AG24" s="44">
        <v>0.58083425961212087</v>
      </c>
    </row>
    <row r="25" spans="1:33" ht="22.25" customHeight="1">
      <c r="A25" s="100" t="s">
        <v>54</v>
      </c>
      <c r="B25" s="44">
        <v>2408025.2357584299</v>
      </c>
      <c r="C25" s="44">
        <v>1733.5712800000001</v>
      </c>
      <c r="D25" s="44">
        <v>2625.0234850000006</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2412383.8305234294</v>
      </c>
      <c r="AD25" s="110"/>
      <c r="AE25" s="52">
        <f t="shared" si="4"/>
        <v>2412.3838305234294</v>
      </c>
      <c r="AF25" s="128"/>
      <c r="AG25" s="44">
        <v>51.661499217551629</v>
      </c>
    </row>
    <row r="26" spans="1:33" ht="22.25" customHeight="1">
      <c r="A26" s="100" t="s">
        <v>55</v>
      </c>
      <c r="B26" s="44">
        <f>SUM(B27:B31)</f>
        <v>2332348.2520003598</v>
      </c>
      <c r="C26" s="44">
        <f>SUM(C27:C31)</f>
        <v>43809.013723999997</v>
      </c>
      <c r="D26" s="44">
        <f>SUM(D27:D31)</f>
        <v>56423.633845000004</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2432580.8995693601</v>
      </c>
      <c r="AD26" s="110"/>
      <c r="AE26" s="52">
        <f t="shared" si="4"/>
        <v>2432.5808995693601</v>
      </c>
      <c r="AF26" s="128"/>
      <c r="AG26" s="44">
        <v>627.87353095339847</v>
      </c>
    </row>
    <row r="27" spans="1:33" ht="22.25" customHeight="1">
      <c r="A27" s="99" t="s">
        <v>56</v>
      </c>
      <c r="B27" s="44">
        <v>869217.57875978993</v>
      </c>
      <c r="C27" s="44">
        <v>42546.906695999998</v>
      </c>
      <c r="D27" s="44">
        <v>54270.256326500006</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966034.74178228993</v>
      </c>
      <c r="AD27" s="110"/>
      <c r="AE27" s="52">
        <f t="shared" si="4"/>
        <v>966.03474178228998</v>
      </c>
      <c r="AF27" s="128"/>
      <c r="AG27" s="44">
        <v>587.87290172918006</v>
      </c>
    </row>
    <row r="28" spans="1:33" ht="22.25" customHeight="1">
      <c r="A28" s="99" t="s">
        <v>57</v>
      </c>
      <c r="B28" s="44">
        <v>468640.50181827007</v>
      </c>
      <c r="C28" s="44">
        <v>451.29011200000002</v>
      </c>
      <c r="D28" s="44">
        <v>807.95566450000001</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469899.7475947701</v>
      </c>
      <c r="AD28" s="110"/>
      <c r="AE28" s="52">
        <f t="shared" si="4"/>
        <v>469.89974759477008</v>
      </c>
      <c r="AF28" s="128"/>
      <c r="AG28" s="44">
        <v>8.0007168578070864</v>
      </c>
    </row>
    <row r="29" spans="1:33" ht="22.25" customHeight="1">
      <c r="A29" s="99" t="s">
        <v>58</v>
      </c>
      <c r="B29" s="44">
        <v>19005.409398780004</v>
      </c>
      <c r="C29" s="44">
        <v>9.8832720000000016</v>
      </c>
      <c r="D29" s="44">
        <v>10.508469</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19025.801139780004</v>
      </c>
      <c r="AD29" s="110"/>
      <c r="AE29" s="52">
        <f t="shared" si="4"/>
        <v>19.025801139780004</v>
      </c>
      <c r="AF29" s="128"/>
      <c r="AG29" s="44">
        <v>0.10171029382412228</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975484.76202351984</v>
      </c>
      <c r="C31" s="44">
        <v>800.93364399999996</v>
      </c>
      <c r="D31" s="44">
        <v>1334.9133850000001</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977620.60905251978</v>
      </c>
      <c r="AD31" s="110"/>
      <c r="AE31" s="52">
        <f t="shared" si="4"/>
        <v>977.62060905251974</v>
      </c>
      <c r="AF31" s="128"/>
      <c r="AG31" s="44">
        <v>31.898202072587235</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195859.20224956001</v>
      </c>
      <c r="C33" s="44">
        <v>122.82572400000002</v>
      </c>
      <c r="D33" s="44">
        <v>163.93830149999999</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196145.96627506</v>
      </c>
      <c r="AD33" s="110"/>
      <c r="AE33" s="52">
        <f t="shared" si="4"/>
        <v>196.14596627506</v>
      </c>
      <c r="AF33" s="128"/>
      <c r="AG33" s="44">
        <v>0.60213910568931817</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11333984.843990963</v>
      </c>
      <c r="C35" s="44">
        <v>11873.554283938647</v>
      </c>
      <c r="D35" s="44">
        <v>20653.80633528933</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11366512.204610191</v>
      </c>
      <c r="AD35" s="110"/>
      <c r="AE35" s="52">
        <f t="shared" si="4"/>
        <v>11366.512204610191</v>
      </c>
      <c r="AF35" s="128"/>
      <c r="AG35" s="44">
        <v>82.392971460566869</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763046.32290776994</v>
      </c>
      <c r="C37" s="44">
        <v>879.82448399999998</v>
      </c>
      <c r="D37" s="44">
        <v>1665.3820589999998</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765591.52945076989</v>
      </c>
      <c r="AD37" s="110"/>
      <c r="AE37" s="52">
        <f t="shared" si="4"/>
        <v>765.59152945076994</v>
      </c>
      <c r="AF37" s="128"/>
      <c r="AG37" s="44">
        <v>3.3812042534557265</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26089639.69165615</v>
      </c>
      <c r="C39" s="44">
        <f>SUM(C40:C42)</f>
        <v>43868.083308000001</v>
      </c>
      <c r="D39" s="44">
        <f>SUM(D40:D42)</f>
        <v>61278.100077499999</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26194785.875041649</v>
      </c>
      <c r="AD39" s="110"/>
      <c r="AE39" s="52">
        <f t="shared" si="4"/>
        <v>26194.785875041649</v>
      </c>
      <c r="AF39" s="128"/>
      <c r="AG39" s="44">
        <v>249.79474301986451</v>
      </c>
    </row>
    <row r="40" spans="1:33" ht="22.25" customHeight="1">
      <c r="A40" s="99" t="s">
        <v>69</v>
      </c>
      <c r="B40" s="44">
        <v>2662399.46876546</v>
      </c>
      <c r="C40" s="44">
        <v>1471.468124</v>
      </c>
      <c r="D40" s="44">
        <v>1708.6659665</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2665579.6028559599</v>
      </c>
      <c r="AD40" s="110"/>
      <c r="AE40" s="52">
        <f t="shared" si="4"/>
        <v>2665.5796028559598</v>
      </c>
      <c r="AF40" s="128"/>
      <c r="AG40" s="44">
        <v>23.091397041370147</v>
      </c>
    </row>
    <row r="41" spans="1:33" ht="22.25" customHeight="1">
      <c r="A41" s="99" t="s">
        <v>70</v>
      </c>
      <c r="B41" s="44">
        <v>406379.21569315001</v>
      </c>
      <c r="C41" s="44">
        <v>303.64888400000001</v>
      </c>
      <c r="D41" s="44">
        <v>464.35812200000009</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407147.22269915004</v>
      </c>
      <c r="AD41" s="110"/>
      <c r="AE41" s="52">
        <f t="shared" si="4"/>
        <v>407.14722269915006</v>
      </c>
      <c r="AF41" s="128"/>
      <c r="AG41" s="44">
        <v>3.5152977051511569</v>
      </c>
    </row>
    <row r="42" spans="1:33" ht="22.25" customHeight="1">
      <c r="A42" s="99" t="s">
        <v>71</v>
      </c>
      <c r="B42" s="44">
        <v>23020861.00719754</v>
      </c>
      <c r="C42" s="44">
        <v>42092.9663</v>
      </c>
      <c r="D42" s="44">
        <v>59105.075988999997</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23122059.04948654</v>
      </c>
      <c r="AD42" s="110"/>
      <c r="AE42" s="52">
        <f t="shared" si="4"/>
        <v>23122.059049486539</v>
      </c>
      <c r="AF42" s="128"/>
      <c r="AG42" s="44">
        <v>223.18804827334321</v>
      </c>
    </row>
    <row r="43" spans="1:33" ht="22.25" customHeight="1">
      <c r="A43" s="20" t="s">
        <v>72</v>
      </c>
      <c r="B43" s="37">
        <f>SUM(B44:B48)</f>
        <v>164795270.70900002</v>
      </c>
      <c r="C43" s="37">
        <f>SUM(C44:C48)</f>
        <v>480679.13199999998</v>
      </c>
      <c r="D43" s="37">
        <f>SUM(D44:D48)</f>
        <v>3017849.0609999998</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168293798.90200004</v>
      </c>
      <c r="AD43" s="41"/>
      <c r="AE43" s="37">
        <f t="shared" si="4"/>
        <v>168293.79890200004</v>
      </c>
      <c r="AF43" s="128"/>
      <c r="AG43" s="37">
        <f>SUM(AG44:AG48)</f>
        <v>18840.736248990001</v>
      </c>
    </row>
    <row r="44" spans="1:33" ht="22.25" customHeight="1">
      <c r="A44" s="100" t="s">
        <v>73</v>
      </c>
      <c r="B44" s="44">
        <v>5842085.307</v>
      </c>
      <c r="C44" s="44">
        <v>1126.3710000000001</v>
      </c>
      <c r="D44" s="44">
        <v>42641.188999999998</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5885852.8670000006</v>
      </c>
      <c r="AD44" s="41"/>
      <c r="AE44" s="52">
        <f t="shared" si="4"/>
        <v>5885.8528670000005</v>
      </c>
      <c r="AF44" s="128"/>
      <c r="AG44" s="44">
        <v>82.694972120000003</v>
      </c>
    </row>
    <row r="45" spans="1:33" ht="22.25" customHeight="1">
      <c r="A45" s="100" t="s">
        <v>74</v>
      </c>
      <c r="B45" s="44">
        <v>154069520.72600001</v>
      </c>
      <c r="C45" s="44">
        <v>468516.37099999998</v>
      </c>
      <c r="D45" s="44">
        <v>2757690.3840000001</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157295727.48100001</v>
      </c>
      <c r="AD45" s="41"/>
      <c r="AE45" s="52">
        <f t="shared" si="4"/>
        <v>157295.72748100001</v>
      </c>
      <c r="AF45" s="128"/>
      <c r="AG45" s="44">
        <v>18592.481690000001</v>
      </c>
    </row>
    <row r="46" spans="1:33" ht="22.25" customHeight="1">
      <c r="A46" s="100" t="s">
        <v>75</v>
      </c>
      <c r="B46" s="44">
        <v>1881983.81</v>
      </c>
      <c r="C46" s="44">
        <v>3001.8420000000001</v>
      </c>
      <c r="D46" s="44">
        <v>195791.41399999999</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2080777.0660000001</v>
      </c>
      <c r="AD46" s="41"/>
      <c r="AE46" s="52">
        <f t="shared" si="4"/>
        <v>2080.7770660000001</v>
      </c>
      <c r="AF46" s="128"/>
      <c r="AG46" s="44">
        <v>44.37728147</v>
      </c>
    </row>
    <row r="47" spans="1:33" ht="22.25" customHeight="1">
      <c r="A47" s="100" t="s">
        <v>76</v>
      </c>
      <c r="B47" s="44">
        <v>3001680.8659999999</v>
      </c>
      <c r="C47" s="44">
        <v>8034.5479999999998</v>
      </c>
      <c r="D47" s="44">
        <v>21726.074000000001</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3031441.4879999999</v>
      </c>
      <c r="AD47" s="41"/>
      <c r="AE47" s="52">
        <f t="shared" si="4"/>
        <v>3031.4414879999999</v>
      </c>
      <c r="AF47" s="128"/>
      <c r="AG47" s="44">
        <v>121.1823054</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34833888.140000001</v>
      </c>
      <c r="C49" s="37">
        <f>SUM(C50:C52)</f>
        <v>310348.19000000006</v>
      </c>
      <c r="D49" s="37">
        <f>SUM(D50:D52)</f>
        <v>307469.3</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35451705.630000003</v>
      </c>
      <c r="AD49" s="41"/>
      <c r="AE49" s="37">
        <f t="shared" si="4"/>
        <v>35451.705630000004</v>
      </c>
      <c r="AF49" s="128"/>
      <c r="AG49" s="37">
        <f>SUM(AG50:AG52)</f>
        <v>34551.99</v>
      </c>
    </row>
    <row r="50" spans="1:33" ht="22.25" customHeight="1">
      <c r="A50" s="100" t="s">
        <v>79</v>
      </c>
      <c r="B50" s="44">
        <v>4808983.05</v>
      </c>
      <c r="C50" s="44">
        <v>10920.34</v>
      </c>
      <c r="D50" s="44">
        <v>2442.85</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4822346.2399999993</v>
      </c>
      <c r="AD50" s="41"/>
      <c r="AE50" s="52">
        <f t="shared" si="4"/>
        <v>4822.3462399999989</v>
      </c>
      <c r="AF50" s="128"/>
      <c r="AG50" s="44">
        <v>2335.37</v>
      </c>
    </row>
    <row r="51" spans="1:33" ht="22.25" customHeight="1">
      <c r="A51" s="100" t="s">
        <v>80</v>
      </c>
      <c r="B51" s="44">
        <v>21206096.460000001</v>
      </c>
      <c r="C51" s="44">
        <v>266320.01</v>
      </c>
      <c r="D51" s="44">
        <v>286604.7</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21759021.170000002</v>
      </c>
      <c r="AD51" s="41"/>
      <c r="AE51" s="52">
        <f t="shared" si="4"/>
        <v>21759.02117</v>
      </c>
      <c r="AF51" s="128"/>
      <c r="AG51" s="44">
        <v>31889.8</v>
      </c>
    </row>
    <row r="52" spans="1:33" ht="22.25" customHeight="1">
      <c r="A52" s="100" t="s">
        <v>81</v>
      </c>
      <c r="B52" s="44">
        <v>8818808.6300000008</v>
      </c>
      <c r="C52" s="44">
        <v>33107.839999999997</v>
      </c>
      <c r="D52" s="44">
        <v>18421.75</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8870338.2200000007</v>
      </c>
      <c r="AD52" s="41"/>
      <c r="AE52" s="52">
        <f t="shared" si="4"/>
        <v>8870.3382200000015</v>
      </c>
      <c r="AF52" s="128"/>
      <c r="AG52" s="44">
        <v>326.82</v>
      </c>
    </row>
    <row r="53" spans="1:33" ht="22.25" customHeight="1">
      <c r="A53" s="13" t="s">
        <v>82</v>
      </c>
      <c r="B53" s="37">
        <f>B54+B59</f>
        <v>39498249.307157315</v>
      </c>
      <c r="C53" s="37">
        <f>C54+C59</f>
        <v>48013005.806649521</v>
      </c>
      <c r="D53" s="37">
        <f>D54+D59</f>
        <v>88134.663194481298</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87599389.777001306</v>
      </c>
      <c r="AD53" s="41"/>
      <c r="AE53" s="37">
        <f t="shared" si="4"/>
        <v>87599.389777001314</v>
      </c>
      <c r="AF53" s="128"/>
      <c r="AG53" s="37">
        <f>AG54+AG59</f>
        <v>20527.379474883001</v>
      </c>
    </row>
    <row r="54" spans="1:33" ht="22.25" customHeight="1">
      <c r="A54" s="20" t="s">
        <v>83</v>
      </c>
      <c r="B54" s="37">
        <f>B55+B58</f>
        <v>137996.09</v>
      </c>
      <c r="C54" s="37">
        <f>C55+C58</f>
        <v>4853729.82</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4991725.91</v>
      </c>
      <c r="AD54" s="41"/>
      <c r="AE54" s="37">
        <f t="shared" si="4"/>
        <v>4991.7259100000001</v>
      </c>
      <c r="AF54" s="128"/>
      <c r="AG54" s="76"/>
    </row>
    <row r="55" spans="1:33" ht="22.25" customHeight="1">
      <c r="A55" s="101" t="s">
        <v>84</v>
      </c>
      <c r="B55" s="52">
        <f>B56+B57</f>
        <v>137996.09</v>
      </c>
      <c r="C55" s="52">
        <f>C56+C57</f>
        <v>4853729.82</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4991725.91</v>
      </c>
      <c r="AD55" s="41"/>
      <c r="AE55" s="44">
        <f t="shared" si="4"/>
        <v>4991.7259100000001</v>
      </c>
      <c r="AF55" s="128"/>
      <c r="AG55" s="73"/>
    </row>
    <row r="56" spans="1:33" ht="22.25" customHeight="1">
      <c r="A56" s="100" t="s">
        <v>85</v>
      </c>
      <c r="B56" s="44">
        <v>131421.21</v>
      </c>
      <c r="C56" s="44">
        <v>4655671.45</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4787092.66</v>
      </c>
      <c r="AD56" s="41"/>
      <c r="AE56" s="52">
        <f t="shared" si="4"/>
        <v>4787.0926600000003</v>
      </c>
      <c r="AF56" s="128"/>
      <c r="AG56" s="73"/>
    </row>
    <row r="57" spans="1:33" ht="22.25" customHeight="1">
      <c r="A57" s="100" t="s">
        <v>86</v>
      </c>
      <c r="B57" s="44">
        <v>6574.88</v>
      </c>
      <c r="C57" s="44">
        <v>198058.37</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204633.25</v>
      </c>
      <c r="AD57" s="41"/>
      <c r="AE57" s="52">
        <f t="shared" si="4"/>
        <v>204.63325</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39360253.217157312</v>
      </c>
      <c r="C59" s="37">
        <f t="shared" ref="C59:D59" si="8">C60+C64</f>
        <v>43159275.986649521</v>
      </c>
      <c r="D59" s="37">
        <f t="shared" si="8"/>
        <v>88134.663194481298</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82607663.86700131</v>
      </c>
      <c r="AD59" s="41"/>
      <c r="AE59" s="37">
        <f t="shared" si="4"/>
        <v>82607.663867001305</v>
      </c>
      <c r="AF59" s="128"/>
      <c r="AG59" s="53">
        <f>SUM(AG60:AG66)</f>
        <v>20527.379474883001</v>
      </c>
    </row>
    <row r="60" spans="1:33" ht="22.25" customHeight="1">
      <c r="A60" s="100" t="s">
        <v>89</v>
      </c>
      <c r="B60" s="49">
        <f>SUM(B61,B62,B63)</f>
        <v>36687155.666554801</v>
      </c>
      <c r="C60" s="49">
        <f t="shared" ref="C60:D60" si="9">SUM(C61,C62,C63)</f>
        <v>35931053.931523062</v>
      </c>
      <c r="D60" s="49">
        <f t="shared" si="9"/>
        <v>88042.443194481297</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72706252.041272342</v>
      </c>
      <c r="AD60" s="41"/>
      <c r="AE60" s="52">
        <f t="shared" si="4"/>
        <v>72706.252041272339</v>
      </c>
      <c r="AF60" s="128"/>
      <c r="AG60" s="111"/>
    </row>
    <row r="61" spans="1:33" ht="22.25" customHeight="1">
      <c r="A61" s="102" t="s">
        <v>90</v>
      </c>
      <c r="B61" s="44">
        <v>6213709.6963595999</v>
      </c>
      <c r="C61" s="44">
        <v>7317774.4279609201</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13531484.12432052</v>
      </c>
      <c r="AD61" s="41"/>
      <c r="AE61" s="52">
        <f t="shared" si="4"/>
        <v>13531.484124320519</v>
      </c>
      <c r="AF61" s="128"/>
      <c r="AG61" s="109"/>
    </row>
    <row r="62" spans="1:33" ht="22.25" customHeight="1">
      <c r="A62" s="102" t="s">
        <v>91</v>
      </c>
      <c r="B62" s="44">
        <v>30417838.467278399</v>
      </c>
      <c r="C62" s="44">
        <v>28514201.659376301</v>
      </c>
      <c r="D62" s="44">
        <v>88042.443194481297</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59020082.569849178</v>
      </c>
      <c r="AD62" s="41"/>
      <c r="AE62" s="52">
        <f t="shared" si="4"/>
        <v>59020.082569849175</v>
      </c>
      <c r="AF62" s="128"/>
      <c r="AG62" s="44">
        <v>20527.379474883001</v>
      </c>
    </row>
    <row r="63" spans="1:33" ht="22.25" customHeight="1">
      <c r="A63" s="102" t="s">
        <v>92</v>
      </c>
      <c r="B63" s="44">
        <v>55607.502916806603</v>
      </c>
      <c r="C63" s="44">
        <v>99077.844185842594</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154685.34710264919</v>
      </c>
      <c r="AD63" s="41"/>
      <c r="AE63" s="52">
        <f t="shared" si="4"/>
        <v>154.68534710264919</v>
      </c>
      <c r="AF63" s="128"/>
      <c r="AG63" s="109"/>
    </row>
    <row r="64" spans="1:33" ht="22.25" customHeight="1">
      <c r="A64" s="103" t="s">
        <v>93</v>
      </c>
      <c r="B64" s="49">
        <f>SUM(B65,B66,B67)</f>
        <v>2673097.5506025078</v>
      </c>
      <c r="C64" s="49">
        <f t="shared" ref="C64:D64" si="11">SUM(C65,C66,C67)</f>
        <v>7228222.0551264584</v>
      </c>
      <c r="D64" s="49">
        <f t="shared" si="11"/>
        <v>92.22</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9901411.8257289659</v>
      </c>
      <c r="AD64" s="41"/>
      <c r="AE64" s="52">
        <f t="shared" si="4"/>
        <v>9901.4118257289665</v>
      </c>
      <c r="AF64" s="128"/>
      <c r="AG64" s="109"/>
    </row>
    <row r="65" spans="1:33" ht="22.25" customHeight="1">
      <c r="A65" s="102" t="s">
        <v>94</v>
      </c>
      <c r="B65" s="44">
        <v>2082608.08</v>
      </c>
      <c r="C65" s="44">
        <v>2845432.81</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4928040.8900000006</v>
      </c>
      <c r="AD65" s="41"/>
      <c r="AE65" s="52">
        <f t="shared" si="4"/>
        <v>4928.0408900000002</v>
      </c>
      <c r="AF65" s="128"/>
      <c r="AG65" s="112"/>
    </row>
    <row r="66" spans="1:33" ht="22.25" customHeight="1">
      <c r="A66" s="102" t="s">
        <v>95</v>
      </c>
      <c r="B66" s="44">
        <v>584367.70413336402</v>
      </c>
      <c r="C66" s="44">
        <v>10905.4284591082</v>
      </c>
      <c r="D66" s="44">
        <v>92.22</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595365.35259247222</v>
      </c>
      <c r="AD66" s="41"/>
      <c r="AE66" s="52">
        <f t="shared" si="4"/>
        <v>595.36535259247216</v>
      </c>
      <c r="AF66" s="128"/>
      <c r="AG66" s="112"/>
    </row>
    <row r="67" spans="1:33" ht="22.25" customHeight="1" thickBot="1">
      <c r="A67" s="102" t="s">
        <v>96</v>
      </c>
      <c r="B67" s="44">
        <v>6121.7664691438504</v>
      </c>
      <c r="C67" s="44">
        <v>4371883.81666735</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4378005.5831364943</v>
      </c>
      <c r="AD67" s="41"/>
      <c r="AE67" s="116">
        <f t="shared" si="4"/>
        <v>4378.0055831364944</v>
      </c>
      <c r="AF67" s="128"/>
      <c r="AG67" s="112"/>
    </row>
    <row r="68" spans="1:33" ht="22.25" customHeight="1">
      <c r="A68" s="12" t="s">
        <v>97</v>
      </c>
      <c r="B68" s="33">
        <f>B69+B75+B86+B94+B99+B105+B112+B117</f>
        <v>51452208.906412981</v>
      </c>
      <c r="C68" s="33">
        <f t="shared" ref="C68:AC68" si="12">C69+C75+C86+C94+C99+C105+C112+C117</f>
        <v>201414.34072958244</v>
      </c>
      <c r="D68" s="33">
        <f t="shared" si="12"/>
        <v>264957.5995503281</v>
      </c>
      <c r="E68" s="34">
        <f t="shared" si="12"/>
        <v>4242779.92291875</v>
      </c>
      <c r="F68" s="34">
        <f t="shared" si="12"/>
        <v>39329.171999999999</v>
      </c>
      <c r="G68" s="34">
        <f t="shared" si="12"/>
        <v>0</v>
      </c>
      <c r="H68" s="34">
        <f t="shared" si="12"/>
        <v>192.83699999999999</v>
      </c>
      <c r="I68" s="34">
        <f t="shared" si="12"/>
        <v>0</v>
      </c>
      <c r="J68" s="34">
        <f t="shared" si="12"/>
        <v>3537517.8989999997</v>
      </c>
      <c r="K68" s="34">
        <f t="shared" si="12"/>
        <v>2460139.8930000002</v>
      </c>
      <c r="L68" s="34">
        <f t="shared" si="12"/>
        <v>19585.534</v>
      </c>
      <c r="M68" s="34">
        <f t="shared" si="12"/>
        <v>211329.77600000001</v>
      </c>
      <c r="N68" s="34">
        <f t="shared" si="12"/>
        <v>23519.325000000001</v>
      </c>
      <c r="O68" s="34">
        <f t="shared" si="12"/>
        <v>0</v>
      </c>
      <c r="P68" s="34">
        <f t="shared" si="12"/>
        <v>0</v>
      </c>
      <c r="Q68" s="34">
        <f t="shared" si="12"/>
        <v>0</v>
      </c>
      <c r="R68" s="34">
        <f t="shared" si="12"/>
        <v>0</v>
      </c>
      <c r="S68" s="34">
        <f t="shared" si="12"/>
        <v>0</v>
      </c>
      <c r="T68" s="34">
        <f t="shared" si="12"/>
        <v>0.92902827093750007</v>
      </c>
      <c r="U68" s="34">
        <f t="shared" si="12"/>
        <v>1091.7797523749998</v>
      </c>
      <c r="V68" s="34">
        <f t="shared" si="12"/>
        <v>609.28885125000022</v>
      </c>
      <c r="W68" s="34">
        <f t="shared" si="12"/>
        <v>122.13222468750003</v>
      </c>
      <c r="X68" s="34">
        <f t="shared" si="12"/>
        <v>1.3722721875000002E-3</v>
      </c>
      <c r="Y68" s="34">
        <f t="shared" si="12"/>
        <v>43.638255562500014</v>
      </c>
      <c r="Z68" s="34">
        <f t="shared" si="12"/>
        <v>9.1484812500000016E-4</v>
      </c>
      <c r="AA68" s="34">
        <f t="shared" si="12"/>
        <v>1104.6791109374999</v>
      </c>
      <c r="AB68" s="120">
        <f t="shared" si="12"/>
        <v>140203.76327343751</v>
      </c>
      <c r="AC68" s="57">
        <f t="shared" si="12"/>
        <v>62596151.418395281</v>
      </c>
      <c r="AD68" s="93"/>
      <c r="AE68" s="57">
        <f t="shared" si="4"/>
        <v>62596.151418395282</v>
      </c>
      <c r="AF68" s="128"/>
      <c r="AG68" s="57"/>
    </row>
    <row r="69" spans="1:33" ht="22.25" customHeight="1">
      <c r="A69" s="20" t="s">
        <v>98</v>
      </c>
      <c r="B69" s="53">
        <f>SUM(B70:B74)</f>
        <v>29768005.53619111</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29768005.53619111</v>
      </c>
      <c r="AD69" s="41"/>
      <c r="AE69" s="37">
        <f t="shared" si="4"/>
        <v>29768.005536191111</v>
      </c>
      <c r="AF69" s="128"/>
      <c r="AG69" s="76"/>
    </row>
    <row r="70" spans="1:33" ht="22.25" customHeight="1">
      <c r="A70" s="100" t="s">
        <v>99</v>
      </c>
      <c r="B70" s="44">
        <v>18512234.351616003</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18512234.351616003</v>
      </c>
      <c r="AD70" s="41"/>
      <c r="AE70" s="52">
        <f t="shared" si="4"/>
        <v>18512.234351616004</v>
      </c>
      <c r="AF70" s="128"/>
      <c r="AG70" s="111"/>
    </row>
    <row r="71" spans="1:33" ht="22.25" customHeight="1">
      <c r="A71" s="100" t="s">
        <v>100</v>
      </c>
      <c r="B71" s="44">
        <v>2781841.2502687457</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2781841.2502687457</v>
      </c>
      <c r="AD71" s="41"/>
      <c r="AE71" s="52">
        <f t="shared" si="4"/>
        <v>2781.8412502687456</v>
      </c>
      <c r="AF71" s="128"/>
      <c r="AG71" s="111"/>
    </row>
    <row r="72" spans="1:33" ht="22.25" customHeight="1">
      <c r="A72" s="100" t="s">
        <v>101</v>
      </c>
      <c r="B72" s="44">
        <v>263259.81559150002</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263259.81559150002</v>
      </c>
      <c r="AD72" s="41"/>
      <c r="AE72" s="52">
        <f t="shared" si="4"/>
        <v>263.2598155915</v>
      </c>
      <c r="AF72" s="128"/>
      <c r="AG72" s="111"/>
    </row>
    <row r="73" spans="1:33" ht="22.25" customHeight="1">
      <c r="A73" s="100" t="s">
        <v>102</v>
      </c>
      <c r="B73" s="44">
        <v>8210670.1187148606</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8210670.1187148606</v>
      </c>
      <c r="AD73" s="41"/>
      <c r="AE73" s="52">
        <f t="shared" ref="AE73:AE136" si="13">AC73/1000</f>
        <v>8210.670118714861</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2995731.0308361473</v>
      </c>
      <c r="C75" s="37">
        <f>SUM(C76:C85)</f>
        <v>198747.48072958246</v>
      </c>
      <c r="D75" s="37">
        <f>SUM(D76:D85)</f>
        <v>264835.17</v>
      </c>
      <c r="E75" s="60">
        <f>SUM(E76:E85)</f>
        <v>4242496.32</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7701810.0015657302</v>
      </c>
      <c r="AD75" s="41"/>
      <c r="AE75" s="37">
        <f t="shared" si="13"/>
        <v>7701.8100015657301</v>
      </c>
      <c r="AF75" s="128"/>
      <c r="AG75" s="76"/>
    </row>
    <row r="76" spans="1:33" ht="22.25" customHeight="1">
      <c r="A76" s="100" t="s">
        <v>105</v>
      </c>
      <c r="B76" s="117">
        <v>1074172.2086628245</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1074172.2086628245</v>
      </c>
      <c r="AD76" s="41"/>
      <c r="AE76" s="52">
        <f t="shared" si="13"/>
        <v>1074.1722086628245</v>
      </c>
      <c r="AF76" s="128"/>
      <c r="AG76" s="111"/>
    </row>
    <row r="77" spans="1:33" ht="22.25" customHeight="1">
      <c r="A77" s="100" t="s">
        <v>106</v>
      </c>
      <c r="B77" s="59"/>
      <c r="C77" s="58"/>
      <c r="D77" s="44">
        <v>127707.21</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127707.21</v>
      </c>
      <c r="AD77" s="41"/>
      <c r="AE77" s="52">
        <f t="shared" si="13"/>
        <v>127.70721</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137127.96</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137127.96</v>
      </c>
      <c r="AD79" s="41"/>
      <c r="AE79" s="52">
        <f t="shared" si="13"/>
        <v>137.12796</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169795.42</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169795.42</v>
      </c>
      <c r="AD81" s="41"/>
      <c r="AE81" s="52">
        <f t="shared" si="13"/>
        <v>169.79542000000001</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1711743.4021733229</v>
      </c>
      <c r="C83" s="44">
        <v>198747.48072958246</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1910490.8829029053</v>
      </c>
      <c r="AD83" s="41"/>
      <c r="AE83" s="52">
        <f t="shared" si="13"/>
        <v>1910.4908829029052</v>
      </c>
      <c r="AF83" s="128"/>
      <c r="AG83" s="111"/>
    </row>
    <row r="84" spans="1:33" ht="22.25" customHeight="1">
      <c r="A84" s="100" t="s">
        <v>113</v>
      </c>
      <c r="B84" s="59"/>
      <c r="C84" s="58"/>
      <c r="D84" s="58"/>
      <c r="E84" s="165">
        <v>4242496.32</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4242496.32</v>
      </c>
      <c r="AD84" s="41"/>
      <c r="AE84" s="52">
        <f t="shared" si="13"/>
        <v>4242.4963200000002</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18465974.93</v>
      </c>
      <c r="C86" s="37">
        <f>SUM(C87:C93)</f>
        <v>2666.86</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18468641.789999999</v>
      </c>
      <c r="AD86" s="41"/>
      <c r="AE86" s="37">
        <f>AC86/1000</f>
        <v>18468.641789999998</v>
      </c>
      <c r="AF86" s="128"/>
      <c r="AG86" s="76"/>
    </row>
    <row r="87" spans="1:33" ht="22.25" customHeight="1">
      <c r="A87" s="100" t="s">
        <v>116</v>
      </c>
      <c r="B87" s="44">
        <v>18119923.379999999</v>
      </c>
      <c r="C87" s="44">
        <v>2666.86</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18122590.239999998</v>
      </c>
      <c r="AD87" s="41"/>
      <c r="AE87" s="52">
        <f t="shared" si="13"/>
        <v>18122.590239999998</v>
      </c>
      <c r="AF87" s="128"/>
      <c r="AG87" s="111"/>
    </row>
    <row r="88" spans="1:33" ht="22.25" customHeight="1">
      <c r="A88" s="100" t="s">
        <v>117</v>
      </c>
      <c r="B88" s="44">
        <v>286623.8</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286623.8</v>
      </c>
      <c r="AD88" s="41"/>
      <c r="AE88" s="52">
        <f t="shared" si="13"/>
        <v>286.62379999999996</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59427.75</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59427.75</v>
      </c>
      <c r="AD91" s="41"/>
      <c r="AE91" s="52">
        <f t="shared" si="13"/>
        <v>59.427750000000003</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193011.58139344316</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193011.58139344316</v>
      </c>
      <c r="AD94" s="41"/>
      <c r="AE94" s="37">
        <f t="shared" si="13"/>
        <v>193.01158139344315</v>
      </c>
      <c r="AF94" s="128"/>
      <c r="AG94" s="78"/>
    </row>
    <row r="95" spans="1:33" ht="22.25" customHeight="1">
      <c r="A95" s="100" t="s">
        <v>124</v>
      </c>
      <c r="B95" s="44">
        <v>163218.77158213651</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163218.77158213651</v>
      </c>
      <c r="AD95" s="41"/>
      <c r="AE95" s="52">
        <f t="shared" si="13"/>
        <v>163.21877158213653</v>
      </c>
      <c r="AF95" s="128"/>
      <c r="AG95" s="111"/>
    </row>
    <row r="96" spans="1:33" ht="22.25" customHeight="1">
      <c r="A96" s="100" t="s">
        <v>125</v>
      </c>
      <c r="B96" s="44">
        <v>29792.809811306666</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29792.809811306666</v>
      </c>
      <c r="AD96" s="41"/>
      <c r="AE96" s="52">
        <f t="shared" si="13"/>
        <v>29.792809811306665</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122.42955032812503</v>
      </c>
      <c r="E99" s="66">
        <f>SUM(E100:E102)</f>
        <v>283.60291875000007</v>
      </c>
      <c r="F99" s="47"/>
      <c r="G99" s="47"/>
      <c r="H99" s="47"/>
      <c r="I99" s="47"/>
      <c r="J99" s="47"/>
      <c r="K99" s="47"/>
      <c r="L99" s="47"/>
      <c r="M99" s="47"/>
      <c r="N99" s="47"/>
      <c r="O99" s="47"/>
      <c r="P99" s="47"/>
      <c r="Q99" s="47"/>
      <c r="R99" s="47"/>
      <c r="S99" s="47"/>
      <c r="T99" s="66">
        <f>SUM(T100:T102)</f>
        <v>0.92902827093750007</v>
      </c>
      <c r="U99" s="66">
        <f t="shared" ref="U99:AB99" si="16">SUM(U100:U102)</f>
        <v>1091.7797523749998</v>
      </c>
      <c r="V99" s="66">
        <f t="shared" si="16"/>
        <v>609.28885125000022</v>
      </c>
      <c r="W99" s="66">
        <f t="shared" si="16"/>
        <v>122.13222468750003</v>
      </c>
      <c r="X99" s="66">
        <f t="shared" si="16"/>
        <v>1.3722721875000002E-3</v>
      </c>
      <c r="Y99" s="66">
        <f t="shared" si="16"/>
        <v>43.638255562500014</v>
      </c>
      <c r="Z99" s="66">
        <f t="shared" si="16"/>
        <v>9.1484812500000016E-4</v>
      </c>
      <c r="AA99" s="66">
        <f t="shared" si="16"/>
        <v>1104.6791109374999</v>
      </c>
      <c r="AB99" s="66">
        <f t="shared" si="16"/>
        <v>537.4732734375001</v>
      </c>
      <c r="AC99" s="37">
        <f>SUM(AC100:AC104)</f>
        <v>3915.9552527193755</v>
      </c>
      <c r="AD99" s="41"/>
      <c r="AE99" s="37">
        <f t="shared" si="13"/>
        <v>3.9159552527193755</v>
      </c>
      <c r="AF99" s="128"/>
      <c r="AG99" s="63"/>
    </row>
    <row r="100" spans="1:33" ht="22.25" customHeight="1">
      <c r="A100" s="100" t="s">
        <v>129</v>
      </c>
      <c r="B100" s="63"/>
      <c r="C100" s="63"/>
      <c r="D100" s="44">
        <v>122.42955032812503</v>
      </c>
      <c r="E100" s="165">
        <v>283.60291875000007</v>
      </c>
      <c r="F100" s="47"/>
      <c r="G100" s="47"/>
      <c r="H100" s="47"/>
      <c r="I100" s="47"/>
      <c r="J100" s="47"/>
      <c r="K100" s="47"/>
      <c r="L100" s="47"/>
      <c r="M100" s="47"/>
      <c r="N100" s="47"/>
      <c r="O100" s="47"/>
      <c r="P100" s="47"/>
      <c r="Q100" s="47"/>
      <c r="R100" s="47"/>
      <c r="S100" s="47"/>
      <c r="T100" s="165">
        <v>0.92902827093750007</v>
      </c>
      <c r="U100" s="165">
        <v>1091.7797523749998</v>
      </c>
      <c r="V100" s="165">
        <v>609.28885125000022</v>
      </c>
      <c r="W100" s="165">
        <v>122.13222468750003</v>
      </c>
      <c r="X100" s="165">
        <v>1.3722721875000002E-3</v>
      </c>
      <c r="Y100" s="165">
        <v>43.638255562500014</v>
      </c>
      <c r="Z100" s="165">
        <v>9.1484812500000016E-4</v>
      </c>
      <c r="AA100" s="165">
        <v>1104.6791109374999</v>
      </c>
      <c r="AB100" s="165">
        <v>537.4732734375001</v>
      </c>
      <c r="AC100" s="52">
        <f>SUM(B100:AB100)</f>
        <v>3915.9552527193755</v>
      </c>
      <c r="AD100" s="41"/>
      <c r="AE100" s="52">
        <f t="shared" si="13"/>
        <v>3.9159552527193755</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39329.171999999999</v>
      </c>
      <c r="G105" s="67">
        <f t="shared" ref="G105:S105" si="17">SUM(G106:G111)</f>
        <v>0</v>
      </c>
      <c r="H105" s="66">
        <f t="shared" si="17"/>
        <v>192.83699999999999</v>
      </c>
      <c r="I105" s="66">
        <f t="shared" si="17"/>
        <v>0</v>
      </c>
      <c r="J105" s="66">
        <f t="shared" si="17"/>
        <v>3537517.8989999997</v>
      </c>
      <c r="K105" s="66">
        <f t="shared" si="17"/>
        <v>2460139.8930000002</v>
      </c>
      <c r="L105" s="66">
        <f t="shared" si="17"/>
        <v>19585.534</v>
      </c>
      <c r="M105" s="66">
        <f t="shared" si="17"/>
        <v>211329.77600000001</v>
      </c>
      <c r="N105" s="66">
        <f t="shared" si="17"/>
        <v>23519.325000000001</v>
      </c>
      <c r="O105" s="66">
        <f t="shared" si="17"/>
        <v>0</v>
      </c>
      <c r="P105" s="66">
        <f t="shared" si="17"/>
        <v>0</v>
      </c>
      <c r="Q105" s="66">
        <f t="shared" si="17"/>
        <v>0</v>
      </c>
      <c r="R105" s="67">
        <f t="shared" si="17"/>
        <v>0</v>
      </c>
      <c r="S105" s="66">
        <f t="shared" si="17"/>
        <v>0</v>
      </c>
      <c r="T105" s="47"/>
      <c r="U105" s="47"/>
      <c r="V105" s="47"/>
      <c r="W105" s="47"/>
      <c r="X105" s="47"/>
      <c r="Y105" s="47"/>
      <c r="Z105" s="47"/>
      <c r="AA105" s="47"/>
      <c r="AB105" s="75"/>
      <c r="AC105" s="37">
        <f>SUM(AC106:AC111)</f>
        <v>6291614.4360000007</v>
      </c>
      <c r="AD105" s="41"/>
      <c r="AE105" s="37">
        <f>AC105/1000</f>
        <v>6291.6144360000008</v>
      </c>
      <c r="AF105" s="128"/>
      <c r="AG105" s="63"/>
    </row>
    <row r="106" spans="1:33" ht="22.25" customHeight="1">
      <c r="A106" s="100" t="s">
        <v>135</v>
      </c>
      <c r="B106" s="63"/>
      <c r="C106" s="63"/>
      <c r="D106" s="63"/>
      <c r="E106" s="45"/>
      <c r="F106" s="165">
        <v>39329.171999999999</v>
      </c>
      <c r="G106" s="47"/>
      <c r="H106" s="47"/>
      <c r="I106" s="47"/>
      <c r="J106" s="165">
        <v>3246593.585</v>
      </c>
      <c r="K106" s="165">
        <v>2460139.8930000002</v>
      </c>
      <c r="L106" s="165">
        <v>19585.534</v>
      </c>
      <c r="M106" s="105"/>
      <c r="N106" s="47"/>
      <c r="O106" s="47"/>
      <c r="P106" s="47"/>
      <c r="Q106" s="47"/>
      <c r="R106" s="47"/>
      <c r="S106" s="165">
        <v>0</v>
      </c>
      <c r="T106" s="47"/>
      <c r="U106" s="47"/>
      <c r="V106" s="47"/>
      <c r="W106" s="47"/>
      <c r="X106" s="47"/>
      <c r="Y106" s="47"/>
      <c r="Z106" s="47"/>
      <c r="AA106" s="47"/>
      <c r="AB106" s="75"/>
      <c r="AC106" s="52">
        <f>SUM(B106:AB106)</f>
        <v>5765648.1840000004</v>
      </c>
      <c r="AD106" s="41"/>
      <c r="AE106" s="52">
        <f>AC106/1000</f>
        <v>5765.6481840000006</v>
      </c>
      <c r="AF106" s="128"/>
      <c r="AG106" s="111"/>
    </row>
    <row r="107" spans="1:33" ht="22.25" customHeight="1">
      <c r="A107" s="100" t="s">
        <v>136</v>
      </c>
      <c r="B107" s="63"/>
      <c r="C107" s="63"/>
      <c r="D107" s="63"/>
      <c r="E107" s="45"/>
      <c r="F107" s="47"/>
      <c r="G107" s="47"/>
      <c r="H107" s="47"/>
      <c r="I107" s="165">
        <v>0</v>
      </c>
      <c r="J107" s="165">
        <v>2696.4369999999999</v>
      </c>
      <c r="K107" s="47"/>
      <c r="L107" s="47"/>
      <c r="M107" s="165">
        <v>211329.77600000001</v>
      </c>
      <c r="N107" s="47"/>
      <c r="O107" s="47"/>
      <c r="P107" s="47"/>
      <c r="Q107" s="165">
        <v>0</v>
      </c>
      <c r="R107" s="47"/>
      <c r="S107" s="47"/>
      <c r="T107" s="47"/>
      <c r="U107" s="47"/>
      <c r="V107" s="47"/>
      <c r="W107" s="47"/>
      <c r="X107" s="47"/>
      <c r="Y107" s="47"/>
      <c r="Z107" s="47"/>
      <c r="AA107" s="47"/>
      <c r="AB107" s="75"/>
      <c r="AC107" s="52">
        <f>SUM(B107:AB107)</f>
        <v>214026.21300000002</v>
      </c>
      <c r="AD107" s="41"/>
      <c r="AE107" s="52">
        <f t="shared" si="13"/>
        <v>214.02621300000001</v>
      </c>
      <c r="AF107" s="128"/>
      <c r="AG107" s="111"/>
    </row>
    <row r="108" spans="1:33" ht="22.25" customHeight="1">
      <c r="A108" s="100" t="s">
        <v>137</v>
      </c>
      <c r="B108" s="63"/>
      <c r="C108" s="63"/>
      <c r="D108" s="63"/>
      <c r="E108" s="45"/>
      <c r="F108" s="47"/>
      <c r="G108" s="47"/>
      <c r="H108" s="165">
        <v>192.83699999999999</v>
      </c>
      <c r="I108" s="47"/>
      <c r="J108" s="47"/>
      <c r="K108" s="47"/>
      <c r="L108" s="47"/>
      <c r="M108" s="47"/>
      <c r="N108" s="47"/>
      <c r="O108" s="165">
        <v>0</v>
      </c>
      <c r="P108" s="165">
        <v>0</v>
      </c>
      <c r="Q108" s="47"/>
      <c r="R108" s="165">
        <v>0</v>
      </c>
      <c r="S108" s="47"/>
      <c r="T108" s="47"/>
      <c r="U108" s="47"/>
      <c r="V108" s="47"/>
      <c r="W108" s="47"/>
      <c r="X108" s="47"/>
      <c r="Y108" s="47"/>
      <c r="Z108" s="47"/>
      <c r="AA108" s="47"/>
      <c r="AB108" s="75"/>
      <c r="AC108" s="52">
        <f>SUM(B108:AB108)</f>
        <v>192.83699999999999</v>
      </c>
      <c r="AD108" s="41"/>
      <c r="AE108" s="52">
        <f t="shared" si="13"/>
        <v>0.19283699999999998</v>
      </c>
      <c r="AF108" s="128"/>
      <c r="AG108" s="111"/>
    </row>
    <row r="109" spans="1:33" ht="22.25" customHeight="1">
      <c r="A109" s="100" t="s">
        <v>138</v>
      </c>
      <c r="B109" s="63"/>
      <c r="C109" s="63"/>
      <c r="D109" s="63"/>
      <c r="E109" s="45"/>
      <c r="F109" s="47"/>
      <c r="G109" s="47"/>
      <c r="H109" s="47"/>
      <c r="I109" s="47"/>
      <c r="J109" s="165">
        <v>288227.87699999998</v>
      </c>
      <c r="K109" s="47"/>
      <c r="L109" s="47"/>
      <c r="M109" s="47"/>
      <c r="N109" s="165">
        <v>23519.325000000001</v>
      </c>
      <c r="O109" s="47"/>
      <c r="P109" s="47"/>
      <c r="Q109" s="165">
        <v>0</v>
      </c>
      <c r="R109" s="47"/>
      <c r="S109" s="47"/>
      <c r="T109" s="47"/>
      <c r="U109" s="47"/>
      <c r="V109" s="47"/>
      <c r="W109" s="47"/>
      <c r="X109" s="47"/>
      <c r="Y109" s="47"/>
      <c r="Z109" s="47"/>
      <c r="AA109" s="47"/>
      <c r="AB109" s="75"/>
      <c r="AC109" s="52">
        <f>SUM(B109:AB109)</f>
        <v>311747.20199999999</v>
      </c>
      <c r="AD109" s="41"/>
      <c r="AE109" s="52">
        <f t="shared" si="13"/>
        <v>311.74720200000002</v>
      </c>
      <c r="AF109" s="128"/>
      <c r="AG109" s="111"/>
    </row>
    <row r="110" spans="1:33" ht="22.25" customHeight="1">
      <c r="A110" s="100" t="s">
        <v>139</v>
      </c>
      <c r="B110" s="64"/>
      <c r="C110" s="63"/>
      <c r="D110" s="63"/>
      <c r="E110" s="45"/>
      <c r="F110" s="47"/>
      <c r="G110" s="165">
        <v>0</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139666.29</v>
      </c>
      <c r="AC112" s="37">
        <f>SUM(AC113:AC116)</f>
        <v>139666.29</v>
      </c>
      <c r="AD112" s="41"/>
      <c r="AE112" s="37">
        <f t="shared" si="13"/>
        <v>139.66629</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139666.29</v>
      </c>
      <c r="AC113" s="52">
        <f>SUM(B113:AB113)</f>
        <v>139666.29</v>
      </c>
      <c r="AD113" s="41"/>
      <c r="AE113" s="52">
        <f t="shared" si="13"/>
        <v>139.66629</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29485.827992282237</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29485.827992282237</v>
      </c>
      <c r="AD117" s="41"/>
      <c r="AE117" s="37">
        <f t="shared" si="13"/>
        <v>29.485827992282235</v>
      </c>
      <c r="AF117" s="128"/>
      <c r="AG117" s="64"/>
    </row>
    <row r="118" spans="1:33" ht="22.25" customHeight="1">
      <c r="A118" s="100" t="s">
        <v>147</v>
      </c>
      <c r="B118" s="44">
        <v>29485.827992282237</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29485.827992282237</v>
      </c>
      <c r="AD118" s="41"/>
      <c r="AE118" s="52">
        <f t="shared" si="13"/>
        <v>29.485827992282235</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1634296.41</v>
      </c>
      <c r="C121" s="33">
        <f>C122+C132+SUM(C143:C149)</f>
        <v>87237518.287200004</v>
      </c>
      <c r="D121" s="33">
        <f>D122+D132+SUM(D143:D149)</f>
        <v>27154813.039338998</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116026627.73653901</v>
      </c>
      <c r="AD121" s="41"/>
      <c r="AE121" s="57">
        <f t="shared" si="13"/>
        <v>116026.62773653901</v>
      </c>
      <c r="AF121" s="128"/>
      <c r="AG121" s="33">
        <f>SUM(AG122:AG149)</f>
        <v>3482.19</v>
      </c>
    </row>
    <row r="122" spans="1:33" ht="22.25" customHeight="1">
      <c r="A122" s="22" t="s">
        <v>151</v>
      </c>
      <c r="B122" s="58"/>
      <c r="C122" s="37">
        <f>SUM(C123:C131)</f>
        <v>69872495</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69872495</v>
      </c>
      <c r="AD122" s="41"/>
      <c r="AE122" s="37">
        <f t="shared" si="13"/>
        <v>69872.494999999995</v>
      </c>
      <c r="AF122" s="128"/>
      <c r="AG122" s="63"/>
    </row>
    <row r="123" spans="1:33" ht="22.25" customHeight="1">
      <c r="A123" s="21" t="s">
        <v>152</v>
      </c>
      <c r="B123" s="58"/>
      <c r="C123" s="44">
        <v>65652503</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65652503</v>
      </c>
      <c r="AD123" s="41"/>
      <c r="AE123" s="52">
        <f t="shared" si="13"/>
        <v>65652.502999999997</v>
      </c>
      <c r="AF123" s="128"/>
      <c r="AG123" s="111"/>
    </row>
    <row r="124" spans="1:33" ht="22.25" customHeight="1">
      <c r="A124" s="21" t="s">
        <v>153</v>
      </c>
      <c r="B124" s="59"/>
      <c r="C124" s="44">
        <v>1455263</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1455263</v>
      </c>
      <c r="AD124" s="41"/>
      <c r="AE124" s="52">
        <f t="shared" si="13"/>
        <v>1455.2629999999999</v>
      </c>
      <c r="AF124" s="128"/>
      <c r="AG124" s="111"/>
    </row>
    <row r="125" spans="1:33" ht="22.25" customHeight="1">
      <c r="A125" s="21" t="s">
        <v>154</v>
      </c>
      <c r="B125" s="59"/>
      <c r="C125" s="44">
        <v>330344</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330344</v>
      </c>
      <c r="AD125" s="41"/>
      <c r="AE125" s="52">
        <f t="shared" si="13"/>
        <v>330.34399999999999</v>
      </c>
      <c r="AF125" s="128"/>
      <c r="AG125" s="111"/>
    </row>
    <row r="126" spans="1:33" ht="22.25" customHeight="1">
      <c r="A126" s="21" t="s">
        <v>155</v>
      </c>
      <c r="B126" s="59"/>
      <c r="C126" s="44">
        <v>184829</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184829</v>
      </c>
      <c r="AD126" s="41"/>
      <c r="AE126" s="52">
        <f t="shared" si="13"/>
        <v>184.82900000000001</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1428762</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1428762</v>
      </c>
      <c r="AD128" s="41"/>
      <c r="AE128" s="52">
        <f t="shared" si="13"/>
        <v>1428.7619999999999</v>
      </c>
      <c r="AF128" s="128"/>
      <c r="AG128" s="111"/>
    </row>
    <row r="129" spans="1:33" ht="22.25" customHeight="1">
      <c r="A129" s="21" t="s">
        <v>159</v>
      </c>
      <c r="B129" s="76"/>
      <c r="C129" s="44">
        <v>619889</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619889</v>
      </c>
      <c r="AD129" s="41"/>
      <c r="AE129" s="52">
        <f t="shared" si="13"/>
        <v>619.88900000000001</v>
      </c>
      <c r="AF129" s="128"/>
      <c r="AG129" s="111"/>
    </row>
    <row r="130" spans="1:33" ht="22.25" customHeight="1">
      <c r="A130" s="21" t="s">
        <v>160</v>
      </c>
      <c r="B130" s="77"/>
      <c r="C130" s="44">
        <v>200905</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200905</v>
      </c>
      <c r="AD130" s="41"/>
      <c r="AE130" s="52">
        <f t="shared" si="13"/>
        <v>200.905</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16583278</v>
      </c>
      <c r="D132" s="62">
        <f>SUM(D133:D142)</f>
        <v>5750055.9978999998</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22333333.997900002</v>
      </c>
      <c r="AD132" s="41"/>
      <c r="AE132" s="37">
        <f t="shared" si="13"/>
        <v>22333.333997900001</v>
      </c>
      <c r="AF132" s="128"/>
      <c r="AG132" s="78"/>
    </row>
    <row r="133" spans="1:33" ht="22.25" customHeight="1">
      <c r="A133" s="21" t="s">
        <v>163</v>
      </c>
      <c r="B133" s="59"/>
      <c r="C133" s="44">
        <v>10014892</v>
      </c>
      <c r="D133" s="44">
        <v>4336009</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14350901</v>
      </c>
      <c r="AD133" s="41"/>
      <c r="AE133" s="52">
        <f t="shared" si="13"/>
        <v>14350.901</v>
      </c>
      <c r="AF133" s="128"/>
      <c r="AG133" s="111"/>
    </row>
    <row r="134" spans="1:33" ht="22.25" customHeight="1">
      <c r="A134" s="21" t="s">
        <v>164</v>
      </c>
      <c r="B134" s="59"/>
      <c r="C134" s="44">
        <v>31235</v>
      </c>
      <c r="D134" s="44">
        <v>32465</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63700</v>
      </c>
      <c r="AD134" s="41"/>
      <c r="AE134" s="52">
        <f t="shared" si="13"/>
        <v>63.7</v>
      </c>
      <c r="AF134" s="128"/>
      <c r="AG134" s="111"/>
    </row>
    <row r="135" spans="1:33" ht="22.25" customHeight="1">
      <c r="A135" s="21" t="s">
        <v>165</v>
      </c>
      <c r="B135" s="59"/>
      <c r="C135" s="44">
        <v>4793406</v>
      </c>
      <c r="D135" s="44">
        <v>431949</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5225355</v>
      </c>
      <c r="AD135" s="41"/>
      <c r="AE135" s="52">
        <f t="shared" si="13"/>
        <v>5225.3549999999996</v>
      </c>
      <c r="AF135" s="128"/>
      <c r="AG135" s="111"/>
    </row>
    <row r="136" spans="1:33" ht="22.25" customHeight="1">
      <c r="A136" s="21" t="s">
        <v>166</v>
      </c>
      <c r="B136" s="59"/>
      <c r="C136" s="44">
        <v>5436</v>
      </c>
      <c r="D136" s="44">
        <v>18149</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23585</v>
      </c>
      <c r="AD136" s="41"/>
      <c r="AE136" s="52">
        <f t="shared" si="13"/>
        <v>23.585000000000001</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37469</v>
      </c>
      <c r="D138" s="44">
        <v>21738</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59207</v>
      </c>
      <c r="AD138" s="41"/>
      <c r="AE138" s="52">
        <f t="shared" si="20"/>
        <v>59.207000000000001</v>
      </c>
      <c r="AF138" s="128"/>
      <c r="AG138" s="111"/>
    </row>
    <row r="139" spans="1:33" ht="22.25" customHeight="1">
      <c r="A139" s="21" t="s">
        <v>169</v>
      </c>
      <c r="B139" s="59"/>
      <c r="C139" s="44">
        <v>56404</v>
      </c>
      <c r="D139" s="44">
        <v>472974</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529378</v>
      </c>
      <c r="AD139" s="41"/>
      <c r="AE139" s="52">
        <f t="shared" si="20"/>
        <v>529.37800000000004</v>
      </c>
      <c r="AF139" s="128"/>
      <c r="AG139" s="111"/>
    </row>
    <row r="140" spans="1:33" ht="22.25" customHeight="1">
      <c r="A140" s="21" t="s">
        <v>170</v>
      </c>
      <c r="B140" s="59"/>
      <c r="C140" s="44">
        <v>17781</v>
      </c>
      <c r="D140" s="44">
        <v>139527</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157308</v>
      </c>
      <c r="AD140" s="41"/>
      <c r="AE140" s="52">
        <f t="shared" si="20"/>
        <v>157.30799999999999</v>
      </c>
      <c r="AF140" s="128"/>
      <c r="AG140" s="111"/>
    </row>
    <row r="141" spans="1:33" ht="22.25" customHeight="1">
      <c r="A141" s="21" t="s">
        <v>171</v>
      </c>
      <c r="B141" s="76"/>
      <c r="C141" s="44">
        <v>1626655</v>
      </c>
      <c r="D141" s="44">
        <v>297244.99790000002</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1923899.9979000001</v>
      </c>
      <c r="AD141" s="41"/>
      <c r="AE141" s="52">
        <f t="shared" si="20"/>
        <v>1923.8999979</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161" t="s">
        <v>229</v>
      </c>
      <c r="B143" s="59"/>
      <c r="C143" s="75"/>
      <c r="D143" s="164">
        <v>2644580.8309999998</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2644580.8309999998</v>
      </c>
      <c r="AD143" s="41"/>
      <c r="AE143" s="52">
        <f t="shared" ref="AE143:AE150" si="22">AC143/1000</f>
        <v>2644.5808309999998</v>
      </c>
      <c r="AF143" s="128"/>
      <c r="AG143" s="111"/>
    </row>
    <row r="144" spans="1:33" ht="22.25" customHeight="1">
      <c r="A144" s="22" t="s">
        <v>174</v>
      </c>
      <c r="B144" s="59"/>
      <c r="C144" s="44">
        <v>143630.484</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143630.484</v>
      </c>
      <c r="AD144" s="41"/>
      <c r="AE144" s="52">
        <f t="shared" si="22"/>
        <v>143.630484</v>
      </c>
      <c r="AF144" s="128"/>
      <c r="AG144" s="111"/>
    </row>
    <row r="145" spans="1:33" ht="22.25" customHeight="1">
      <c r="A145" s="22" t="s">
        <v>175</v>
      </c>
      <c r="B145" s="59"/>
      <c r="C145" s="75"/>
      <c r="D145" s="44">
        <v>12346781</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12346781</v>
      </c>
      <c r="AD145" s="41"/>
      <c r="AE145" s="52">
        <f t="shared" si="22"/>
        <v>12346.781000000001</v>
      </c>
      <c r="AF145" s="128"/>
      <c r="AG145" s="111"/>
    </row>
    <row r="146" spans="1:33" ht="22.25" customHeight="1">
      <c r="A146" s="22" t="s">
        <v>176</v>
      </c>
      <c r="B146" s="59"/>
      <c r="C146" s="75"/>
      <c r="D146" s="44">
        <v>6218796.3019390004</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6218796.3019390004</v>
      </c>
      <c r="AD146" s="41"/>
      <c r="AE146" s="52">
        <f t="shared" si="22"/>
        <v>6218.7963019389999</v>
      </c>
      <c r="AF146" s="128"/>
      <c r="AG146" s="111"/>
    </row>
    <row r="147" spans="1:33" ht="22.25" customHeight="1">
      <c r="A147" s="21" t="s">
        <v>177</v>
      </c>
      <c r="B147" s="59"/>
      <c r="C147" s="44">
        <v>638114.80319999997</v>
      </c>
      <c r="D147" s="44">
        <v>194598.90849999999</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832713.71169999999</v>
      </c>
      <c r="AD147" s="41"/>
      <c r="AE147" s="52">
        <f t="shared" si="22"/>
        <v>832.71371169999998</v>
      </c>
      <c r="AF147" s="128"/>
      <c r="AG147" s="44">
        <v>3482.19</v>
      </c>
    </row>
    <row r="148" spans="1:33" ht="22.25" customHeight="1">
      <c r="A148" s="22" t="s">
        <v>178</v>
      </c>
      <c r="B148" s="44">
        <v>37741.17</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37741.17</v>
      </c>
      <c r="AD148" s="41"/>
      <c r="AE148" s="52">
        <f t="shared" si="22"/>
        <v>37.741169999999997</v>
      </c>
      <c r="AF148" s="128"/>
      <c r="AG148" s="111"/>
    </row>
    <row r="149" spans="1:33" ht="22.25" customHeight="1">
      <c r="A149" s="22" t="s">
        <v>179</v>
      </c>
      <c r="B149" s="44">
        <v>1596555.24</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1596555.24</v>
      </c>
      <c r="AD149" s="41"/>
      <c r="AE149" s="52">
        <f t="shared" si="22"/>
        <v>1596.5552399999999</v>
      </c>
      <c r="AF149" s="128"/>
      <c r="AG149" s="111"/>
    </row>
    <row r="150" spans="1:33" ht="22.25" customHeight="1">
      <c r="A150" s="15" t="s">
        <v>180</v>
      </c>
      <c r="B150" s="33">
        <f>B151+B154+B157+B160+B163+B166+B173</f>
        <v>-193455906.92599997</v>
      </c>
      <c r="C150" s="33">
        <f>C169</f>
        <v>515163.42249999999</v>
      </c>
      <c r="D150" s="33">
        <f>D169</f>
        <v>210370.6226</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-192730372.88089997</v>
      </c>
      <c r="AD150" s="41"/>
      <c r="AE150" s="57">
        <f t="shared" si="22"/>
        <v>-192730.37288089996</v>
      </c>
      <c r="AF150" s="128"/>
      <c r="AG150" s="33">
        <f>AG169</f>
        <v>1752.7629999999999</v>
      </c>
    </row>
    <row r="151" spans="1:33" ht="22.25" customHeight="1">
      <c r="A151" s="22" t="s">
        <v>181</v>
      </c>
      <c r="B151" s="153">
        <f>SUM(B152:B153)</f>
        <v>-187982931.31719998</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-187982931.31719998</v>
      </c>
      <c r="AD151" s="41"/>
      <c r="AE151" s="79">
        <f t="shared" si="20"/>
        <v>-187982.93131719998</v>
      </c>
      <c r="AF151" s="128"/>
      <c r="AG151" s="63"/>
    </row>
    <row r="152" spans="1:33" ht="22.25" customHeight="1">
      <c r="A152" s="21" t="s">
        <v>182</v>
      </c>
      <c r="B152" s="44">
        <v>-185984765.37689999</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-185984765.37689999</v>
      </c>
      <c r="AD152" s="41"/>
      <c r="AE152" s="52">
        <f t="shared" si="20"/>
        <v>-185984.76537689997</v>
      </c>
      <c r="AF152" s="128"/>
      <c r="AG152" s="111"/>
    </row>
    <row r="153" spans="1:33" ht="22.25" customHeight="1">
      <c r="A153" s="21" t="s">
        <v>183</v>
      </c>
      <c r="B153" s="44">
        <v>-1998165.9402999999</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-1998165.9402999999</v>
      </c>
      <c r="AD153" s="41"/>
      <c r="AE153" s="52">
        <f t="shared" si="20"/>
        <v>-1998.1659402999999</v>
      </c>
      <c r="AF153" s="128"/>
      <c r="AG153" s="111"/>
    </row>
    <row r="154" spans="1:33" ht="22.25" customHeight="1">
      <c r="A154" s="22" t="s">
        <v>184</v>
      </c>
      <c r="B154" s="153">
        <f>SUM(B155:B156)</f>
        <v>-10302766.011099998</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-10302766.011099998</v>
      </c>
      <c r="AD154" s="41"/>
      <c r="AE154" s="79">
        <f t="shared" si="20"/>
        <v>-10302.766011099999</v>
      </c>
      <c r="AF154" s="128"/>
      <c r="AG154" s="63"/>
    </row>
    <row r="155" spans="1:33" ht="22.25" customHeight="1">
      <c r="A155" s="21" t="s">
        <v>185</v>
      </c>
      <c r="B155" s="44">
        <v>-16060761.969799999</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-16060761.969799999</v>
      </c>
      <c r="AD155" s="41"/>
      <c r="AE155" s="52">
        <f t="shared" si="20"/>
        <v>-16060.7619698</v>
      </c>
      <c r="AF155" s="128"/>
      <c r="AG155" s="111"/>
    </row>
    <row r="156" spans="1:33" ht="22.25" customHeight="1">
      <c r="A156" s="21" t="s">
        <v>186</v>
      </c>
      <c r="B156" s="44">
        <v>5757995.9587000003</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5757995.9587000003</v>
      </c>
      <c r="AD156" s="41"/>
      <c r="AE156" s="52">
        <f t="shared" si="20"/>
        <v>5757.9959587000003</v>
      </c>
      <c r="AF156" s="128"/>
      <c r="AG156" s="111"/>
    </row>
    <row r="157" spans="1:33" ht="22.25" customHeight="1">
      <c r="A157" s="22" t="s">
        <v>187</v>
      </c>
      <c r="B157" s="153">
        <f>SUM(B158:B159)</f>
        <v>6932263.9878000002</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6932263.9878000002</v>
      </c>
      <c r="AD157" s="41"/>
      <c r="AE157" s="79">
        <f t="shared" si="20"/>
        <v>6932.2639878</v>
      </c>
      <c r="AF157" s="128"/>
      <c r="AG157" s="63"/>
    </row>
    <row r="158" spans="1:33" ht="22.25" customHeight="1">
      <c r="A158" s="21" t="s">
        <v>188</v>
      </c>
      <c r="B158" s="44">
        <v>-473220.94160000002</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-473220.94160000002</v>
      </c>
      <c r="AD158" s="41"/>
      <c r="AE158" s="52">
        <f t="shared" si="20"/>
        <v>-473.2209416</v>
      </c>
      <c r="AF158" s="128"/>
      <c r="AG158" s="111"/>
    </row>
    <row r="159" spans="1:33" ht="22.25" customHeight="1">
      <c r="A159" s="21" t="s">
        <v>189</v>
      </c>
      <c r="B159" s="44">
        <v>7405484.9293999998</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7405484.9293999998</v>
      </c>
      <c r="AD159" s="41"/>
      <c r="AE159" s="52">
        <f t="shared" si="20"/>
        <v>7405.4849293999996</v>
      </c>
      <c r="AF159" s="128"/>
      <c r="AG159" s="111"/>
    </row>
    <row r="160" spans="1:33" ht="22.25" customHeight="1">
      <c r="A160" s="22" t="s">
        <v>190</v>
      </c>
      <c r="B160" s="153">
        <f>SUM(B161:B162)</f>
        <v>81018.754400000005</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81018.754400000005</v>
      </c>
      <c r="AD160" s="41"/>
      <c r="AE160" s="79">
        <f t="shared" si="20"/>
        <v>81.018754400000006</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81018.754400000005</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81018.754400000005</v>
      </c>
      <c r="AD162" s="41"/>
      <c r="AE162" s="52">
        <f t="shared" si="20"/>
        <v>81.018754400000006</v>
      </c>
      <c r="AF162" s="128"/>
      <c r="AG162" s="111"/>
    </row>
    <row r="163" spans="1:33" ht="22.25" customHeight="1">
      <c r="A163" s="22" t="s">
        <v>193</v>
      </c>
      <c r="B163" s="153">
        <f>SUM(B164:B165)</f>
        <v>309519.74040000001</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309519.74040000001</v>
      </c>
      <c r="AD163" s="41"/>
      <c r="AE163" s="79">
        <f t="shared" si="20"/>
        <v>309.51974039999999</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309519.74040000001</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309519.74040000001</v>
      </c>
      <c r="AD165" s="41"/>
      <c r="AE165" s="52">
        <f t="shared" si="20"/>
        <v>309.51974039999999</v>
      </c>
      <c r="AF165" s="128"/>
      <c r="AG165" s="111"/>
    </row>
    <row r="166" spans="1:33" ht="22.25" customHeight="1">
      <c r="A166" s="22" t="s">
        <v>196</v>
      </c>
      <c r="B166" s="153">
        <f>SUM(B167:B168)</f>
        <v>124869.9748</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124869.9748</v>
      </c>
      <c r="AD166" s="41"/>
      <c r="AE166" s="79">
        <f t="shared" si="20"/>
        <v>124.86997479999999</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124869.9748</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124869.9748</v>
      </c>
      <c r="AD168" s="41"/>
      <c r="AE168" s="52">
        <f t="shared" si="20"/>
        <v>124.86997479999999</v>
      </c>
      <c r="AF168" s="128"/>
      <c r="AG168" s="111"/>
    </row>
    <row r="169" spans="1:33" ht="22.25" customHeight="1">
      <c r="A169" s="22" t="s">
        <v>199</v>
      </c>
      <c r="B169" s="59"/>
      <c r="C169" s="62">
        <f>SUM(C170:C171)</f>
        <v>515163.42249999999</v>
      </c>
      <c r="D169" s="62">
        <f>SUM(D170:D171)</f>
        <v>210370.6226</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725534.04509999999</v>
      </c>
      <c r="AD169" s="41"/>
      <c r="AE169" s="52">
        <f t="shared" si="20"/>
        <v>725.53404509999996</v>
      </c>
      <c r="AF169" s="128"/>
      <c r="AG169" s="54">
        <f>SUM(AG170:AG171)</f>
        <v>1752.7629999999999</v>
      </c>
    </row>
    <row r="170" spans="1:33" ht="22.25" customHeight="1">
      <c r="A170" s="21" t="s">
        <v>200</v>
      </c>
      <c r="B170" s="59"/>
      <c r="C170" s="44">
        <v>459503.63250000001</v>
      </c>
      <c r="D170" s="44">
        <v>162273.3026</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621776.9351</v>
      </c>
      <c r="AD170" s="41"/>
      <c r="AE170" s="52">
        <f t="shared" si="20"/>
        <v>621.77693509999995</v>
      </c>
      <c r="AF170" s="128"/>
      <c r="AG170" s="44">
        <v>1479.518</v>
      </c>
    </row>
    <row r="171" spans="1:33" ht="22.25" customHeight="1">
      <c r="A171" s="21" t="s">
        <v>201</v>
      </c>
      <c r="B171" s="59"/>
      <c r="C171" s="44">
        <v>55659.79</v>
      </c>
      <c r="D171" s="44">
        <v>48097.32</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103757.11</v>
      </c>
      <c r="AD171" s="41"/>
      <c r="AE171" s="52">
        <f t="shared" si="20"/>
        <v>103.75711</v>
      </c>
      <c r="AF171" s="128"/>
      <c r="AG171" s="44">
        <v>273.245</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-2617882.0551</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-2617882.0551</v>
      </c>
      <c r="AD173" s="41"/>
      <c r="AE173" s="52">
        <f t="shared" si="20"/>
        <v>-2617.8820550999999</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981917.70499999996</v>
      </c>
      <c r="C175" s="33">
        <f>C176+C180+C181+C184+C187</f>
        <v>32220968.138052564</v>
      </c>
      <c r="D175" s="33">
        <f>D176+D180+D181+D184+D187</f>
        <v>5340019.5109999999</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38542905.354052559</v>
      </c>
      <c r="AD175" s="97"/>
      <c r="AE175" s="81">
        <f t="shared" si="20"/>
        <v>38542.905354052557</v>
      </c>
      <c r="AF175" s="128"/>
      <c r="AG175" s="33">
        <f>AG176+AG180+AG181+AG184+AG187</f>
        <v>1454.6952160000001</v>
      </c>
    </row>
    <row r="176" spans="1:33" ht="22.25" customHeight="1">
      <c r="A176" s="24" t="s">
        <v>206</v>
      </c>
      <c r="B176" s="63"/>
      <c r="C176" s="62">
        <f>C177+C178+C179</f>
        <v>11712013.422152564</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11712013.422152564</v>
      </c>
      <c r="AD176" s="97"/>
      <c r="AE176" s="37">
        <f t="shared" si="20"/>
        <v>11712.013422152564</v>
      </c>
      <c r="AF176" s="128"/>
      <c r="AG176" s="78"/>
    </row>
    <row r="177" spans="1:33" ht="22.25" customHeight="1">
      <c r="A177" s="100" t="s">
        <v>207</v>
      </c>
      <c r="B177" s="63"/>
      <c r="C177" s="44">
        <v>6964070.9048120156</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6964070.9048120156</v>
      </c>
      <c r="AD177" s="97"/>
      <c r="AE177" s="44">
        <f t="shared" si="20"/>
        <v>6964.0709048120152</v>
      </c>
      <c r="AF177" s="128"/>
      <c r="AG177" s="111"/>
    </row>
    <row r="178" spans="1:33" ht="22.25" customHeight="1">
      <c r="A178" s="100" t="s">
        <v>208</v>
      </c>
      <c r="B178" s="63"/>
      <c r="C178" s="44">
        <v>3376835.3392556557</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3376835.3392556557</v>
      </c>
      <c r="AD178" s="97"/>
      <c r="AE178" s="52">
        <f t="shared" si="20"/>
        <v>3376.8353392556555</v>
      </c>
      <c r="AF178" s="128"/>
      <c r="AG178" s="111"/>
    </row>
    <row r="179" spans="1:33" ht="22.25" customHeight="1">
      <c r="A179" s="100" t="s">
        <v>209</v>
      </c>
      <c r="B179" s="63"/>
      <c r="C179" s="44">
        <v>1371107.1780848934</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1371107.1780848934</v>
      </c>
      <c r="AD179" s="97"/>
      <c r="AE179" s="52">
        <f t="shared" si="20"/>
        <v>1371.1071780848933</v>
      </c>
      <c r="AF179" s="128"/>
      <c r="AG179" s="111"/>
    </row>
    <row r="180" spans="1:33" ht="22.25" customHeight="1">
      <c r="A180" s="24" t="s">
        <v>210</v>
      </c>
      <c r="B180" s="63"/>
      <c r="C180" s="169">
        <v>119854.22100000001</v>
      </c>
      <c r="D180" s="175">
        <v>85075.093999999997</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204929.315</v>
      </c>
      <c r="AD180" s="97"/>
      <c r="AE180" s="37">
        <f t="shared" si="20"/>
        <v>204.929315</v>
      </c>
      <c r="AF180" s="128"/>
      <c r="AG180" s="111"/>
    </row>
    <row r="181" spans="1:33" ht="22.25" customHeight="1">
      <c r="A181" s="24" t="s">
        <v>211</v>
      </c>
      <c r="B181" s="62">
        <f>B182+B183</f>
        <v>981917.70499999996</v>
      </c>
      <c r="C181" s="62">
        <f>C182+C183</f>
        <v>935134.03890000004</v>
      </c>
      <c r="D181" s="62">
        <f>D182+D183</f>
        <v>205693.851</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2122745.5948999999</v>
      </c>
      <c r="AD181" s="97"/>
      <c r="AE181" s="37">
        <f t="shared" si="20"/>
        <v>2122.7455949</v>
      </c>
      <c r="AF181" s="128"/>
      <c r="AG181" s="37">
        <f>AG182+AG183</f>
        <v>1454.6952160000001</v>
      </c>
    </row>
    <row r="182" spans="1:33" ht="22.25" customHeight="1">
      <c r="A182" s="100" t="s">
        <v>212</v>
      </c>
      <c r="B182" s="44">
        <v>43964.5</v>
      </c>
      <c r="C182" s="44">
        <v>74.807900000000004</v>
      </c>
      <c r="D182" s="44">
        <v>1470.75</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45510.0579</v>
      </c>
      <c r="AD182" s="97"/>
      <c r="AE182" s="52">
        <f t="shared" si="20"/>
        <v>45.5100579</v>
      </c>
      <c r="AF182" s="128"/>
      <c r="AG182" s="111"/>
    </row>
    <row r="183" spans="1:33" ht="22.25" customHeight="1">
      <c r="A183" s="100" t="s">
        <v>213</v>
      </c>
      <c r="B183" s="44">
        <v>937953.20499999996</v>
      </c>
      <c r="C183" s="44">
        <v>935059.23100000003</v>
      </c>
      <c r="D183" s="44">
        <v>204223.101</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2077235.537</v>
      </c>
      <c r="AD183" s="97"/>
      <c r="AE183" s="52">
        <f t="shared" si="20"/>
        <v>2077.235537</v>
      </c>
      <c r="AF183" s="128"/>
      <c r="AG183" s="44">
        <v>1454.6952160000001</v>
      </c>
    </row>
    <row r="184" spans="1:33" ht="22.25" customHeight="1">
      <c r="A184" s="20" t="s">
        <v>214</v>
      </c>
      <c r="B184" s="63"/>
      <c r="C184" s="37">
        <f>SUM(C185:C186)</f>
        <v>19453966.456</v>
      </c>
      <c r="D184" s="37">
        <f>SUM(D185:D186)</f>
        <v>5049250.5659999996</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24503217.022</v>
      </c>
      <c r="AD184" s="97"/>
      <c r="AE184" s="37">
        <f t="shared" si="20"/>
        <v>24503.217022000001</v>
      </c>
      <c r="AF184" s="128"/>
      <c r="AG184" s="76"/>
    </row>
    <row r="185" spans="1:33" ht="22.25" customHeight="1">
      <c r="A185" s="100" t="s">
        <v>215</v>
      </c>
      <c r="B185" s="63"/>
      <c r="C185" s="44">
        <v>4717805.9670000002</v>
      </c>
      <c r="D185" s="44">
        <v>3010279.5180000002</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7728085.4850000003</v>
      </c>
      <c r="AD185" s="97"/>
      <c r="AE185" s="52">
        <f t="shared" si="20"/>
        <v>7728.0854850000005</v>
      </c>
      <c r="AF185" s="128"/>
      <c r="AG185" s="111"/>
    </row>
    <row r="186" spans="1:33" ht="22.25" customHeight="1">
      <c r="A186" s="100" t="s">
        <v>216</v>
      </c>
      <c r="B186" s="63"/>
      <c r="C186" s="44">
        <v>14736160.489</v>
      </c>
      <c r="D186" s="44">
        <v>2038971.048</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16775131.537</v>
      </c>
      <c r="AD186" s="97"/>
      <c r="AE186" s="52">
        <f t="shared" si="20"/>
        <v>16775.131537000001</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506278328.26691657</v>
      </c>
      <c r="C188" s="137">
        <f t="shared" si="26"/>
        <v>168710880.52245894</v>
      </c>
      <c r="D188" s="137">
        <f t="shared" si="26"/>
        <v>36609957.743706867</v>
      </c>
      <c r="E188" s="137">
        <f t="shared" si="26"/>
        <v>4242779.92291875</v>
      </c>
      <c r="F188" s="137">
        <f t="shared" si="26"/>
        <v>39329.171999999999</v>
      </c>
      <c r="G188" s="137">
        <f t="shared" si="26"/>
        <v>0</v>
      </c>
      <c r="H188" s="137">
        <f t="shared" si="26"/>
        <v>192.83699999999999</v>
      </c>
      <c r="I188" s="137">
        <f t="shared" si="26"/>
        <v>0</v>
      </c>
      <c r="J188" s="137">
        <f t="shared" si="26"/>
        <v>3537517.8989999997</v>
      </c>
      <c r="K188" s="137">
        <f t="shared" si="26"/>
        <v>2460139.8930000002</v>
      </c>
      <c r="L188" s="137">
        <f t="shared" si="26"/>
        <v>19585.534</v>
      </c>
      <c r="M188" s="137">
        <f>M175+M121+M68+M10</f>
        <v>211329.77600000001</v>
      </c>
      <c r="N188" s="137">
        <f t="shared" ref="N188:AC188" si="27">N10+N68+N121+N175</f>
        <v>23519.325000000001</v>
      </c>
      <c r="O188" s="137">
        <f t="shared" si="27"/>
        <v>0</v>
      </c>
      <c r="P188" s="137">
        <f t="shared" si="27"/>
        <v>0</v>
      </c>
      <c r="Q188" s="137">
        <f t="shared" si="27"/>
        <v>0</v>
      </c>
      <c r="R188" s="137">
        <f t="shared" si="27"/>
        <v>0</v>
      </c>
      <c r="S188" s="137">
        <f t="shared" si="27"/>
        <v>0</v>
      </c>
      <c r="T188" s="137">
        <f t="shared" si="27"/>
        <v>0.92902827093750007</v>
      </c>
      <c r="U188" s="137">
        <f t="shared" si="27"/>
        <v>1091.7797523749998</v>
      </c>
      <c r="V188" s="137">
        <f t="shared" si="27"/>
        <v>609.28885125000022</v>
      </c>
      <c r="W188" s="137">
        <f t="shared" si="27"/>
        <v>122.13222468750003</v>
      </c>
      <c r="X188" s="137">
        <f t="shared" si="27"/>
        <v>1.3722721875000002E-3</v>
      </c>
      <c r="Y188" s="137">
        <f t="shared" si="27"/>
        <v>43.638255562500014</v>
      </c>
      <c r="Z188" s="137">
        <f t="shared" si="27"/>
        <v>9.1484812500000016E-4</v>
      </c>
      <c r="AA188" s="137">
        <f t="shared" si="27"/>
        <v>1104.6791109374999</v>
      </c>
      <c r="AB188" s="137">
        <f t="shared" si="27"/>
        <v>140203.76327343751</v>
      </c>
      <c r="AC188" s="137">
        <f t="shared" si="27"/>
        <v>722276737.10478485</v>
      </c>
      <c r="AD188" s="97"/>
      <c r="AE188" s="137">
        <f t="shared" si="20"/>
        <v>722276.73710478481</v>
      </c>
      <c r="AF188" s="91"/>
      <c r="AG188" s="147">
        <f>AG175+AG121+AG68+AG10</f>
        <v>90856.295594874115</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3635601.977</v>
      </c>
      <c r="C190" s="62">
        <f>C191+C192</f>
        <v>700.95462759999998</v>
      </c>
      <c r="D190" s="62">
        <f>D191+D192</f>
        <v>26536.139469999998</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3662839.0710975998</v>
      </c>
      <c r="AD190" s="41"/>
      <c r="AE190" s="37">
        <f t="shared" si="20"/>
        <v>3662.8390710976</v>
      </c>
      <c r="AF190" s="91"/>
      <c r="AG190" s="37">
        <f>AG191</f>
        <v>51.462000000000003</v>
      </c>
    </row>
    <row r="191" spans="1:33" ht="22.25" customHeight="1">
      <c r="A191" s="25" t="s">
        <v>220</v>
      </c>
      <c r="B191" s="44">
        <v>3635601.977</v>
      </c>
      <c r="C191" s="44">
        <v>700.95462759999998</v>
      </c>
      <c r="D191" s="44">
        <v>26536.139469999998</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3662839.0710975998</v>
      </c>
      <c r="AD191" s="41"/>
      <c r="AE191" s="52">
        <f t="shared" si="20"/>
        <v>3662.8390710976</v>
      </c>
      <c r="AF191" s="91"/>
      <c r="AG191" s="52">
        <v>51.462000000000003</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27441816</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27441816</v>
      </c>
      <c r="AE193" s="31">
        <f t="shared" si="20"/>
        <v>27441.815999999999</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E60B-DA62-48AA-931D-11134407B065}">
  <dimension ref="A1:AG200"/>
  <sheetViews>
    <sheetView zoomScale="138" zoomScaleNormal="138" workbookViewId="0">
      <pane xSplit="1" topLeftCell="B1" activePane="topRight" state="frozen"/>
      <selection activeCell="D188" sqref="D188"/>
      <selection pane="topRight" activeCell="D188" sqref="D188"/>
    </sheetView>
  </sheetViews>
  <sheetFormatPr baseColWidth="10" defaultColWidth="11.5" defaultRowHeight="27.5" customHeight="1"/>
  <cols>
    <col min="1" max="1" width="51.164062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1991</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324487943.26023388</v>
      </c>
      <c r="C7" s="134">
        <f>C10+C68+C121+C150+C175</f>
        <v>115988107.89142738</v>
      </c>
      <c r="D7" s="134">
        <f>D10+D68+D121+D150+D175</f>
        <v>29036739.970679715</v>
      </c>
      <c r="E7" s="134">
        <f>E68</f>
        <v>882870.08000000007</v>
      </c>
      <c r="F7" s="134">
        <f t="shared" ref="F7:AB7" si="0">F68</f>
        <v>0</v>
      </c>
      <c r="G7" s="134">
        <f t="shared" si="0"/>
        <v>0</v>
      </c>
      <c r="H7" s="134">
        <f t="shared" si="0"/>
        <v>0</v>
      </c>
      <c r="I7" s="134">
        <f t="shared" si="0"/>
        <v>0</v>
      </c>
      <c r="J7" s="134">
        <f t="shared" si="0"/>
        <v>0</v>
      </c>
      <c r="K7" s="134">
        <f t="shared" si="0"/>
        <v>0</v>
      </c>
      <c r="L7" s="134">
        <f t="shared" si="0"/>
        <v>0</v>
      </c>
      <c r="M7" s="134">
        <f t="shared" si="0"/>
        <v>0</v>
      </c>
      <c r="N7" s="134">
        <f t="shared" si="0"/>
        <v>0</v>
      </c>
      <c r="O7" s="134">
        <f t="shared" si="0"/>
        <v>0</v>
      </c>
      <c r="P7" s="134">
        <f t="shared" si="0"/>
        <v>0</v>
      </c>
      <c r="Q7" s="134">
        <f t="shared" si="0"/>
        <v>0</v>
      </c>
      <c r="R7" s="134">
        <f t="shared" si="0"/>
        <v>0</v>
      </c>
      <c r="S7" s="134">
        <f t="shared" si="0"/>
        <v>0</v>
      </c>
      <c r="T7" s="134">
        <f t="shared" si="0"/>
        <v>0</v>
      </c>
      <c r="U7" s="134">
        <f t="shared" si="0"/>
        <v>253207.65599999999</v>
      </c>
      <c r="V7" s="134">
        <f t="shared" si="0"/>
        <v>67562.62</v>
      </c>
      <c r="W7" s="134">
        <f t="shared" si="0"/>
        <v>0</v>
      </c>
      <c r="X7" s="134">
        <f t="shared" si="0"/>
        <v>0</v>
      </c>
      <c r="Y7" s="134">
        <f t="shared" si="0"/>
        <v>0</v>
      </c>
      <c r="Z7" s="134">
        <f t="shared" si="0"/>
        <v>0</v>
      </c>
      <c r="AA7" s="134">
        <f t="shared" si="0"/>
        <v>0</v>
      </c>
      <c r="AB7" s="134">
        <f t="shared" si="0"/>
        <v>39035.769999999997</v>
      </c>
      <c r="AC7" s="139">
        <f>SUM(B7:AB7)</f>
        <v>470755467.24834096</v>
      </c>
      <c r="AE7" s="139">
        <f>AC7/1000</f>
        <v>470755.46724834095</v>
      </c>
      <c r="AF7" s="130"/>
      <c r="AG7" s="185">
        <f>AG10+AG68+AG121+AG150+AG175</f>
        <v>81154.922736980006</v>
      </c>
    </row>
    <row r="8" spans="1:33" ht="27.5" customHeight="1" thickBot="1">
      <c r="A8" s="131" t="s">
        <v>37</v>
      </c>
      <c r="B8" s="132">
        <f>(B10+B68+B121+B175)</f>
        <v>317637144.17033386</v>
      </c>
      <c r="C8" s="132">
        <f t="shared" ref="C8:AB8" si="1">(C10+C68+C121+C175)</f>
        <v>115359817.38592738</v>
      </c>
      <c r="D8" s="132">
        <f t="shared" si="1"/>
        <v>28782289.066879716</v>
      </c>
      <c r="E8" s="132">
        <f t="shared" si="1"/>
        <v>882870.08000000007</v>
      </c>
      <c r="F8" s="132">
        <f t="shared" si="1"/>
        <v>0</v>
      </c>
      <c r="G8" s="132">
        <f t="shared" si="1"/>
        <v>0</v>
      </c>
      <c r="H8" s="132">
        <f t="shared" si="1"/>
        <v>0</v>
      </c>
      <c r="I8" s="132">
        <f t="shared" si="1"/>
        <v>0</v>
      </c>
      <c r="J8" s="132">
        <f t="shared" si="1"/>
        <v>0</v>
      </c>
      <c r="K8" s="132">
        <f t="shared" si="1"/>
        <v>0</v>
      </c>
      <c r="L8" s="132">
        <f t="shared" si="1"/>
        <v>0</v>
      </c>
      <c r="M8" s="132">
        <f t="shared" si="1"/>
        <v>0</v>
      </c>
      <c r="N8" s="132">
        <f t="shared" si="1"/>
        <v>0</v>
      </c>
      <c r="O8" s="132">
        <f t="shared" si="1"/>
        <v>0</v>
      </c>
      <c r="P8" s="132">
        <f t="shared" si="1"/>
        <v>0</v>
      </c>
      <c r="Q8" s="132">
        <f t="shared" si="1"/>
        <v>0</v>
      </c>
      <c r="R8" s="132">
        <f t="shared" si="1"/>
        <v>0</v>
      </c>
      <c r="S8" s="132">
        <f t="shared" si="1"/>
        <v>0</v>
      </c>
      <c r="T8" s="132">
        <f t="shared" si="1"/>
        <v>0</v>
      </c>
      <c r="U8" s="132">
        <f t="shared" si="1"/>
        <v>253207.65599999999</v>
      </c>
      <c r="V8" s="132">
        <f t="shared" si="1"/>
        <v>67562.62</v>
      </c>
      <c r="W8" s="132">
        <f t="shared" si="1"/>
        <v>0</v>
      </c>
      <c r="X8" s="132">
        <f t="shared" si="1"/>
        <v>0</v>
      </c>
      <c r="Y8" s="132">
        <f t="shared" si="1"/>
        <v>0</v>
      </c>
      <c r="Z8" s="132">
        <f t="shared" si="1"/>
        <v>0</v>
      </c>
      <c r="AA8" s="132">
        <f t="shared" si="1"/>
        <v>0</v>
      </c>
      <c r="AB8" s="132">
        <f t="shared" si="1"/>
        <v>39035.769999999997</v>
      </c>
      <c r="AC8" s="135">
        <f>SUM(B8:AB8)</f>
        <v>463021926.74914092</v>
      </c>
      <c r="AE8" s="135">
        <f>AC8/1000</f>
        <v>463021.9267491409</v>
      </c>
      <c r="AF8" s="130"/>
      <c r="AG8" s="186"/>
    </row>
    <row r="9" spans="1:33" ht="27.5" customHeight="1" thickBot="1">
      <c r="A9" s="136" t="s">
        <v>38</v>
      </c>
      <c r="B9" s="137">
        <f>B10+B68+B121+B150+B175</f>
        <v>118511696.67013389</v>
      </c>
      <c r="C9" s="137">
        <f t="shared" ref="C9:D9" si="2">C10+C68+C121+C150+C175</f>
        <v>115988107.89142738</v>
      </c>
      <c r="D9" s="137">
        <f t="shared" si="2"/>
        <v>29036739.970679715</v>
      </c>
      <c r="E9" s="137">
        <f t="shared" ref="E9:AB9" si="3">E10+E68+E121+E175</f>
        <v>882870.08000000007</v>
      </c>
      <c r="F9" s="137">
        <f t="shared" si="3"/>
        <v>0</v>
      </c>
      <c r="G9" s="137">
        <f t="shared" si="3"/>
        <v>0</v>
      </c>
      <c r="H9" s="137">
        <f t="shared" si="3"/>
        <v>0</v>
      </c>
      <c r="I9" s="137">
        <f t="shared" si="3"/>
        <v>0</v>
      </c>
      <c r="J9" s="137">
        <f t="shared" si="3"/>
        <v>0</v>
      </c>
      <c r="K9" s="137">
        <f t="shared" si="3"/>
        <v>0</v>
      </c>
      <c r="L9" s="137">
        <f t="shared" si="3"/>
        <v>0</v>
      </c>
      <c r="M9" s="137">
        <f t="shared" si="3"/>
        <v>0</v>
      </c>
      <c r="N9" s="137">
        <f t="shared" si="3"/>
        <v>0</v>
      </c>
      <c r="O9" s="137">
        <f t="shared" si="3"/>
        <v>0</v>
      </c>
      <c r="P9" s="137">
        <f t="shared" si="3"/>
        <v>0</v>
      </c>
      <c r="Q9" s="137">
        <f t="shared" si="3"/>
        <v>0</v>
      </c>
      <c r="R9" s="137">
        <f t="shared" si="3"/>
        <v>0</v>
      </c>
      <c r="S9" s="137">
        <f t="shared" si="3"/>
        <v>0</v>
      </c>
      <c r="T9" s="137">
        <f t="shared" si="3"/>
        <v>0</v>
      </c>
      <c r="U9" s="137">
        <f t="shared" si="3"/>
        <v>253207.65599999999</v>
      </c>
      <c r="V9" s="137">
        <f t="shared" si="3"/>
        <v>67562.62</v>
      </c>
      <c r="W9" s="137">
        <f t="shared" si="3"/>
        <v>0</v>
      </c>
      <c r="X9" s="137">
        <f t="shared" si="3"/>
        <v>0</v>
      </c>
      <c r="Y9" s="137">
        <f t="shared" si="3"/>
        <v>0</v>
      </c>
      <c r="Z9" s="137">
        <f t="shared" si="3"/>
        <v>0</v>
      </c>
      <c r="AA9" s="137">
        <f t="shared" si="3"/>
        <v>0</v>
      </c>
      <c r="AB9" s="137">
        <f t="shared" si="3"/>
        <v>39035.769999999997</v>
      </c>
      <c r="AC9" s="138">
        <f>SUM(B9:AB9)</f>
        <v>264779220.658241</v>
      </c>
      <c r="AE9" s="138">
        <f t="shared" ref="AE9:AE72" si="4">AC9/1000</f>
        <v>264779.22065824101</v>
      </c>
      <c r="AF9" s="129"/>
      <c r="AG9" s="187"/>
    </row>
    <row r="10" spans="1:33" ht="22.25" customHeight="1">
      <c r="A10" s="32" t="s">
        <v>39</v>
      </c>
      <c r="B10" s="33">
        <f>B11+B53</f>
        <v>287631118.18587154</v>
      </c>
      <c r="C10" s="33">
        <f>C11+C53</f>
        <v>13910814.08997071</v>
      </c>
      <c r="D10" s="33">
        <f>D11+D53</f>
        <v>3011390.2932677162</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304553322.56910998</v>
      </c>
      <c r="AD10" s="41"/>
      <c r="AE10" s="57">
        <f t="shared" si="4"/>
        <v>304553.32256910997</v>
      </c>
      <c r="AF10" s="128"/>
      <c r="AG10" s="36">
        <f>AG11+AG53</f>
        <v>74443.896157980009</v>
      </c>
    </row>
    <row r="11" spans="1:33" ht="22.25" customHeight="1">
      <c r="A11" s="20" t="s">
        <v>40</v>
      </c>
      <c r="B11" s="37">
        <f>B12+B18+B43+B49</f>
        <v>276752006.85692942</v>
      </c>
      <c r="C11" s="37">
        <f>C12+C18+C43+C49</f>
        <v>877493.03903135913</v>
      </c>
      <c r="D11" s="37">
        <f>D12+D18+D43+D49</f>
        <v>3001985.508877743</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280631485.4048385</v>
      </c>
      <c r="AD11" s="41"/>
      <c r="AE11" s="37">
        <f t="shared" si="4"/>
        <v>280631.48540483852</v>
      </c>
      <c r="AF11" s="128"/>
      <c r="AG11" s="37">
        <f>AG12+AG18+AG43+AG49</f>
        <v>72527.487172451016</v>
      </c>
    </row>
    <row r="12" spans="1:33" ht="22.25" customHeight="1">
      <c r="A12" s="20" t="s">
        <v>41</v>
      </c>
      <c r="B12" s="37">
        <f>B13+B14+B15</f>
        <v>110513671.05907944</v>
      </c>
      <c r="C12" s="37">
        <f>C13+C14+C15</f>
        <v>94450.598151359212</v>
      </c>
      <c r="D12" s="37">
        <f>D13+D14+D15</f>
        <v>185486.7169577429</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110793608.37418853</v>
      </c>
      <c r="AD12" s="41"/>
      <c r="AE12" s="37">
        <f t="shared" si="4"/>
        <v>110793.60837418852</v>
      </c>
      <c r="AF12" s="128"/>
      <c r="AG12" s="37">
        <f>SUM(AG13:AG15)</f>
        <v>13737.080529633336</v>
      </c>
    </row>
    <row r="13" spans="1:33" ht="22.25" customHeight="1">
      <c r="A13" s="21" t="s">
        <v>42</v>
      </c>
      <c r="B13" s="44">
        <v>72650041.217279404</v>
      </c>
      <c r="C13" s="44">
        <v>64183.908151359203</v>
      </c>
      <c r="D13" s="44">
        <v>142699.466005903</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72856924.591436669</v>
      </c>
      <c r="AD13" s="41"/>
      <c r="AE13" s="52">
        <f t="shared" si="4"/>
        <v>72856.924591436662</v>
      </c>
      <c r="AF13" s="128"/>
      <c r="AG13" s="44">
        <v>11788.6025991349</v>
      </c>
    </row>
    <row r="14" spans="1:33" ht="22.25" customHeight="1">
      <c r="A14" s="21" t="s">
        <v>43</v>
      </c>
      <c r="B14" s="44">
        <v>9051369.6372780297</v>
      </c>
      <c r="C14" s="44">
        <v>8525.7927736648107</v>
      </c>
      <c r="D14" s="44">
        <v>15301.4073750756</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9075196.8374267686</v>
      </c>
      <c r="AD14" s="41"/>
      <c r="AE14" s="52">
        <f t="shared" si="4"/>
        <v>9075.196837426769</v>
      </c>
      <c r="AF14" s="128"/>
      <c r="AG14" s="44">
        <v>1643.1970308473999</v>
      </c>
    </row>
    <row r="15" spans="1:33" ht="22.25" customHeight="1">
      <c r="A15" s="21" t="s">
        <v>44</v>
      </c>
      <c r="B15" s="49">
        <f>B16+B17</f>
        <v>28812260.204521999</v>
      </c>
      <c r="C15" s="49">
        <f t="shared" ref="C15:D15" si="5">C16+C17</f>
        <v>21740.897226335201</v>
      </c>
      <c r="D15" s="49">
        <f t="shared" si="5"/>
        <v>27485.843576764299</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28861486.945325095</v>
      </c>
      <c r="AD15" s="41"/>
      <c r="AE15" s="52">
        <f t="shared" si="4"/>
        <v>28861.486945325094</v>
      </c>
      <c r="AF15" s="128"/>
      <c r="AG15" s="44">
        <v>305.28089965103698</v>
      </c>
    </row>
    <row r="16" spans="1:33" ht="22.25" customHeight="1">
      <c r="A16" s="98" t="s">
        <v>45</v>
      </c>
      <c r="B16" s="44">
        <v>1121237.338</v>
      </c>
      <c r="C16" s="44">
        <v>5.6059999999999999</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1121242.9439999999</v>
      </c>
      <c r="AD16" s="41"/>
      <c r="AE16" s="52">
        <f t="shared" si="4"/>
        <v>1121.2429439999999</v>
      </c>
      <c r="AF16" s="128"/>
      <c r="AG16" s="73"/>
    </row>
    <row r="17" spans="1:33" ht="22.25" customHeight="1">
      <c r="A17" s="99" t="s">
        <v>46</v>
      </c>
      <c r="B17" s="44">
        <v>27691022.866521999</v>
      </c>
      <c r="C17" s="44">
        <v>21735.291226335201</v>
      </c>
      <c r="D17" s="44">
        <v>27485.843576764299</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27740244.001325097</v>
      </c>
      <c r="AD17" s="41"/>
      <c r="AE17" s="52">
        <f t="shared" si="4"/>
        <v>27740.244001325096</v>
      </c>
      <c r="AF17" s="128"/>
      <c r="AG17" s="44">
        <v>305.28089965103698</v>
      </c>
    </row>
    <row r="18" spans="1:33" ht="22.25" customHeight="1">
      <c r="A18" s="20" t="s">
        <v>47</v>
      </c>
      <c r="B18" s="37">
        <f>B19+B20+B21+B25+B26+B33+B35+B37+B39</f>
        <v>39773606.180850007</v>
      </c>
      <c r="C18" s="37">
        <f>C19+C20+C21+C25+C26+C33+C35+C37+C39</f>
        <v>104431.49387999999</v>
      </c>
      <c r="D18" s="37">
        <f>D19+D20+D21+D25+D26+D33+D35+D37+D39</f>
        <v>144435.84591999999</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40022473.520649999</v>
      </c>
      <c r="AD18" s="110"/>
      <c r="AE18" s="37">
        <f t="shared" si="4"/>
        <v>40022.473520649997</v>
      </c>
      <c r="AF18" s="128"/>
      <c r="AG18" s="37">
        <f>SUM(AG19,AG20,AG21,AG25,AG26,AG32,AG33,AG34,AG35,AG36,AG37,AG38,AG39)</f>
        <v>1892.854642817688</v>
      </c>
    </row>
    <row r="19" spans="1:33" ht="22.25" customHeight="1">
      <c r="A19" s="100" t="s">
        <v>48</v>
      </c>
      <c r="B19" s="44">
        <v>4832707.6128400005</v>
      </c>
      <c r="C19" s="44">
        <v>3494.652</v>
      </c>
      <c r="D19" s="44">
        <v>5322.6044999999995</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4841524.8693400007</v>
      </c>
      <c r="AD19" s="110"/>
      <c r="AE19" s="44">
        <f t="shared" si="4"/>
        <v>4841.5248693400008</v>
      </c>
      <c r="AF19" s="128"/>
      <c r="AG19" s="44">
        <v>115.04175051802501</v>
      </c>
    </row>
    <row r="20" spans="1:33" ht="22.25" customHeight="1">
      <c r="A20" s="100" t="s">
        <v>49</v>
      </c>
      <c r="B20" s="44">
        <v>2062500.4875399999</v>
      </c>
      <c r="C20" s="44">
        <v>1505</v>
      </c>
      <c r="D20" s="44">
        <v>2286.9499999999998</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2066292.4375399998</v>
      </c>
      <c r="AD20" s="110"/>
      <c r="AE20" s="52">
        <f t="shared" si="4"/>
        <v>2066.2924375399998</v>
      </c>
      <c r="AF20" s="128"/>
      <c r="AG20" s="44">
        <v>32.35109914503353</v>
      </c>
    </row>
    <row r="21" spans="1:33" ht="22.25" customHeight="1">
      <c r="A21" s="100" t="s">
        <v>50</v>
      </c>
      <c r="B21" s="44">
        <f>SUM(B22:B24)</f>
        <v>7058035.5675399993</v>
      </c>
      <c r="C21" s="44">
        <f>SUM(C22:C24)</f>
        <v>5522.2439999999988</v>
      </c>
      <c r="D21" s="44">
        <f>SUM(D22:D24)</f>
        <v>8877.9239999999991</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7072435.7355399989</v>
      </c>
      <c r="AD21" s="110"/>
      <c r="AE21" s="52">
        <f t="shared" si="4"/>
        <v>7072.4357355399989</v>
      </c>
      <c r="AF21" s="128"/>
      <c r="AG21" s="44">
        <f>SUM(AG22:AG24)</f>
        <v>192.19706665913529</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6378875.836339999</v>
      </c>
      <c r="C23" s="44">
        <v>5060.2999999999993</v>
      </c>
      <c r="D23" s="44">
        <v>8209.6204999999991</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6392145.756839999</v>
      </c>
      <c r="AD23" s="110"/>
      <c r="AE23" s="52">
        <f t="shared" si="4"/>
        <v>6392.1457568399992</v>
      </c>
      <c r="AF23" s="128"/>
      <c r="AG23" s="44">
        <v>178.92620830895984</v>
      </c>
    </row>
    <row r="24" spans="1:33" ht="22.25" customHeight="1">
      <c r="A24" s="99" t="s">
        <v>53</v>
      </c>
      <c r="B24" s="44">
        <v>679159.73120000004</v>
      </c>
      <c r="C24" s="44">
        <v>461.94399999999996</v>
      </c>
      <c r="D24" s="44">
        <v>668.3035000000001</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680289.97870000009</v>
      </c>
      <c r="AD24" s="110"/>
      <c r="AE24" s="52">
        <f t="shared" si="4"/>
        <v>680.28997870000012</v>
      </c>
      <c r="AF24" s="128"/>
      <c r="AG24" s="44">
        <v>13.270858350175457</v>
      </c>
    </row>
    <row r="25" spans="1:33" ht="22.25" customHeight="1">
      <c r="A25" s="100" t="s">
        <v>54</v>
      </c>
      <c r="B25" s="44">
        <v>2964167.53462</v>
      </c>
      <c r="C25" s="44">
        <v>2332.1480000000001</v>
      </c>
      <c r="D25" s="44">
        <v>3767.3194999999992</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2970267.0021200003</v>
      </c>
      <c r="AD25" s="110"/>
      <c r="AE25" s="52">
        <f t="shared" si="4"/>
        <v>2970.2670021200001</v>
      </c>
      <c r="AF25" s="128"/>
      <c r="AG25" s="44">
        <v>85.026192248202648</v>
      </c>
    </row>
    <row r="26" spans="1:33" ht="22.25" customHeight="1">
      <c r="A26" s="100" t="s">
        <v>55</v>
      </c>
      <c r="B26" s="44">
        <f>SUM(B27:B31)</f>
        <v>4301349.6882099994</v>
      </c>
      <c r="C26" s="44">
        <f>SUM(C27:C31)</f>
        <v>4308.4719999999998</v>
      </c>
      <c r="D26" s="44">
        <f>SUM(D27:D31)</f>
        <v>7957.8969999999999</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4313616.0572099993</v>
      </c>
      <c r="AD26" s="110"/>
      <c r="AE26" s="52">
        <f t="shared" si="4"/>
        <v>4313.6160572099989</v>
      </c>
      <c r="AF26" s="128"/>
      <c r="AG26" s="44">
        <f>SUM(AG27:AG31)</f>
        <v>204.8536516273914</v>
      </c>
    </row>
    <row r="27" spans="1:33" ht="22.25" customHeight="1">
      <c r="A27" s="99" t="s">
        <v>56</v>
      </c>
      <c r="B27" s="44">
        <v>3175576.3193399999</v>
      </c>
      <c r="C27" s="44">
        <v>3357.8159999999998</v>
      </c>
      <c r="D27" s="44">
        <v>6355.866</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3185290.00134</v>
      </c>
      <c r="AD27" s="110"/>
      <c r="AE27" s="52">
        <f t="shared" si="4"/>
        <v>3185.2900013399999</v>
      </c>
      <c r="AF27" s="128"/>
      <c r="AG27" s="44">
        <v>173.13994735866609</v>
      </c>
    </row>
    <row r="28" spans="1:33" ht="22.25" customHeight="1">
      <c r="A28" s="99" t="s">
        <v>57</v>
      </c>
      <c r="B28" s="44">
        <v>396053.24907000008</v>
      </c>
      <c r="C28" s="44">
        <v>333.81599999999997</v>
      </c>
      <c r="D28" s="44">
        <v>558.80550000000005</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396945.87057000009</v>
      </c>
      <c r="AD28" s="110"/>
      <c r="AE28" s="52">
        <f t="shared" si="4"/>
        <v>396.94587057000007</v>
      </c>
      <c r="AF28" s="128"/>
      <c r="AG28" s="44">
        <v>6.3288175782568734</v>
      </c>
    </row>
    <row r="29" spans="1:33" ht="22.25" customHeight="1">
      <c r="A29" s="99" t="s">
        <v>58</v>
      </c>
      <c r="B29" s="44">
        <v>18977.599609999997</v>
      </c>
      <c r="C29" s="44">
        <v>12.123999999999999</v>
      </c>
      <c r="D29" s="44">
        <v>16.562499999999996</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19006.286109999997</v>
      </c>
      <c r="AD29" s="110"/>
      <c r="AE29" s="52">
        <f t="shared" si="4"/>
        <v>19.006286109999998</v>
      </c>
      <c r="AF29" s="128"/>
      <c r="AG29" s="44">
        <v>0.30035065672120703</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710742.52018999995</v>
      </c>
      <c r="C31" s="44">
        <v>604.71599999999989</v>
      </c>
      <c r="D31" s="44">
        <v>1026.6629999999998</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712373.89918999991</v>
      </c>
      <c r="AD31" s="110"/>
      <c r="AE31" s="52">
        <f t="shared" si="4"/>
        <v>712.37389918999986</v>
      </c>
      <c r="AF31" s="128"/>
      <c r="AG31" s="44">
        <v>25.084536033747227</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187804.79032</v>
      </c>
      <c r="C33" s="44">
        <v>108.108</v>
      </c>
      <c r="D33" s="44">
        <v>135.2295</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188048.12781999999</v>
      </c>
      <c r="AD33" s="110"/>
      <c r="AE33" s="52">
        <f t="shared" si="4"/>
        <v>188.04812781999999</v>
      </c>
      <c r="AF33" s="128"/>
      <c r="AG33" s="44">
        <v>0.53608752202736532</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6803282.8506200006</v>
      </c>
      <c r="C35" s="44">
        <v>6897.3520000000008</v>
      </c>
      <c r="D35" s="44">
        <v>12818.844999999999</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6822999.0476200003</v>
      </c>
      <c r="AD35" s="110"/>
      <c r="AE35" s="52">
        <f t="shared" si="4"/>
        <v>6822.9990476200001</v>
      </c>
      <c r="AF35" s="128"/>
      <c r="AG35" s="44">
        <v>206.77866987732347</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350630.75601000001</v>
      </c>
      <c r="C37" s="44">
        <v>404.29199999999997</v>
      </c>
      <c r="D37" s="44">
        <v>765.26699999999994</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351800.31501000002</v>
      </c>
      <c r="AD37" s="110"/>
      <c r="AE37" s="52">
        <f t="shared" si="4"/>
        <v>351.80031501000002</v>
      </c>
      <c r="AF37" s="128"/>
      <c r="AG37" s="44">
        <v>1.5537119674406819</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11213126.89315</v>
      </c>
      <c r="C39" s="44">
        <f>SUM(C40:C42)</f>
        <v>79859.225879999998</v>
      </c>
      <c r="D39" s="44">
        <f>SUM(D40:D42)</f>
        <v>102503.80942000001</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11395489.928450001</v>
      </c>
      <c r="AD39" s="110"/>
      <c r="AE39" s="52">
        <f t="shared" si="4"/>
        <v>11395.489928450001</v>
      </c>
      <c r="AF39" s="128"/>
      <c r="AG39" s="44">
        <f>SUM(AG40:AG42)</f>
        <v>1054.5164132531086</v>
      </c>
    </row>
    <row r="40" spans="1:33" ht="22.25" customHeight="1">
      <c r="A40" s="99" t="s">
        <v>69</v>
      </c>
      <c r="B40" s="44">
        <v>1613989.05378</v>
      </c>
      <c r="C40" s="44">
        <v>871.75199999999984</v>
      </c>
      <c r="D40" s="44">
        <v>978.16800000000001</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1615838.9737800001</v>
      </c>
      <c r="AD40" s="110"/>
      <c r="AE40" s="52">
        <f t="shared" si="4"/>
        <v>1615.8389737800001</v>
      </c>
      <c r="AF40" s="128"/>
      <c r="AG40" s="44">
        <v>9.9934652379477278</v>
      </c>
    </row>
    <row r="41" spans="1:33" ht="22.25" customHeight="1">
      <c r="A41" s="99" t="s">
        <v>70</v>
      </c>
      <c r="B41" s="44">
        <v>269244.61202999996</v>
      </c>
      <c r="C41" s="44">
        <v>183.31600000000003</v>
      </c>
      <c r="D41" s="44">
        <v>262.69450000000001</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269690.62252999994</v>
      </c>
      <c r="AD41" s="110"/>
      <c r="AE41" s="52">
        <f t="shared" si="4"/>
        <v>269.69062252999993</v>
      </c>
      <c r="AF41" s="128"/>
      <c r="AG41" s="44">
        <v>3.1588414360264698</v>
      </c>
    </row>
    <row r="42" spans="1:33" ht="22.25" customHeight="1">
      <c r="A42" s="99" t="s">
        <v>71</v>
      </c>
      <c r="B42" s="44">
        <v>9329893.2273399998</v>
      </c>
      <c r="C42" s="44">
        <v>78804.157879999999</v>
      </c>
      <c r="D42" s="44">
        <v>101262.94692</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9509960.3321400005</v>
      </c>
      <c r="AD42" s="110"/>
      <c r="AE42" s="52">
        <f t="shared" si="4"/>
        <v>9509.9603321400009</v>
      </c>
      <c r="AF42" s="128"/>
      <c r="AG42" s="44">
        <v>1041.3641065791344</v>
      </c>
    </row>
    <row r="43" spans="1:33" ht="22.25" customHeight="1">
      <c r="A43" s="20" t="s">
        <v>72</v>
      </c>
      <c r="B43" s="37">
        <f>SUM(B44:B48)</f>
        <v>97756041.556999996</v>
      </c>
      <c r="C43" s="37">
        <f>SUM(C44:C48)</f>
        <v>369397.78700000001</v>
      </c>
      <c r="D43" s="37">
        <f>SUM(D44:D48)</f>
        <v>2351049.5460000001</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100476488.88999999</v>
      </c>
      <c r="AD43" s="41"/>
      <c r="AE43" s="37">
        <f t="shared" si="4"/>
        <v>100476.48888999998</v>
      </c>
      <c r="AF43" s="128"/>
      <c r="AG43" s="37">
        <f>SUM(AG44:AG48)</f>
        <v>23450.021999999997</v>
      </c>
    </row>
    <row r="44" spans="1:33" ht="22.25" customHeight="1">
      <c r="A44" s="100" t="s">
        <v>73</v>
      </c>
      <c r="B44" s="44">
        <v>3570497.4739999999</v>
      </c>
      <c r="C44" s="44">
        <v>688.42200000000003</v>
      </c>
      <c r="D44" s="44">
        <v>26061.685000000001</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3597247.5809999998</v>
      </c>
      <c r="AD44" s="41"/>
      <c r="AE44" s="52">
        <f t="shared" si="4"/>
        <v>3597.2475809999996</v>
      </c>
      <c r="AF44" s="128"/>
      <c r="AG44" s="44">
        <v>50.600999999999999</v>
      </c>
    </row>
    <row r="45" spans="1:33" ht="22.25" customHeight="1">
      <c r="A45" s="100" t="s">
        <v>74</v>
      </c>
      <c r="B45" s="44">
        <v>90302125.888999999</v>
      </c>
      <c r="C45" s="44">
        <v>360353.04800000001</v>
      </c>
      <c r="D45" s="44">
        <v>2140343.3870000001</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92802822.323999986</v>
      </c>
      <c r="AD45" s="41"/>
      <c r="AE45" s="52">
        <f t="shared" si="4"/>
        <v>92802.822323999979</v>
      </c>
      <c r="AF45" s="128"/>
      <c r="AG45" s="44">
        <v>22927.116999999998</v>
      </c>
    </row>
    <row r="46" spans="1:33" ht="22.25" customHeight="1">
      <c r="A46" s="100" t="s">
        <v>75</v>
      </c>
      <c r="B46" s="44">
        <v>1625009.2760000001</v>
      </c>
      <c r="C46" s="44">
        <v>2591.9569999999999</v>
      </c>
      <c r="D46" s="44">
        <v>169057.174</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1796658.4070000001</v>
      </c>
      <c r="AD46" s="41"/>
      <c r="AE46" s="52">
        <f t="shared" si="4"/>
        <v>1796.6584070000001</v>
      </c>
      <c r="AF46" s="128"/>
      <c r="AG46" s="44">
        <v>38.317999999999998</v>
      </c>
    </row>
    <row r="47" spans="1:33" ht="22.25" customHeight="1">
      <c r="A47" s="100" t="s">
        <v>76</v>
      </c>
      <c r="B47" s="44">
        <v>2258408.9180000001</v>
      </c>
      <c r="C47" s="44">
        <v>5764.36</v>
      </c>
      <c r="D47" s="44">
        <v>15587.3</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2279760.5779999997</v>
      </c>
      <c r="AD47" s="41"/>
      <c r="AE47" s="52">
        <f t="shared" si="4"/>
        <v>2279.7605779999999</v>
      </c>
      <c r="AF47" s="128"/>
      <c r="AG47" s="44">
        <v>433.98599999999999</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28708688.059999999</v>
      </c>
      <c r="C49" s="37">
        <f>SUM(C50:C52)</f>
        <v>309213.15999999997</v>
      </c>
      <c r="D49" s="37">
        <f>SUM(D50:D52)</f>
        <v>321013.39999999997</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29338914.619999997</v>
      </c>
      <c r="AD49" s="41"/>
      <c r="AE49" s="37">
        <f t="shared" si="4"/>
        <v>29338.914619999996</v>
      </c>
      <c r="AF49" s="128"/>
      <c r="AG49" s="37">
        <f>SUM(AG50:AG52)</f>
        <v>33447.53</v>
      </c>
    </row>
    <row r="50" spans="1:33" ht="22.25" customHeight="1">
      <c r="A50" s="100" t="s">
        <v>79</v>
      </c>
      <c r="B50" s="44">
        <v>4860362.29</v>
      </c>
      <c r="C50" s="44">
        <v>13834.1</v>
      </c>
      <c r="D50" s="44">
        <v>5883.08</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4880079.47</v>
      </c>
      <c r="AD50" s="41"/>
      <c r="AE50" s="52">
        <f t="shared" si="4"/>
        <v>4880.0794699999997</v>
      </c>
      <c r="AF50" s="128"/>
      <c r="AG50" s="44">
        <v>1923.7</v>
      </c>
    </row>
    <row r="51" spans="1:33" ht="22.25" customHeight="1">
      <c r="A51" s="100" t="s">
        <v>80</v>
      </c>
      <c r="B51" s="44">
        <v>18730656.239999998</v>
      </c>
      <c r="C51" s="44">
        <v>275867.68</v>
      </c>
      <c r="D51" s="44">
        <v>304135.59999999998</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19310659.52</v>
      </c>
      <c r="AD51" s="41"/>
      <c r="AE51" s="52">
        <f t="shared" si="4"/>
        <v>19310.659520000001</v>
      </c>
      <c r="AF51" s="128"/>
      <c r="AG51" s="44">
        <v>31428.6</v>
      </c>
    </row>
    <row r="52" spans="1:33" ht="22.25" customHeight="1">
      <c r="A52" s="100" t="s">
        <v>81</v>
      </c>
      <c r="B52" s="44">
        <v>5117669.53</v>
      </c>
      <c r="C52" s="44">
        <v>19511.38</v>
      </c>
      <c r="D52" s="44">
        <v>10994.72</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5148175.63</v>
      </c>
      <c r="AD52" s="41"/>
      <c r="AE52" s="52">
        <f t="shared" si="4"/>
        <v>5148.1756299999997</v>
      </c>
      <c r="AF52" s="128"/>
      <c r="AG52" s="44">
        <v>95.23</v>
      </c>
    </row>
    <row r="53" spans="1:33" ht="22.25" customHeight="1">
      <c r="A53" s="13" t="s">
        <v>82</v>
      </c>
      <c r="B53" s="37">
        <f>B54+B59</f>
        <v>10879111.328942129</v>
      </c>
      <c r="C53" s="37">
        <f>C54+C59</f>
        <v>13033321.050939351</v>
      </c>
      <c r="D53" s="37">
        <f>D54+D59</f>
        <v>9404.7843899731888</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23921837.164271452</v>
      </c>
      <c r="AD53" s="41"/>
      <c r="AE53" s="37">
        <f t="shared" si="4"/>
        <v>23921.837164271452</v>
      </c>
      <c r="AF53" s="128"/>
      <c r="AG53" s="37">
        <f>AG54+AG59</f>
        <v>1916.4089855289999</v>
      </c>
    </row>
    <row r="54" spans="1:33" ht="22.25" customHeight="1">
      <c r="A54" s="20" t="s">
        <v>83</v>
      </c>
      <c r="B54" s="37">
        <f>B55+B58</f>
        <v>64198.5</v>
      </c>
      <c r="C54" s="37">
        <f>C55+C58</f>
        <v>2258051</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2322249.5</v>
      </c>
      <c r="AD54" s="41"/>
      <c r="AE54" s="37">
        <f t="shared" si="4"/>
        <v>2322.2494999999999</v>
      </c>
      <c r="AF54" s="128"/>
      <c r="AG54" s="76"/>
    </row>
    <row r="55" spans="1:33" ht="22.25" customHeight="1">
      <c r="A55" s="101" t="s">
        <v>84</v>
      </c>
      <c r="B55" s="52">
        <f>B56+B57</f>
        <v>64198.5</v>
      </c>
      <c r="C55" s="52">
        <f>C56+C57</f>
        <v>2258051</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2322249.5</v>
      </c>
      <c r="AD55" s="41"/>
      <c r="AE55" s="44">
        <f t="shared" si="4"/>
        <v>2322.2494999999999</v>
      </c>
      <c r="AF55" s="128"/>
      <c r="AG55" s="73"/>
    </row>
    <row r="56" spans="1:33" ht="22.25" customHeight="1">
      <c r="A56" s="100" t="s">
        <v>85</v>
      </c>
      <c r="B56" s="44">
        <v>61139.74</v>
      </c>
      <c r="C56" s="44">
        <v>2165910.33</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2227050.0700000003</v>
      </c>
      <c r="AD56" s="41"/>
      <c r="AE56" s="52">
        <f t="shared" si="4"/>
        <v>2227.0500700000002</v>
      </c>
      <c r="AF56" s="128"/>
      <c r="AG56" s="73"/>
    </row>
    <row r="57" spans="1:33" ht="22.25" customHeight="1">
      <c r="A57" s="100" t="s">
        <v>86</v>
      </c>
      <c r="B57" s="44">
        <v>3058.76</v>
      </c>
      <c r="C57" s="44">
        <v>92140.67</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95199.43</v>
      </c>
      <c r="AD57" s="41"/>
      <c r="AE57" s="52">
        <f t="shared" si="4"/>
        <v>95.199429999999992</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10814912.828942129</v>
      </c>
      <c r="C59" s="37">
        <f t="shared" ref="C59:D59" si="8">C60+C64</f>
        <v>10775270.050939351</v>
      </c>
      <c r="D59" s="37">
        <f t="shared" si="8"/>
        <v>9404.7843899731888</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21599587.664271452</v>
      </c>
      <c r="AD59" s="41"/>
      <c r="AE59" s="37">
        <f t="shared" si="4"/>
        <v>21599.58766427145</v>
      </c>
      <c r="AF59" s="128"/>
      <c r="AG59" s="53">
        <f>SUM(AG60:AG66)</f>
        <v>1916.4089855289999</v>
      </c>
    </row>
    <row r="60" spans="1:33" ht="22.25" customHeight="1">
      <c r="A60" s="100" t="s">
        <v>89</v>
      </c>
      <c r="B60" s="49">
        <f>SUM(B61,B62,B63)</f>
        <v>9135451.0782334097</v>
      </c>
      <c r="C60" s="49">
        <f t="shared" ref="C60:D60" si="9">SUM(C61,C62,C63)</f>
        <v>8434422.7982806787</v>
      </c>
      <c r="D60" s="49">
        <f t="shared" si="9"/>
        <v>9363.9843899731895</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17579237.86090406</v>
      </c>
      <c r="AD60" s="41"/>
      <c r="AE60" s="52">
        <f t="shared" si="4"/>
        <v>17579.237860904061</v>
      </c>
      <c r="AF60" s="128"/>
      <c r="AG60" s="111"/>
    </row>
    <row r="61" spans="1:33" ht="22.25" customHeight="1">
      <c r="A61" s="102" t="s">
        <v>90</v>
      </c>
      <c r="B61" s="44">
        <v>6098172.9304344403</v>
      </c>
      <c r="C61" s="44">
        <v>5869743.1157096699</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11967916.046144109</v>
      </c>
      <c r="AD61" s="41"/>
      <c r="AE61" s="52">
        <f t="shared" si="4"/>
        <v>11967.91604614411</v>
      </c>
      <c r="AF61" s="128"/>
      <c r="AG61" s="109"/>
    </row>
    <row r="62" spans="1:33" ht="22.25" customHeight="1">
      <c r="A62" s="102" t="s">
        <v>91</v>
      </c>
      <c r="B62" s="44">
        <v>2995429.0086880098</v>
      </c>
      <c r="C62" s="44">
        <v>2506388.2774622198</v>
      </c>
      <c r="D62" s="44">
        <v>9363.9843899731895</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5511181.270540203</v>
      </c>
      <c r="AD62" s="41"/>
      <c r="AE62" s="52">
        <f t="shared" si="4"/>
        <v>5511.1812705402026</v>
      </c>
      <c r="AF62" s="128"/>
      <c r="AG62" s="44">
        <v>1916.4089855289999</v>
      </c>
    </row>
    <row r="63" spans="1:33" ht="22.25" customHeight="1">
      <c r="A63" s="102" t="s">
        <v>92</v>
      </c>
      <c r="B63" s="44">
        <v>41849.139110960699</v>
      </c>
      <c r="C63" s="44">
        <v>58291.405108788102</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100140.5442197488</v>
      </c>
      <c r="AD63" s="41"/>
      <c r="AE63" s="52">
        <f t="shared" si="4"/>
        <v>100.1405442197488</v>
      </c>
      <c r="AF63" s="128"/>
      <c r="AG63" s="109"/>
    </row>
    <row r="64" spans="1:33" ht="22.25" customHeight="1">
      <c r="A64" s="103" t="s">
        <v>93</v>
      </c>
      <c r="B64" s="49">
        <f>SUM(B65,B66,B67)</f>
        <v>1679461.7507087197</v>
      </c>
      <c r="C64" s="49">
        <f t="shared" ref="C64" si="11">SUM(C65,C66,C67)</f>
        <v>2340847.2526586726</v>
      </c>
      <c r="D64" s="49">
        <f>SUM(D65,D66,D67)</f>
        <v>40.799999999999997</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4020349.8033673922</v>
      </c>
      <c r="AD64" s="41"/>
      <c r="AE64" s="52">
        <f t="shared" si="4"/>
        <v>4020.3498033673923</v>
      </c>
      <c r="AF64" s="128"/>
      <c r="AG64" s="109"/>
    </row>
    <row r="65" spans="1:33" ht="22.25" customHeight="1">
      <c r="A65" s="102" t="s">
        <v>94</v>
      </c>
      <c r="B65" s="44">
        <v>1622934.8325352201</v>
      </c>
      <c r="C65" s="44">
        <v>1009969.15706803</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2632903.9896032503</v>
      </c>
      <c r="AD65" s="41"/>
      <c r="AE65" s="52">
        <f t="shared" si="4"/>
        <v>2632.9039896032505</v>
      </c>
      <c r="AF65" s="128"/>
      <c r="AG65" s="112"/>
    </row>
    <row r="66" spans="1:33" ht="22.25" customHeight="1">
      <c r="A66" s="102" t="s">
        <v>95</v>
      </c>
      <c r="B66" s="44">
        <v>54555.576606342802</v>
      </c>
      <c r="C66" s="44">
        <v>1018.33537497265</v>
      </c>
      <c r="D66" s="44">
        <v>40.799999999999997</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55614.711981315457</v>
      </c>
      <c r="AD66" s="41"/>
      <c r="AE66" s="52">
        <f t="shared" si="4"/>
        <v>55.614711981315459</v>
      </c>
      <c r="AF66" s="128"/>
      <c r="AG66" s="112"/>
    </row>
    <row r="67" spans="1:33" ht="22.25" customHeight="1" thickBot="1">
      <c r="A67" s="102" t="s">
        <v>96</v>
      </c>
      <c r="B67" s="44">
        <v>1971.3415671569501</v>
      </c>
      <c r="C67" s="44">
        <v>1329859.7602156701</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1331831.1017828269</v>
      </c>
      <c r="AD67" s="41"/>
      <c r="AE67" s="116">
        <f t="shared" si="4"/>
        <v>1331.8311017828269</v>
      </c>
      <c r="AF67" s="128"/>
      <c r="AG67" s="112"/>
    </row>
    <row r="68" spans="1:33" ht="22.25" customHeight="1">
      <c r="A68" s="12" t="s">
        <v>97</v>
      </c>
      <c r="B68" s="33">
        <f>B69+B75+B86+B94+B99+B105+B112+B117</f>
        <v>28803826.08646233</v>
      </c>
      <c r="C68" s="33">
        <f t="shared" ref="C68:AC68" si="12">C69+C75+C86+C94+C99+C105+C112+C117</f>
        <v>259605.4482056</v>
      </c>
      <c r="D68" s="33">
        <f t="shared" si="12"/>
        <v>1018726.515</v>
      </c>
      <c r="E68" s="34">
        <f t="shared" si="12"/>
        <v>882870.08000000007</v>
      </c>
      <c r="F68" s="34">
        <f t="shared" si="12"/>
        <v>0</v>
      </c>
      <c r="G68" s="34">
        <f t="shared" si="12"/>
        <v>0</v>
      </c>
      <c r="H68" s="34">
        <f t="shared" si="12"/>
        <v>0</v>
      </c>
      <c r="I68" s="34">
        <f t="shared" si="12"/>
        <v>0</v>
      </c>
      <c r="J68" s="34">
        <f t="shared" si="12"/>
        <v>0</v>
      </c>
      <c r="K68" s="34">
        <f t="shared" si="12"/>
        <v>0</v>
      </c>
      <c r="L68" s="34">
        <f t="shared" si="12"/>
        <v>0</v>
      </c>
      <c r="M68" s="34">
        <f t="shared" si="12"/>
        <v>0</v>
      </c>
      <c r="N68" s="34">
        <f t="shared" si="12"/>
        <v>0</v>
      </c>
      <c r="O68" s="34">
        <f t="shared" si="12"/>
        <v>0</v>
      </c>
      <c r="P68" s="34">
        <f t="shared" si="12"/>
        <v>0</v>
      </c>
      <c r="Q68" s="34">
        <f t="shared" si="12"/>
        <v>0</v>
      </c>
      <c r="R68" s="34">
        <f t="shared" si="12"/>
        <v>0</v>
      </c>
      <c r="S68" s="34">
        <f t="shared" si="12"/>
        <v>0</v>
      </c>
      <c r="T68" s="34">
        <f t="shared" si="12"/>
        <v>0</v>
      </c>
      <c r="U68" s="34">
        <f t="shared" si="12"/>
        <v>253207.65599999999</v>
      </c>
      <c r="V68" s="34">
        <f t="shared" si="12"/>
        <v>67562.62</v>
      </c>
      <c r="W68" s="34">
        <f t="shared" si="12"/>
        <v>0</v>
      </c>
      <c r="X68" s="34">
        <f t="shared" si="12"/>
        <v>0</v>
      </c>
      <c r="Y68" s="34">
        <f t="shared" si="12"/>
        <v>0</v>
      </c>
      <c r="Z68" s="34">
        <f t="shared" si="12"/>
        <v>0</v>
      </c>
      <c r="AA68" s="34">
        <f t="shared" si="12"/>
        <v>0</v>
      </c>
      <c r="AB68" s="120">
        <f t="shared" si="12"/>
        <v>39035.769999999997</v>
      </c>
      <c r="AC68" s="57">
        <f t="shared" si="12"/>
        <v>31324834.175667927</v>
      </c>
      <c r="AD68" s="93"/>
      <c r="AE68" s="57">
        <f t="shared" si="4"/>
        <v>31324.834175667926</v>
      </c>
      <c r="AF68" s="128"/>
      <c r="AG68" s="57"/>
    </row>
    <row r="69" spans="1:33" ht="22.25" customHeight="1">
      <c r="A69" s="20" t="s">
        <v>98</v>
      </c>
      <c r="B69" s="53">
        <f>SUM(B70:B74)</f>
        <v>13446757.629195407</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13446757.629195407</v>
      </c>
      <c r="AD69" s="41"/>
      <c r="AE69" s="37">
        <f t="shared" si="4"/>
        <v>13446.757629195406</v>
      </c>
      <c r="AF69" s="128"/>
      <c r="AG69" s="76"/>
    </row>
    <row r="70" spans="1:33" ht="22.25" customHeight="1">
      <c r="A70" s="100" t="s">
        <v>99</v>
      </c>
      <c r="B70" s="44">
        <v>10649130.776800001</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10649130.776800001</v>
      </c>
      <c r="AD70" s="41"/>
      <c r="AE70" s="52">
        <f t="shared" si="4"/>
        <v>10649.130776800001</v>
      </c>
      <c r="AF70" s="128"/>
      <c r="AG70" s="111"/>
    </row>
    <row r="71" spans="1:33" ht="22.25" customHeight="1">
      <c r="A71" s="100" t="s">
        <v>100</v>
      </c>
      <c r="B71" s="44">
        <v>2202429.6012051748</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2202429.6012051748</v>
      </c>
      <c r="AD71" s="41"/>
      <c r="AE71" s="52">
        <f t="shared" si="4"/>
        <v>2202.429601205175</v>
      </c>
      <c r="AF71" s="128"/>
      <c r="AG71" s="111"/>
    </row>
    <row r="72" spans="1:33" ht="22.25" customHeight="1">
      <c r="A72" s="100" t="s">
        <v>101</v>
      </c>
      <c r="B72" s="44">
        <v>386447.75198345847</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386447.75198345847</v>
      </c>
      <c r="AD72" s="41"/>
      <c r="AE72" s="52">
        <f t="shared" si="4"/>
        <v>386.44775198345849</v>
      </c>
      <c r="AF72" s="128"/>
      <c r="AG72" s="111"/>
    </row>
    <row r="73" spans="1:33" ht="22.25" customHeight="1">
      <c r="A73" s="100" t="s">
        <v>102</v>
      </c>
      <c r="B73" s="44">
        <v>208749.49920677271</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208749.49920677271</v>
      </c>
      <c r="AD73" s="41"/>
      <c r="AE73" s="52">
        <f t="shared" ref="AE73:AE136" si="13">AC73/1000</f>
        <v>208.74949920677273</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5475066.3132895883</v>
      </c>
      <c r="C75" s="37">
        <f>SUM(C76:C85)</f>
        <v>259605.4482056</v>
      </c>
      <c r="D75" s="37">
        <f>SUM(D76:D85)</f>
        <v>1018726.515</v>
      </c>
      <c r="E75" s="60">
        <f>SUM(E76:E85)</f>
        <v>882870.08000000007</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7636268.3564951885</v>
      </c>
      <c r="AD75" s="41"/>
      <c r="AE75" s="37">
        <f t="shared" si="13"/>
        <v>7636.2683564951885</v>
      </c>
      <c r="AF75" s="128"/>
      <c r="AG75" s="76"/>
    </row>
    <row r="76" spans="1:33" ht="22.25" customHeight="1">
      <c r="A76" s="100" t="s">
        <v>105</v>
      </c>
      <c r="B76" s="117">
        <v>3238990.9411295885</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3238990.9411295885</v>
      </c>
      <c r="AD76" s="41"/>
      <c r="AE76" s="52">
        <f t="shared" si="13"/>
        <v>3238.9909411295885</v>
      </c>
      <c r="AF76" s="128"/>
      <c r="AG76" s="111"/>
    </row>
    <row r="77" spans="1:33" ht="22.25" customHeight="1">
      <c r="A77" s="100" t="s">
        <v>106</v>
      </c>
      <c r="B77" s="59"/>
      <c r="C77" s="58"/>
      <c r="D77" s="44">
        <v>839758.5</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839758.5</v>
      </c>
      <c r="AD77" s="41"/>
      <c r="AE77" s="52">
        <f t="shared" si="13"/>
        <v>839.75850000000003</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178968.01500000001</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178968.01500000001</v>
      </c>
      <c r="AD79" s="41"/>
      <c r="AE79" s="52">
        <f t="shared" si="13"/>
        <v>178.96801500000001</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93265.340000000011</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93265.340000000011</v>
      </c>
      <c r="AD81" s="41"/>
      <c r="AE81" s="52">
        <f t="shared" si="13"/>
        <v>93.265340000000009</v>
      </c>
      <c r="AF81" s="128"/>
      <c r="AG81" s="111"/>
    </row>
    <row r="82" spans="1:33" ht="22.25" customHeight="1">
      <c r="A82" s="100" t="s">
        <v>111</v>
      </c>
      <c r="B82" s="44">
        <v>60720.000000000007</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60720.000000000007</v>
      </c>
      <c r="AD82" s="41"/>
      <c r="AE82" s="52">
        <f t="shared" si="13"/>
        <v>60.720000000000006</v>
      </c>
      <c r="AF82" s="128"/>
      <c r="AG82" s="111"/>
    </row>
    <row r="83" spans="1:33" ht="22.25" customHeight="1">
      <c r="A83" s="100" t="s">
        <v>112</v>
      </c>
      <c r="B83" s="44">
        <v>2082090.0321600002</v>
      </c>
      <c r="C83" s="44">
        <v>259605.4482056</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2341695.4803656</v>
      </c>
      <c r="AD83" s="41"/>
      <c r="AE83" s="52">
        <f t="shared" si="13"/>
        <v>2341.6954803655999</v>
      </c>
      <c r="AF83" s="128"/>
      <c r="AG83" s="111"/>
    </row>
    <row r="84" spans="1:33" ht="22.25" customHeight="1">
      <c r="A84" s="100" t="s">
        <v>113</v>
      </c>
      <c r="B84" s="59"/>
      <c r="C84" s="58"/>
      <c r="D84" s="58"/>
      <c r="E84" s="165">
        <v>882870.08000000007</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882870.08000000007</v>
      </c>
      <c r="AD84" s="41"/>
      <c r="AE84" s="52">
        <f t="shared" si="13"/>
        <v>882.87008000000003</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9575461.1699999981</v>
      </c>
      <c r="C86" s="37">
        <f>SUM(C87:C93)</f>
        <v>0</v>
      </c>
      <c r="D86" s="58"/>
      <c r="E86" s="47"/>
      <c r="F86" s="47"/>
      <c r="G86" s="47"/>
      <c r="H86" s="47"/>
      <c r="I86" s="47"/>
      <c r="J86" s="47"/>
      <c r="K86" s="47"/>
      <c r="L86" s="47"/>
      <c r="M86" s="47"/>
      <c r="N86" s="47"/>
      <c r="O86" s="47"/>
      <c r="P86" s="47"/>
      <c r="Q86" s="47"/>
      <c r="R86" s="47"/>
      <c r="S86" s="47"/>
      <c r="T86" s="47"/>
      <c r="U86" s="37">
        <f t="shared" ref="U86:V86" si="15">SUM(U87:U93)</f>
        <v>253207.65599999999</v>
      </c>
      <c r="V86" s="37">
        <f t="shared" si="15"/>
        <v>67562.62</v>
      </c>
      <c r="W86" s="47"/>
      <c r="X86" s="47"/>
      <c r="Y86" s="47"/>
      <c r="Z86" s="47"/>
      <c r="AA86" s="47"/>
      <c r="AB86" s="75"/>
      <c r="AC86" s="37">
        <f>SUM(AC87:AC93)</f>
        <v>9896231.4459999986</v>
      </c>
      <c r="AD86" s="41"/>
      <c r="AE86" s="37">
        <f>AC86/1000</f>
        <v>9896.231445999998</v>
      </c>
      <c r="AF86" s="128"/>
      <c r="AG86" s="76"/>
    </row>
    <row r="87" spans="1:33" ht="22.25" customHeight="1">
      <c r="A87" s="100" t="s">
        <v>116</v>
      </c>
      <c r="B87" s="44">
        <v>9119076.5299999993</v>
      </c>
      <c r="C87" s="44">
        <v>0</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6">SUM(B87:AB87)</f>
        <v>9119076.5299999993</v>
      </c>
      <c r="AD87" s="41"/>
      <c r="AE87" s="52">
        <f t="shared" si="13"/>
        <v>9119.0765299999985</v>
      </c>
      <c r="AF87" s="128"/>
      <c r="AG87" s="111"/>
    </row>
    <row r="88" spans="1:33" ht="22.25" customHeight="1">
      <c r="A88" s="100" t="s">
        <v>117</v>
      </c>
      <c r="B88" s="44">
        <v>285362.7</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6"/>
        <v>285362.7</v>
      </c>
      <c r="AD88" s="41"/>
      <c r="AE88" s="52">
        <f t="shared" si="13"/>
        <v>285.36270000000002</v>
      </c>
      <c r="AF88" s="128"/>
      <c r="AG88" s="111"/>
    </row>
    <row r="89" spans="1:33" ht="22.25" customHeight="1">
      <c r="A89" s="100" t="s">
        <v>118</v>
      </c>
      <c r="B89" s="44">
        <v>76382.399999999994</v>
      </c>
      <c r="C89" s="58"/>
      <c r="D89" s="58"/>
      <c r="E89" s="45"/>
      <c r="F89" s="46"/>
      <c r="G89" s="46"/>
      <c r="H89" s="46"/>
      <c r="I89" s="47"/>
      <c r="J89" s="47"/>
      <c r="K89" s="47"/>
      <c r="L89" s="47"/>
      <c r="M89" s="47"/>
      <c r="N89" s="47"/>
      <c r="O89" s="47"/>
      <c r="P89" s="47"/>
      <c r="Q89" s="47"/>
      <c r="R89" s="47"/>
      <c r="S89" s="47"/>
      <c r="T89" s="47"/>
      <c r="U89" s="165">
        <v>253207.65599999999</v>
      </c>
      <c r="V89" s="165">
        <v>67562.62</v>
      </c>
      <c r="W89" s="47"/>
      <c r="X89" s="47"/>
      <c r="Y89" s="47"/>
      <c r="Z89" s="47"/>
      <c r="AA89" s="47"/>
      <c r="AB89" s="75"/>
      <c r="AC89" s="44">
        <f t="shared" si="16"/>
        <v>397152.67599999998</v>
      </c>
      <c r="AD89" s="41"/>
      <c r="AE89" s="44">
        <f t="shared" si="13"/>
        <v>397.15267599999999</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94639.54</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6"/>
        <v>94639.54</v>
      </c>
      <c r="AD91" s="41"/>
      <c r="AE91" s="52">
        <f t="shared" si="13"/>
        <v>94.639539999999997</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306540.97397733334</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306540.97397733334</v>
      </c>
      <c r="AD94" s="41"/>
      <c r="AE94" s="37">
        <f t="shared" si="13"/>
        <v>306.54097397733335</v>
      </c>
      <c r="AF94" s="128"/>
      <c r="AG94" s="78"/>
    </row>
    <row r="95" spans="1:33" ht="22.25" customHeight="1">
      <c r="A95" s="100" t="s">
        <v>124</v>
      </c>
      <c r="B95" s="44">
        <v>253268.17879733333</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253268.17879733333</v>
      </c>
      <c r="AD95" s="41"/>
      <c r="AE95" s="52">
        <f t="shared" si="13"/>
        <v>253.26817879733332</v>
      </c>
      <c r="AF95" s="128"/>
      <c r="AG95" s="111"/>
    </row>
    <row r="96" spans="1:33" ht="22.25" customHeight="1">
      <c r="A96" s="100" t="s">
        <v>125</v>
      </c>
      <c r="B96" s="44">
        <v>53272.795179999994</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53272.795179999994</v>
      </c>
      <c r="AD96" s="41"/>
      <c r="AE96" s="52">
        <f t="shared" si="13"/>
        <v>53.272795179999996</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0</v>
      </c>
      <c r="E99" s="66">
        <f>SUM(E100:E102)</f>
        <v>0</v>
      </c>
      <c r="F99" s="47"/>
      <c r="G99" s="47"/>
      <c r="H99" s="47"/>
      <c r="I99" s="47"/>
      <c r="J99" s="47"/>
      <c r="K99" s="47"/>
      <c r="L99" s="47"/>
      <c r="M99" s="47"/>
      <c r="N99" s="47"/>
      <c r="O99" s="47"/>
      <c r="P99" s="47"/>
      <c r="Q99" s="47"/>
      <c r="R99" s="47"/>
      <c r="S99" s="47"/>
      <c r="T99" s="66">
        <f>SUM(T100:T102)</f>
        <v>0</v>
      </c>
      <c r="U99" s="66">
        <f t="shared" ref="U99:AB99" si="17">SUM(U100:U102)</f>
        <v>0</v>
      </c>
      <c r="V99" s="66">
        <f t="shared" si="17"/>
        <v>0</v>
      </c>
      <c r="W99" s="66">
        <f t="shared" si="17"/>
        <v>0</v>
      </c>
      <c r="X99" s="66">
        <f t="shared" si="17"/>
        <v>0</v>
      </c>
      <c r="Y99" s="66">
        <f t="shared" si="17"/>
        <v>0</v>
      </c>
      <c r="Z99" s="66">
        <f t="shared" si="17"/>
        <v>0</v>
      </c>
      <c r="AA99" s="66">
        <f t="shared" si="17"/>
        <v>0</v>
      </c>
      <c r="AB99" s="66">
        <f t="shared" si="17"/>
        <v>0</v>
      </c>
      <c r="AC99" s="37">
        <f>SUM(AC100:AC104)</f>
        <v>0</v>
      </c>
      <c r="AD99" s="41"/>
      <c r="AE99" s="37">
        <f t="shared" si="13"/>
        <v>0</v>
      </c>
      <c r="AF99" s="128"/>
      <c r="AG99" s="63"/>
    </row>
    <row r="100" spans="1:33" ht="22.25" customHeight="1">
      <c r="A100" s="100" t="s">
        <v>129</v>
      </c>
      <c r="B100" s="63"/>
      <c r="C100" s="63"/>
      <c r="D100" s="44">
        <v>0</v>
      </c>
      <c r="E100" s="165">
        <v>0</v>
      </c>
      <c r="F100" s="47"/>
      <c r="G100" s="47"/>
      <c r="H100" s="47"/>
      <c r="I100" s="47"/>
      <c r="J100" s="47"/>
      <c r="K100" s="47"/>
      <c r="L100" s="47"/>
      <c r="M100" s="47"/>
      <c r="N100" s="47"/>
      <c r="O100" s="47"/>
      <c r="P100" s="47"/>
      <c r="Q100" s="47"/>
      <c r="R100" s="47"/>
      <c r="S100" s="47"/>
      <c r="T100" s="165">
        <v>0</v>
      </c>
      <c r="U100" s="165">
        <v>0</v>
      </c>
      <c r="V100" s="165">
        <v>0</v>
      </c>
      <c r="W100" s="165">
        <v>0</v>
      </c>
      <c r="X100" s="165">
        <v>0</v>
      </c>
      <c r="Y100" s="165">
        <v>0</v>
      </c>
      <c r="Z100" s="165">
        <v>0</v>
      </c>
      <c r="AA100" s="165">
        <v>0</v>
      </c>
      <c r="AB100" s="165">
        <v>0</v>
      </c>
      <c r="AC100" s="52">
        <f>SUM(B100:AB100)</f>
        <v>0</v>
      </c>
      <c r="AD100" s="41"/>
      <c r="AE100" s="52">
        <f t="shared" si="13"/>
        <v>0</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0</v>
      </c>
      <c r="G105" s="67">
        <f t="shared" ref="G105:S105" si="18">SUM(G106:G111)</f>
        <v>0</v>
      </c>
      <c r="H105" s="66">
        <f t="shared" si="18"/>
        <v>0</v>
      </c>
      <c r="I105" s="66">
        <f t="shared" si="18"/>
        <v>0</v>
      </c>
      <c r="J105" s="66">
        <f t="shared" si="18"/>
        <v>0</v>
      </c>
      <c r="K105" s="66">
        <f t="shared" si="18"/>
        <v>0</v>
      </c>
      <c r="L105" s="66">
        <f t="shared" si="18"/>
        <v>0</v>
      </c>
      <c r="M105" s="66">
        <f t="shared" si="18"/>
        <v>0</v>
      </c>
      <c r="N105" s="66">
        <f t="shared" si="18"/>
        <v>0</v>
      </c>
      <c r="O105" s="66">
        <f t="shared" si="18"/>
        <v>0</v>
      </c>
      <c r="P105" s="66">
        <f t="shared" si="18"/>
        <v>0</v>
      </c>
      <c r="Q105" s="66">
        <f t="shared" si="18"/>
        <v>0</v>
      </c>
      <c r="R105" s="67">
        <f t="shared" si="18"/>
        <v>0</v>
      </c>
      <c r="S105" s="66">
        <f t="shared" si="18"/>
        <v>0</v>
      </c>
      <c r="T105" s="47"/>
      <c r="U105" s="47"/>
      <c r="V105" s="47"/>
      <c r="W105" s="47"/>
      <c r="X105" s="47"/>
      <c r="Y105" s="47"/>
      <c r="Z105" s="47"/>
      <c r="AA105" s="47"/>
      <c r="AB105" s="75"/>
      <c r="AC105" s="37">
        <f>SUM(AC106:AC111)</f>
        <v>0</v>
      </c>
      <c r="AD105" s="41"/>
      <c r="AE105" s="37">
        <f>AC105/1000</f>
        <v>0</v>
      </c>
      <c r="AF105" s="128"/>
      <c r="AG105" s="63"/>
    </row>
    <row r="106" spans="1:33" ht="22.25" customHeight="1">
      <c r="A106" s="100" t="s">
        <v>135</v>
      </c>
      <c r="B106" s="63"/>
      <c r="C106" s="63"/>
      <c r="D106" s="63"/>
      <c r="E106" s="45"/>
      <c r="F106" s="165"/>
      <c r="G106" s="47"/>
      <c r="H106" s="47"/>
      <c r="I106" s="47"/>
      <c r="J106" s="165"/>
      <c r="K106" s="165"/>
      <c r="L106" s="165"/>
      <c r="M106" s="105"/>
      <c r="N106" s="47"/>
      <c r="O106" s="47"/>
      <c r="P106" s="47"/>
      <c r="Q106" s="47"/>
      <c r="R106" s="47"/>
      <c r="S106" s="165"/>
      <c r="T106" s="47"/>
      <c r="U106" s="47"/>
      <c r="V106" s="47"/>
      <c r="W106" s="47"/>
      <c r="X106" s="47"/>
      <c r="Y106" s="47"/>
      <c r="Z106" s="47"/>
      <c r="AA106" s="47"/>
      <c r="AB106" s="75"/>
      <c r="AC106" s="52">
        <f>SUM(B106:AB106)</f>
        <v>0</v>
      </c>
      <c r="AD106" s="41"/>
      <c r="AE106" s="52">
        <f>AC106/1000</f>
        <v>0</v>
      </c>
      <c r="AF106" s="128"/>
      <c r="AG106" s="111"/>
    </row>
    <row r="107" spans="1:33" ht="22.25" customHeight="1">
      <c r="A107" s="100" t="s">
        <v>136</v>
      </c>
      <c r="B107" s="63"/>
      <c r="C107" s="63"/>
      <c r="D107" s="63"/>
      <c r="E107" s="45"/>
      <c r="F107" s="47"/>
      <c r="G107" s="47"/>
      <c r="H107" s="47"/>
      <c r="I107" s="165"/>
      <c r="J107" s="165"/>
      <c r="K107" s="47"/>
      <c r="L107" s="47"/>
      <c r="M107" s="165"/>
      <c r="N107" s="47"/>
      <c r="O107" s="47"/>
      <c r="P107" s="47"/>
      <c r="Q107" s="165"/>
      <c r="R107" s="47"/>
      <c r="S107" s="47"/>
      <c r="T107" s="47"/>
      <c r="U107" s="47"/>
      <c r="V107" s="47"/>
      <c r="W107" s="47"/>
      <c r="X107" s="47"/>
      <c r="Y107" s="47"/>
      <c r="Z107" s="47"/>
      <c r="AA107" s="47"/>
      <c r="AB107" s="75"/>
      <c r="AC107" s="52">
        <f>SUM(B107:AB107)</f>
        <v>0</v>
      </c>
      <c r="AD107" s="41"/>
      <c r="AE107" s="52">
        <f t="shared" si="13"/>
        <v>0</v>
      </c>
      <c r="AF107" s="128"/>
      <c r="AG107" s="111"/>
    </row>
    <row r="108" spans="1:33" ht="22.25" customHeight="1">
      <c r="A108" s="100" t="s">
        <v>137</v>
      </c>
      <c r="B108" s="63"/>
      <c r="C108" s="63"/>
      <c r="D108" s="63"/>
      <c r="E108" s="45"/>
      <c r="F108" s="47"/>
      <c r="G108" s="47"/>
      <c r="H108" s="165"/>
      <c r="I108" s="47"/>
      <c r="J108" s="47"/>
      <c r="K108" s="47"/>
      <c r="L108" s="47"/>
      <c r="M108" s="47"/>
      <c r="N108" s="47"/>
      <c r="O108" s="165"/>
      <c r="P108" s="165"/>
      <c r="Q108" s="47"/>
      <c r="R108" s="165"/>
      <c r="S108" s="47"/>
      <c r="T108" s="47"/>
      <c r="U108" s="47"/>
      <c r="V108" s="47"/>
      <c r="W108" s="47"/>
      <c r="X108" s="47"/>
      <c r="Y108" s="47"/>
      <c r="Z108" s="47"/>
      <c r="AA108" s="47"/>
      <c r="AB108" s="75"/>
      <c r="AC108" s="52">
        <f>SUM(B108:AB108)</f>
        <v>0</v>
      </c>
      <c r="AD108" s="41"/>
      <c r="AE108" s="52">
        <f t="shared" si="13"/>
        <v>0</v>
      </c>
      <c r="AF108" s="128"/>
      <c r="AG108" s="111"/>
    </row>
    <row r="109" spans="1:33" ht="22.25" customHeight="1">
      <c r="A109" s="100" t="s">
        <v>138</v>
      </c>
      <c r="B109" s="63"/>
      <c r="C109" s="63"/>
      <c r="D109" s="63"/>
      <c r="E109" s="45"/>
      <c r="F109" s="47"/>
      <c r="G109" s="47"/>
      <c r="H109" s="47"/>
      <c r="I109" s="47"/>
      <c r="J109" s="165"/>
      <c r="K109" s="47"/>
      <c r="L109" s="47"/>
      <c r="M109" s="47"/>
      <c r="N109" s="165"/>
      <c r="O109" s="47"/>
      <c r="P109" s="47"/>
      <c r="Q109" s="165"/>
      <c r="R109" s="47"/>
      <c r="S109" s="47"/>
      <c r="T109" s="47"/>
      <c r="U109" s="47"/>
      <c r="V109" s="47"/>
      <c r="W109" s="47"/>
      <c r="X109" s="47"/>
      <c r="Y109" s="47"/>
      <c r="Z109" s="47"/>
      <c r="AA109" s="47"/>
      <c r="AB109" s="75"/>
      <c r="AC109" s="52">
        <f>SUM(B109:AB109)</f>
        <v>0</v>
      </c>
      <c r="AD109" s="41"/>
      <c r="AE109" s="52">
        <f t="shared" si="13"/>
        <v>0</v>
      </c>
      <c r="AF109" s="128"/>
      <c r="AG109" s="111"/>
    </row>
    <row r="110" spans="1:33" ht="22.25" customHeight="1">
      <c r="A110" s="100" t="s">
        <v>139</v>
      </c>
      <c r="B110" s="64"/>
      <c r="C110" s="63"/>
      <c r="D110" s="63"/>
      <c r="E110" s="45"/>
      <c r="F110" s="47"/>
      <c r="G110" s="165"/>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9">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39035.769999999997</v>
      </c>
      <c r="AC112" s="37">
        <f>SUM(AC113:AC116)</f>
        <v>39035.769999999997</v>
      </c>
      <c r="AD112" s="41"/>
      <c r="AE112" s="37">
        <f t="shared" si="13"/>
        <v>39.035769999999999</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39035.769999999997</v>
      </c>
      <c r="AC113" s="52">
        <f>SUM(B113:AB113)</f>
        <v>39035.769999999997</v>
      </c>
      <c r="AD113" s="41"/>
      <c r="AE113" s="52">
        <f t="shared" si="13"/>
        <v>39.035769999999999</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0</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0</v>
      </c>
      <c r="AD117" s="41"/>
      <c r="AE117" s="37">
        <f t="shared" si="13"/>
        <v>0</v>
      </c>
      <c r="AF117" s="128"/>
      <c r="AG117" s="64"/>
    </row>
    <row r="118" spans="1:33" ht="22.25" customHeight="1">
      <c r="A118" s="100" t="s">
        <v>147</v>
      </c>
      <c r="B118" s="44">
        <v>0</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20">SUM(B118:AB118)</f>
        <v>0</v>
      </c>
      <c r="AD118" s="41"/>
      <c r="AE118" s="52">
        <f t="shared" si="13"/>
        <v>0</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833762.78200000001</v>
      </c>
      <c r="C121" s="33">
        <f>C122+C132+SUM(C143:C149)</f>
        <v>88364627.718799993</v>
      </c>
      <c r="D121" s="33">
        <f>D122+D132+SUM(D143:D149)</f>
        <v>20115398.416611999</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109313788.917412</v>
      </c>
      <c r="AD121" s="41"/>
      <c r="AE121" s="57">
        <f t="shared" si="13"/>
        <v>109313.78891741199</v>
      </c>
      <c r="AF121" s="128"/>
      <c r="AG121" s="33">
        <f>SUM(AG122:AG149)</f>
        <v>3060.74</v>
      </c>
    </row>
    <row r="122" spans="1:33" ht="22.25" customHeight="1">
      <c r="A122" s="22" t="s">
        <v>151</v>
      </c>
      <c r="B122" s="58"/>
      <c r="C122" s="37">
        <f>SUM(C123:C131)</f>
        <v>73167335</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20"/>
        <v>73167335</v>
      </c>
      <c r="AD122" s="41"/>
      <c r="AE122" s="37">
        <f t="shared" si="13"/>
        <v>73167.335000000006</v>
      </c>
      <c r="AF122" s="128"/>
      <c r="AG122" s="63"/>
    </row>
    <row r="123" spans="1:33" ht="22.25" customHeight="1">
      <c r="A123" s="21" t="s">
        <v>152</v>
      </c>
      <c r="B123" s="58"/>
      <c r="C123" s="44">
        <v>67994023</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20"/>
        <v>67994023</v>
      </c>
      <c r="AD123" s="41"/>
      <c r="AE123" s="52">
        <f t="shared" si="13"/>
        <v>67994.023000000001</v>
      </c>
      <c r="AF123" s="128"/>
      <c r="AG123" s="111"/>
    </row>
    <row r="124" spans="1:33" ht="22.25" customHeight="1">
      <c r="A124" s="21" t="s">
        <v>153</v>
      </c>
      <c r="B124" s="59"/>
      <c r="C124" s="44">
        <v>1138954</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20"/>
        <v>1138954</v>
      </c>
      <c r="AD124" s="41"/>
      <c r="AE124" s="52">
        <f t="shared" si="13"/>
        <v>1138.954</v>
      </c>
      <c r="AF124" s="128"/>
      <c r="AG124" s="111"/>
    </row>
    <row r="125" spans="1:33" ht="22.25" customHeight="1">
      <c r="A125" s="21" t="s">
        <v>154</v>
      </c>
      <c r="B125" s="59"/>
      <c r="C125" s="44">
        <v>330836</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20"/>
        <v>330836</v>
      </c>
      <c r="AD125" s="41"/>
      <c r="AE125" s="52">
        <f t="shared" si="13"/>
        <v>330.83600000000001</v>
      </c>
      <c r="AF125" s="128"/>
      <c r="AG125" s="111"/>
    </row>
    <row r="126" spans="1:33" ht="22.25" customHeight="1">
      <c r="A126" s="21" t="s">
        <v>155</v>
      </c>
      <c r="B126" s="59"/>
      <c r="C126" s="44" t="s">
        <v>156</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20"/>
        <v>0</v>
      </c>
      <c r="AD126" s="41"/>
      <c r="AE126" s="52">
        <f t="shared" si="13"/>
        <v>0</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1602303</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20"/>
        <v>1602303</v>
      </c>
      <c r="AD128" s="41"/>
      <c r="AE128" s="52">
        <f t="shared" si="13"/>
        <v>1602.3030000000001</v>
      </c>
      <c r="AF128" s="128"/>
      <c r="AG128" s="111"/>
    </row>
    <row r="129" spans="1:33" ht="22.25" customHeight="1">
      <c r="A129" s="21" t="s">
        <v>159</v>
      </c>
      <c r="B129" s="76"/>
      <c r="C129" s="44">
        <v>1463915</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20"/>
        <v>1463915</v>
      </c>
      <c r="AD129" s="41"/>
      <c r="AE129" s="52">
        <f t="shared" si="13"/>
        <v>1463.915</v>
      </c>
      <c r="AF129" s="128"/>
      <c r="AG129" s="111"/>
    </row>
    <row r="130" spans="1:33" ht="22.25" customHeight="1">
      <c r="A130" s="21" t="s">
        <v>160</v>
      </c>
      <c r="B130" s="77"/>
      <c r="C130" s="44">
        <v>637304</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20"/>
        <v>637304</v>
      </c>
      <c r="AD130" s="41"/>
      <c r="AE130" s="52">
        <f t="shared" si="13"/>
        <v>637.30399999999997</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14490984</v>
      </c>
      <c r="D132" s="62">
        <f>SUM(D133:D142)</f>
        <v>6858669.5416999999</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20"/>
        <v>21349653.541699998</v>
      </c>
      <c r="AD132" s="41"/>
      <c r="AE132" s="37">
        <f t="shared" si="13"/>
        <v>21349.653541699998</v>
      </c>
      <c r="AF132" s="128"/>
      <c r="AG132" s="78"/>
    </row>
    <row r="133" spans="1:33" ht="22.25" customHeight="1">
      <c r="A133" s="21" t="s">
        <v>163</v>
      </c>
      <c r="B133" s="59"/>
      <c r="C133" s="44">
        <v>8416973</v>
      </c>
      <c r="D133" s="44">
        <v>4723130</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20"/>
        <v>13140103</v>
      </c>
      <c r="AD133" s="41"/>
      <c r="AE133" s="52">
        <f t="shared" si="13"/>
        <v>13140.102999999999</v>
      </c>
      <c r="AF133" s="128"/>
      <c r="AG133" s="111"/>
    </row>
    <row r="134" spans="1:33" ht="22.25" customHeight="1">
      <c r="A134" s="21" t="s">
        <v>164</v>
      </c>
      <c r="B134" s="59"/>
      <c r="C134" s="44">
        <v>26181</v>
      </c>
      <c r="D134" s="44">
        <v>24549</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20"/>
        <v>50730</v>
      </c>
      <c r="AD134" s="41"/>
      <c r="AE134" s="52">
        <f t="shared" si="13"/>
        <v>50.73</v>
      </c>
      <c r="AF134" s="128"/>
      <c r="AG134" s="111"/>
    </row>
    <row r="135" spans="1:33" ht="22.25" customHeight="1">
      <c r="A135" s="21" t="s">
        <v>165</v>
      </c>
      <c r="B135" s="59"/>
      <c r="C135" s="44">
        <v>5136770</v>
      </c>
      <c r="D135" s="44">
        <v>349868</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20"/>
        <v>5486638</v>
      </c>
      <c r="AD135" s="41"/>
      <c r="AE135" s="52">
        <f t="shared" si="13"/>
        <v>5486.6379999999999</v>
      </c>
      <c r="AF135" s="128"/>
      <c r="AG135" s="111"/>
    </row>
    <row r="136" spans="1:33" ht="22.25" customHeight="1">
      <c r="A136" s="21" t="s">
        <v>166</v>
      </c>
      <c r="B136" s="59"/>
      <c r="C136" s="44" t="s">
        <v>156</v>
      </c>
      <c r="D136" s="44" t="s">
        <v>156</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20"/>
        <v>0</v>
      </c>
      <c r="AD136" s="41"/>
      <c r="AE136" s="52">
        <f t="shared" si="13"/>
        <v>0</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20"/>
        <v>0</v>
      </c>
      <c r="AD137" s="41"/>
      <c r="AE137" s="52">
        <f t="shared" ref="AE137:AE193" si="21">AC137/1000</f>
        <v>0</v>
      </c>
      <c r="AF137" s="128"/>
      <c r="AG137" s="111"/>
    </row>
    <row r="138" spans="1:33" ht="22.25" customHeight="1">
      <c r="A138" s="21" t="s">
        <v>168</v>
      </c>
      <c r="B138" s="59"/>
      <c r="C138" s="44">
        <v>43853</v>
      </c>
      <c r="D138" s="44">
        <v>23897</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20"/>
        <v>67750</v>
      </c>
      <c r="AD138" s="41"/>
      <c r="AE138" s="52">
        <f t="shared" si="21"/>
        <v>67.75</v>
      </c>
      <c r="AF138" s="128"/>
      <c r="AG138" s="111"/>
    </row>
    <row r="139" spans="1:33" ht="22.25" customHeight="1">
      <c r="A139" s="21" t="s">
        <v>169</v>
      </c>
      <c r="B139" s="59"/>
      <c r="C139" s="44">
        <v>139419</v>
      </c>
      <c r="D139" s="44">
        <v>1116964</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20"/>
        <v>1256383</v>
      </c>
      <c r="AD139" s="41"/>
      <c r="AE139" s="52">
        <f t="shared" si="21"/>
        <v>1256.383</v>
      </c>
      <c r="AF139" s="128"/>
      <c r="AG139" s="111"/>
    </row>
    <row r="140" spans="1:33" ht="22.25" customHeight="1">
      <c r="A140" s="21" t="s">
        <v>170</v>
      </c>
      <c r="B140" s="59"/>
      <c r="C140" s="44">
        <v>61015</v>
      </c>
      <c r="D140" s="44">
        <v>450217</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20"/>
        <v>511232</v>
      </c>
      <c r="AD140" s="41"/>
      <c r="AE140" s="52">
        <f t="shared" si="21"/>
        <v>511.23200000000003</v>
      </c>
      <c r="AF140" s="128"/>
      <c r="AG140" s="111"/>
    </row>
    <row r="141" spans="1:33" ht="22.25" customHeight="1">
      <c r="A141" s="21" t="s">
        <v>171</v>
      </c>
      <c r="B141" s="76"/>
      <c r="C141" s="44">
        <v>666773</v>
      </c>
      <c r="D141" s="44">
        <v>170044.5417</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20"/>
        <v>836817.54169999994</v>
      </c>
      <c r="AD141" s="41"/>
      <c r="AE141" s="52">
        <f t="shared" si="21"/>
        <v>836.81754169999999</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1538301.9450000001</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2">SUM(B143:AB143)</f>
        <v>1538301.9450000001</v>
      </c>
      <c r="AD143" s="41"/>
      <c r="AE143" s="52">
        <f t="shared" ref="AE143:AE150" si="23">AC143/1000</f>
        <v>1538.3019450000002</v>
      </c>
      <c r="AF143" s="128"/>
      <c r="AG143" s="111"/>
    </row>
    <row r="144" spans="1:33" ht="22.25" customHeight="1">
      <c r="A144" s="22" t="s">
        <v>174</v>
      </c>
      <c r="B144" s="59"/>
      <c r="C144" s="44">
        <v>239499.31599999999</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2"/>
        <v>239499.31599999999</v>
      </c>
      <c r="AD144" s="41"/>
      <c r="AE144" s="52">
        <f t="shared" si="23"/>
        <v>239.49931599999999</v>
      </c>
      <c r="AF144" s="128"/>
      <c r="AG144" s="111"/>
    </row>
    <row r="145" spans="1:33" ht="22.25" customHeight="1">
      <c r="A145" s="22" t="s">
        <v>175</v>
      </c>
      <c r="B145" s="59"/>
      <c r="C145" s="75"/>
      <c r="D145" s="44">
        <v>7444205.9199999999</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2"/>
        <v>7444205.9199999999</v>
      </c>
      <c r="AD145" s="41"/>
      <c r="AE145" s="52">
        <f t="shared" si="23"/>
        <v>7444.2059200000003</v>
      </c>
      <c r="AF145" s="128"/>
      <c r="AG145" s="111"/>
    </row>
    <row r="146" spans="1:33" ht="22.25" customHeight="1">
      <c r="A146" s="22" t="s">
        <v>176</v>
      </c>
      <c r="B146" s="59"/>
      <c r="C146" s="75"/>
      <c r="D146" s="44">
        <v>4135355.2165120002</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2"/>
        <v>4135355.2165120002</v>
      </c>
      <c r="AD146" s="41"/>
      <c r="AE146" s="52">
        <f t="shared" si="23"/>
        <v>4135.355216512</v>
      </c>
      <c r="AF146" s="128"/>
      <c r="AG146" s="111"/>
    </row>
    <row r="147" spans="1:33" ht="22.25" customHeight="1">
      <c r="A147" s="21" t="s">
        <v>177</v>
      </c>
      <c r="B147" s="59"/>
      <c r="C147" s="44">
        <v>466809.40279999998</v>
      </c>
      <c r="D147" s="44">
        <v>138865.7934</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2"/>
        <v>605675.19620000001</v>
      </c>
      <c r="AD147" s="41"/>
      <c r="AE147" s="52">
        <f t="shared" si="23"/>
        <v>605.67519619999996</v>
      </c>
      <c r="AF147" s="128"/>
      <c r="AG147" s="44">
        <v>3060.74</v>
      </c>
    </row>
    <row r="148" spans="1:33" ht="22.25" customHeight="1">
      <c r="A148" s="22" t="s">
        <v>178</v>
      </c>
      <c r="B148" s="44">
        <v>31315.52</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2"/>
        <v>31315.52</v>
      </c>
      <c r="AD148" s="41"/>
      <c r="AE148" s="52">
        <f t="shared" si="23"/>
        <v>31.315519999999999</v>
      </c>
      <c r="AF148" s="128"/>
      <c r="AG148" s="111"/>
    </row>
    <row r="149" spans="1:33" ht="22.25" customHeight="1">
      <c r="A149" s="22" t="s">
        <v>179</v>
      </c>
      <c r="B149" s="44">
        <v>802447.26199999999</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2"/>
        <v>802447.26199999999</v>
      </c>
      <c r="AD149" s="41"/>
      <c r="AE149" s="52">
        <f t="shared" si="23"/>
        <v>802.44726200000002</v>
      </c>
      <c r="AF149" s="128"/>
      <c r="AG149" s="111"/>
    </row>
    <row r="150" spans="1:33" ht="22.25" customHeight="1">
      <c r="A150" s="15" t="s">
        <v>180</v>
      </c>
      <c r="B150" s="33">
        <f>B151+B154+B157+B160+B163+B166+B173</f>
        <v>-199125447.50019997</v>
      </c>
      <c r="C150" s="33">
        <f>C169</f>
        <v>628290.50550000009</v>
      </c>
      <c r="D150" s="33">
        <f>D169</f>
        <v>254450.9038</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2"/>
        <v>-198242706.09089997</v>
      </c>
      <c r="AD150" s="41"/>
      <c r="AE150" s="57">
        <f t="shared" si="23"/>
        <v>-198242.70609089997</v>
      </c>
      <c r="AF150" s="128"/>
      <c r="AG150" s="33">
        <f>AG169</f>
        <v>2513.54</v>
      </c>
    </row>
    <row r="151" spans="1:33" ht="22.25" customHeight="1">
      <c r="A151" s="22" t="s">
        <v>181</v>
      </c>
      <c r="B151" s="153">
        <f>SUM(B152:B153)</f>
        <v>-190186912.9456</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2"/>
        <v>-190186912.9456</v>
      </c>
      <c r="AD151" s="41"/>
      <c r="AE151" s="79">
        <f t="shared" si="21"/>
        <v>-190186.91294559999</v>
      </c>
      <c r="AF151" s="128"/>
      <c r="AG151" s="63"/>
    </row>
    <row r="152" spans="1:33" ht="22.25" customHeight="1">
      <c r="A152" s="21" t="s">
        <v>182</v>
      </c>
      <c r="B152" s="44">
        <v>-189964489.51320001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4">SUM(B152:AB152)</f>
        <v>-189964489.51320001</v>
      </c>
      <c r="AD152" s="41"/>
      <c r="AE152" s="52">
        <f t="shared" si="21"/>
        <v>-189964.48951320001</v>
      </c>
      <c r="AF152" s="128"/>
      <c r="AG152" s="111"/>
    </row>
    <row r="153" spans="1:33" ht="22.25" customHeight="1">
      <c r="A153" s="21" t="s">
        <v>183</v>
      </c>
      <c r="B153" s="44">
        <v>-222423.43239999999</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4"/>
        <v>-222423.43239999999</v>
      </c>
      <c r="AD153" s="41"/>
      <c r="AE153" s="52">
        <f t="shared" si="21"/>
        <v>-222.4234324</v>
      </c>
      <c r="AF153" s="128"/>
      <c r="AG153" s="111"/>
    </row>
    <row r="154" spans="1:33" ht="22.25" customHeight="1">
      <c r="A154" s="22" t="s">
        <v>184</v>
      </c>
      <c r="B154" s="153">
        <f>SUM(B155:B156)</f>
        <v>-14014334.7557</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4"/>
        <v>-14014334.7557</v>
      </c>
      <c r="AD154" s="41"/>
      <c r="AE154" s="79">
        <f t="shared" si="21"/>
        <v>-14014.3347557</v>
      </c>
      <c r="AF154" s="128"/>
      <c r="AG154" s="63"/>
    </row>
    <row r="155" spans="1:33" ht="22.25" customHeight="1">
      <c r="A155" s="21" t="s">
        <v>185</v>
      </c>
      <c r="B155" s="44">
        <v>-15131989.6993</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4"/>
        <v>-15131989.6993</v>
      </c>
      <c r="AD155" s="41"/>
      <c r="AE155" s="52">
        <f t="shared" si="21"/>
        <v>-15131.9896993</v>
      </c>
      <c r="AF155" s="128"/>
      <c r="AG155" s="111"/>
    </row>
    <row r="156" spans="1:33" ht="22.25" customHeight="1">
      <c r="A156" s="21" t="s">
        <v>186</v>
      </c>
      <c r="B156" s="44">
        <v>1117654.9436000001</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4"/>
        <v>1117654.9436000001</v>
      </c>
      <c r="AD156" s="41"/>
      <c r="AE156" s="52">
        <f t="shared" si="21"/>
        <v>1117.6549436</v>
      </c>
      <c r="AF156" s="128"/>
      <c r="AG156" s="111"/>
    </row>
    <row r="157" spans="1:33" ht="22.25" customHeight="1">
      <c r="A157" s="22" t="s">
        <v>187</v>
      </c>
      <c r="B157" s="153">
        <f>SUM(B158:B159)</f>
        <v>5090462.6793</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4"/>
        <v>5090462.6793</v>
      </c>
      <c r="AD157" s="41"/>
      <c r="AE157" s="79">
        <f t="shared" si="21"/>
        <v>5090.4626792999998</v>
      </c>
      <c r="AF157" s="128"/>
      <c r="AG157" s="63"/>
    </row>
    <row r="158" spans="1:33" ht="22.25" customHeight="1">
      <c r="A158" s="21" t="s">
        <v>188</v>
      </c>
      <c r="B158" s="44">
        <v>-505856.44500000001</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4"/>
        <v>-505856.44500000001</v>
      </c>
      <c r="AD158" s="41"/>
      <c r="AE158" s="52">
        <f t="shared" si="21"/>
        <v>-505.85644500000001</v>
      </c>
      <c r="AF158" s="128"/>
      <c r="AG158" s="111"/>
    </row>
    <row r="159" spans="1:33" ht="22.25" customHeight="1">
      <c r="A159" s="21" t="s">
        <v>189</v>
      </c>
      <c r="B159" s="44">
        <v>5596319.1243000003</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4"/>
        <v>5596319.1243000003</v>
      </c>
      <c r="AD159" s="41"/>
      <c r="AE159" s="52">
        <f t="shared" si="21"/>
        <v>5596.3191243000001</v>
      </c>
      <c r="AF159" s="128"/>
      <c r="AG159" s="111"/>
    </row>
    <row r="160" spans="1:33" ht="22.25" customHeight="1">
      <c r="A160" s="22" t="s">
        <v>190</v>
      </c>
      <c r="B160" s="153">
        <f>SUM(B161:B162)</f>
        <v>0</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4"/>
        <v>0</v>
      </c>
      <c r="AD160" s="41"/>
      <c r="AE160" s="79">
        <f t="shared" si="21"/>
        <v>0</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0</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5">SUM(B162:AB162)</f>
        <v>0</v>
      </c>
      <c r="AD162" s="41"/>
      <c r="AE162" s="52">
        <f t="shared" si="21"/>
        <v>0</v>
      </c>
      <c r="AF162" s="128"/>
      <c r="AG162" s="111"/>
    </row>
    <row r="163" spans="1:33" ht="22.25" customHeight="1">
      <c r="A163" s="22" t="s">
        <v>193</v>
      </c>
      <c r="B163" s="153">
        <f>SUM(B164:B165)</f>
        <v>68412.510999999999</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5"/>
        <v>68412.510999999999</v>
      </c>
      <c r="AD163" s="41"/>
      <c r="AE163" s="79">
        <f t="shared" si="21"/>
        <v>68.412510999999995</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68412.510999999999</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5"/>
        <v>68412.510999999999</v>
      </c>
      <c r="AD165" s="41"/>
      <c r="AE165" s="52">
        <f t="shared" si="21"/>
        <v>68.412510999999995</v>
      </c>
      <c r="AF165" s="128"/>
      <c r="AG165" s="111"/>
    </row>
    <row r="166" spans="1:33" ht="22.25" customHeight="1">
      <c r="A166" s="22" t="s">
        <v>196</v>
      </c>
      <c r="B166" s="153">
        <f>SUM(B167:B168)</f>
        <v>68412.510999999999</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5"/>
        <v>68412.510999999999</v>
      </c>
      <c r="AD166" s="41"/>
      <c r="AE166" s="79">
        <f t="shared" si="21"/>
        <v>68.412510999999995</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68412.510999999999</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5"/>
        <v>68412.510999999999</v>
      </c>
      <c r="AD168" s="41"/>
      <c r="AE168" s="52">
        <f t="shared" si="21"/>
        <v>68.412510999999995</v>
      </c>
      <c r="AF168" s="128"/>
      <c r="AG168" s="111"/>
    </row>
    <row r="169" spans="1:33" ht="22.25" customHeight="1">
      <c r="A169" s="22" t="s">
        <v>199</v>
      </c>
      <c r="B169" s="59"/>
      <c r="C169" s="62">
        <f>SUM(C170:C171)</f>
        <v>628290.50550000009</v>
      </c>
      <c r="D169" s="62">
        <f>SUM(D170:D171)</f>
        <v>254450.9038</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5"/>
        <v>882741.40930000006</v>
      </c>
      <c r="AD169" s="41"/>
      <c r="AE169" s="52">
        <f t="shared" si="21"/>
        <v>882.7414093000001</v>
      </c>
      <c r="AF169" s="128"/>
      <c r="AG169" s="54">
        <f>SUM(AG170:AG171)</f>
        <v>2513.54</v>
      </c>
    </row>
    <row r="170" spans="1:33" ht="22.25" customHeight="1">
      <c r="A170" s="21" t="s">
        <v>200</v>
      </c>
      <c r="B170" s="59"/>
      <c r="C170" s="44">
        <v>577031.71550000005</v>
      </c>
      <c r="D170" s="44">
        <v>210156.6238</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5"/>
        <v>787188.33930000011</v>
      </c>
      <c r="AD170" s="41"/>
      <c r="AE170" s="52">
        <f t="shared" si="21"/>
        <v>787.18833930000005</v>
      </c>
      <c r="AF170" s="128"/>
      <c r="AG170" s="44">
        <v>1764.33</v>
      </c>
    </row>
    <row r="171" spans="1:33" ht="22.25" customHeight="1">
      <c r="A171" s="21" t="s">
        <v>201</v>
      </c>
      <c r="B171" s="59"/>
      <c r="C171" s="44">
        <v>51258.79</v>
      </c>
      <c r="D171" s="44">
        <v>44294.28</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5"/>
        <v>95553.07</v>
      </c>
      <c r="AD171" s="41"/>
      <c r="AE171" s="52">
        <f t="shared" si="21"/>
        <v>95.553070000000005</v>
      </c>
      <c r="AF171" s="128"/>
      <c r="AG171" s="44">
        <v>749.21</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5"/>
        <v>0</v>
      </c>
      <c r="AD172" s="41"/>
      <c r="AE172" s="52">
        <f t="shared" si="21"/>
        <v>0</v>
      </c>
      <c r="AF172" s="128"/>
      <c r="AG172" s="111"/>
    </row>
    <row r="173" spans="1:33" ht="22.25" customHeight="1">
      <c r="A173" s="22" t="s">
        <v>203</v>
      </c>
      <c r="B173" s="44">
        <v>-151487.50020000001</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5"/>
        <v>-151487.50020000001</v>
      </c>
      <c r="AD173" s="41"/>
      <c r="AE173" s="52">
        <f t="shared" si="21"/>
        <v>-151.4875002</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368437.11599999998</v>
      </c>
      <c r="C175" s="33">
        <f>C176+C180+C181+C184+C187</f>
        <v>12824770.128951069</v>
      </c>
      <c r="D175" s="33">
        <f>D176+D180+D181+D184+D187</f>
        <v>4636773.8419999992</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17829981.08695107</v>
      </c>
      <c r="AD175" s="97"/>
      <c r="AE175" s="81">
        <f t="shared" si="21"/>
        <v>17829.981086951069</v>
      </c>
      <c r="AF175" s="128"/>
      <c r="AG175" s="33">
        <f>AG176+AG180+AG181+AG184+AG187</f>
        <v>1136.7465790000001</v>
      </c>
    </row>
    <row r="176" spans="1:33" ht="22.25" customHeight="1">
      <c r="A176" s="24" t="s">
        <v>206</v>
      </c>
      <c r="B176" s="63"/>
      <c r="C176" s="62">
        <f>C177+C178+C179</f>
        <v>1333858.412951071</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1333858.412951071</v>
      </c>
      <c r="AD176" s="97"/>
      <c r="AE176" s="37">
        <f t="shared" si="21"/>
        <v>1333.8584129510712</v>
      </c>
      <c r="AF176" s="128"/>
      <c r="AG176" s="78"/>
    </row>
    <row r="177" spans="1:33" ht="22.25" customHeight="1">
      <c r="A177" s="100" t="s">
        <v>207</v>
      </c>
      <c r="B177" s="63"/>
      <c r="C177" s="44">
        <v>669669.97811009968</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669669.97811009968</v>
      </c>
      <c r="AD177" s="97"/>
      <c r="AE177" s="44">
        <f t="shared" si="21"/>
        <v>669.66997811009969</v>
      </c>
      <c r="AF177" s="128"/>
      <c r="AG177" s="111"/>
    </row>
    <row r="178" spans="1:33" ht="22.25" customHeight="1">
      <c r="A178" s="100" t="s">
        <v>208</v>
      </c>
      <c r="B178" s="63"/>
      <c r="C178" s="44">
        <v>515208.03969556652</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6">SUM(B178:AB178)</f>
        <v>515208.03969556652</v>
      </c>
      <c r="AD178" s="97"/>
      <c r="AE178" s="52">
        <f t="shared" si="21"/>
        <v>515.20803969556653</v>
      </c>
      <c r="AF178" s="128"/>
      <c r="AG178" s="111"/>
    </row>
    <row r="179" spans="1:33" ht="22.25" customHeight="1">
      <c r="A179" s="100" t="s">
        <v>209</v>
      </c>
      <c r="B179" s="63"/>
      <c r="C179" s="44">
        <v>148980.39514540488</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6"/>
        <v>148980.39514540488</v>
      </c>
      <c r="AD179" s="97"/>
      <c r="AE179" s="52">
        <f t="shared" si="21"/>
        <v>148.98039514540488</v>
      </c>
      <c r="AF179" s="128"/>
      <c r="AG179" s="111"/>
    </row>
    <row r="180" spans="1:33" ht="22.25" customHeight="1">
      <c r="A180" s="24" t="s">
        <v>210</v>
      </c>
      <c r="B180" s="63"/>
      <c r="C180" s="62">
        <v>94356.62</v>
      </c>
      <c r="D180" s="62">
        <v>66976.350000000006</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6"/>
        <v>161332.97</v>
      </c>
      <c r="AD180" s="97"/>
      <c r="AE180" s="37">
        <f t="shared" si="21"/>
        <v>161.33296999999999</v>
      </c>
      <c r="AF180" s="128"/>
      <c r="AG180" s="111"/>
    </row>
    <row r="181" spans="1:33" ht="22.25" customHeight="1">
      <c r="A181" s="24" t="s">
        <v>211</v>
      </c>
      <c r="B181" s="62">
        <f>B182+B183</f>
        <v>368437.11599999998</v>
      </c>
      <c r="C181" s="62">
        <f>C182+C183</f>
        <v>850850.03399999999</v>
      </c>
      <c r="D181" s="62">
        <f>D182+D183</f>
        <v>185831.25700000001</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6"/>
        <v>1405118.4069999999</v>
      </c>
      <c r="AD181" s="97"/>
      <c r="AE181" s="37">
        <f t="shared" si="21"/>
        <v>1405.1184069999999</v>
      </c>
      <c r="AF181" s="128"/>
      <c r="AG181" s="37">
        <f>AG182+AG183</f>
        <v>1136.7465790000001</v>
      </c>
    </row>
    <row r="182" spans="1:33" ht="22.25" customHeight="1">
      <c r="A182" s="100" t="s">
        <v>212</v>
      </c>
      <c r="B182" s="44"/>
      <c r="C182" s="44"/>
      <c r="D182" s="44"/>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6"/>
        <v>0</v>
      </c>
      <c r="AD182" s="97"/>
      <c r="AE182" s="52">
        <f t="shared" si="21"/>
        <v>0</v>
      </c>
      <c r="AF182" s="128"/>
      <c r="AG182" s="111"/>
    </row>
    <row r="183" spans="1:33" ht="22.25" customHeight="1">
      <c r="A183" s="100" t="s">
        <v>213</v>
      </c>
      <c r="B183" s="173">
        <v>368437.11599999998</v>
      </c>
      <c r="C183" s="173">
        <v>850850.03399999999</v>
      </c>
      <c r="D183" s="173">
        <v>185831.25700000001</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6"/>
        <v>1405118.4069999999</v>
      </c>
      <c r="AD183" s="97"/>
      <c r="AE183" s="52">
        <f t="shared" si="21"/>
        <v>1405.1184069999999</v>
      </c>
      <c r="AF183" s="128"/>
      <c r="AG183" s="44">
        <v>1136.7465790000001</v>
      </c>
    </row>
    <row r="184" spans="1:33" ht="22.25" customHeight="1">
      <c r="A184" s="20" t="s">
        <v>214</v>
      </c>
      <c r="B184" s="63"/>
      <c r="C184" s="37">
        <f>SUM(C185:C186)</f>
        <v>10545705.061999999</v>
      </c>
      <c r="D184" s="37">
        <f>SUM(D185:D186)</f>
        <v>4383966.2349999994</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6"/>
        <v>14929671.296999998</v>
      </c>
      <c r="AD184" s="97"/>
      <c r="AE184" s="37">
        <f t="shared" si="21"/>
        <v>14929.671296999999</v>
      </c>
      <c r="AF184" s="128"/>
      <c r="AG184" s="76"/>
    </row>
    <row r="185" spans="1:33" ht="22.25" customHeight="1">
      <c r="A185" s="100" t="s">
        <v>215</v>
      </c>
      <c r="B185" s="63"/>
      <c r="C185" s="173">
        <v>4536149.3049999997</v>
      </c>
      <c r="D185" s="178">
        <v>3552453.1549999998</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6"/>
        <v>8088602.459999999</v>
      </c>
      <c r="AD185" s="97"/>
      <c r="AE185" s="52">
        <f t="shared" si="21"/>
        <v>8088.6024599999992</v>
      </c>
      <c r="AF185" s="128"/>
      <c r="AG185" s="111"/>
    </row>
    <row r="186" spans="1:33" ht="22.25" customHeight="1">
      <c r="A186" s="100" t="s">
        <v>216</v>
      </c>
      <c r="B186" s="63"/>
      <c r="C186" s="174">
        <v>6009555.7570000002</v>
      </c>
      <c r="D186" s="179">
        <v>831513.08</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6"/>
        <v>6841068.8370000003</v>
      </c>
      <c r="AD186" s="97"/>
      <c r="AE186" s="52">
        <f t="shared" si="21"/>
        <v>6841.0688370000007</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1"/>
        <v>0</v>
      </c>
      <c r="AF187" s="128"/>
      <c r="AG187" s="127"/>
    </row>
    <row r="188" spans="1:33" ht="22.25" customHeight="1">
      <c r="A188" s="140" t="s">
        <v>218</v>
      </c>
      <c r="B188" s="137">
        <f t="shared" ref="B188:L188" si="27">B10+B68+B121+B175</f>
        <v>317637144.17033386</v>
      </c>
      <c r="C188" s="137">
        <f t="shared" si="27"/>
        <v>115359817.38592738</v>
      </c>
      <c r="D188" s="137">
        <f t="shared" si="27"/>
        <v>28782289.066879716</v>
      </c>
      <c r="E188" s="137">
        <f t="shared" si="27"/>
        <v>882870.08000000007</v>
      </c>
      <c r="F188" s="137">
        <f t="shared" si="27"/>
        <v>0</v>
      </c>
      <c r="G188" s="137">
        <f t="shared" si="27"/>
        <v>0</v>
      </c>
      <c r="H188" s="137">
        <f t="shared" si="27"/>
        <v>0</v>
      </c>
      <c r="I188" s="137">
        <f t="shared" si="27"/>
        <v>0</v>
      </c>
      <c r="J188" s="137">
        <f t="shared" si="27"/>
        <v>0</v>
      </c>
      <c r="K188" s="137">
        <f t="shared" si="27"/>
        <v>0</v>
      </c>
      <c r="L188" s="137">
        <f t="shared" si="27"/>
        <v>0</v>
      </c>
      <c r="M188" s="137">
        <f>M175+M121+M68+M10</f>
        <v>0</v>
      </c>
      <c r="N188" s="137">
        <f t="shared" ref="N188:AC188" si="28">N10+N68+N121+N175</f>
        <v>0</v>
      </c>
      <c r="O188" s="137">
        <f t="shared" si="28"/>
        <v>0</v>
      </c>
      <c r="P188" s="137">
        <f t="shared" si="28"/>
        <v>0</v>
      </c>
      <c r="Q188" s="137">
        <f t="shared" si="28"/>
        <v>0</v>
      </c>
      <c r="R188" s="137">
        <f t="shared" si="28"/>
        <v>0</v>
      </c>
      <c r="S188" s="137">
        <f t="shared" si="28"/>
        <v>0</v>
      </c>
      <c r="T188" s="137">
        <f t="shared" si="28"/>
        <v>0</v>
      </c>
      <c r="U188" s="137">
        <f t="shared" si="28"/>
        <v>253207.65599999999</v>
      </c>
      <c r="V188" s="137">
        <f t="shared" si="28"/>
        <v>67562.62</v>
      </c>
      <c r="W188" s="137">
        <f t="shared" si="28"/>
        <v>0</v>
      </c>
      <c r="X188" s="137">
        <f t="shared" si="28"/>
        <v>0</v>
      </c>
      <c r="Y188" s="137">
        <f t="shared" si="28"/>
        <v>0</v>
      </c>
      <c r="Z188" s="137">
        <f t="shared" si="28"/>
        <v>0</v>
      </c>
      <c r="AA188" s="137">
        <f t="shared" si="28"/>
        <v>0</v>
      </c>
      <c r="AB188" s="137">
        <f t="shared" si="28"/>
        <v>39035.769999999997</v>
      </c>
      <c r="AC188" s="137">
        <f t="shared" si="28"/>
        <v>463021926.74914098</v>
      </c>
      <c r="AD188" s="97"/>
      <c r="AE188" s="137">
        <f t="shared" si="21"/>
        <v>463021.92674914096</v>
      </c>
      <c r="AF188" s="91"/>
      <c r="AG188" s="147">
        <f>AG175+AG121+AG68+AG10</f>
        <v>78641.382736980013</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1967322</v>
      </c>
      <c r="C190" s="62">
        <f>C191+C192</f>
        <v>379</v>
      </c>
      <c r="D190" s="62">
        <f>D191+D192</f>
        <v>14360</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1982061</v>
      </c>
      <c r="AD190" s="41"/>
      <c r="AE190" s="37">
        <f t="shared" si="21"/>
        <v>1982.0609999999999</v>
      </c>
      <c r="AF190" s="91"/>
      <c r="AG190" s="37">
        <f>AG191</f>
        <v>27.881</v>
      </c>
    </row>
    <row r="191" spans="1:33" ht="22.25" customHeight="1">
      <c r="A191" s="25" t="s">
        <v>220</v>
      </c>
      <c r="B191" s="44">
        <v>1967322</v>
      </c>
      <c r="C191" s="44">
        <v>379</v>
      </c>
      <c r="D191" s="44">
        <v>14360</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1982061</v>
      </c>
      <c r="AD191" s="41"/>
      <c r="AE191" s="52">
        <f t="shared" si="21"/>
        <v>1982.0609999999999</v>
      </c>
      <c r="AF191" s="91"/>
      <c r="AG191" s="52">
        <v>27.881</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37336468</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37336468</v>
      </c>
      <c r="AE193" s="31">
        <f t="shared" si="21"/>
        <v>37336.468000000001</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041C1-B9C1-4FF3-B27C-2BC6F1920692}">
  <dimension ref="A1:AG200"/>
  <sheetViews>
    <sheetView zoomScale="138" zoomScaleNormal="138" workbookViewId="0">
      <pane xSplit="1" topLeftCell="X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2009</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c r="A7" s="133" t="s">
        <v>36</v>
      </c>
      <c r="B7" s="134">
        <f>(B10+B68+B121+B175)+(B156+B159+B162+B165+B168)</f>
        <v>516682899.78884643</v>
      </c>
      <c r="C7" s="134">
        <f>C10+C68+C121+C150+C175</f>
        <v>166391350.33046275</v>
      </c>
      <c r="D7" s="134">
        <f>D10+D68+D121+D150+D175</f>
        <v>35449730.909981616</v>
      </c>
      <c r="E7" s="134">
        <f>E68</f>
        <v>3850369.8423350002</v>
      </c>
      <c r="F7" s="134">
        <f t="shared" ref="F7:AB7" si="0">F68</f>
        <v>66288.63</v>
      </c>
      <c r="G7" s="134">
        <f t="shared" si="0"/>
        <v>0</v>
      </c>
      <c r="H7" s="134">
        <f t="shared" si="0"/>
        <v>507.19600000000003</v>
      </c>
      <c r="I7" s="134">
        <f t="shared" si="0"/>
        <v>0</v>
      </c>
      <c r="J7" s="134">
        <f t="shared" si="0"/>
        <v>3966544.3730000001</v>
      </c>
      <c r="K7" s="134">
        <f t="shared" si="0"/>
        <v>3867351.4939999999</v>
      </c>
      <c r="L7" s="134">
        <f t="shared" si="0"/>
        <v>30974.596000000001</v>
      </c>
      <c r="M7" s="134">
        <f t="shared" si="0"/>
        <v>220935.49299999999</v>
      </c>
      <c r="N7" s="134">
        <f t="shared" si="0"/>
        <v>22586.446</v>
      </c>
      <c r="O7" s="134">
        <f t="shared" si="0"/>
        <v>0</v>
      </c>
      <c r="P7" s="134">
        <f t="shared" si="0"/>
        <v>0</v>
      </c>
      <c r="Q7" s="134">
        <f t="shared" si="0"/>
        <v>0</v>
      </c>
      <c r="R7" s="134">
        <f t="shared" si="0"/>
        <v>0</v>
      </c>
      <c r="S7" s="134">
        <f t="shared" si="0"/>
        <v>0</v>
      </c>
      <c r="T7" s="134">
        <f t="shared" si="0"/>
        <v>0.96257061675</v>
      </c>
      <c r="U7" s="134">
        <f t="shared" si="0"/>
        <v>1131.1982019</v>
      </c>
      <c r="V7" s="134">
        <f t="shared" si="0"/>
        <v>631.28708099999994</v>
      </c>
      <c r="W7" s="134">
        <f t="shared" si="0"/>
        <v>126.54177975</v>
      </c>
      <c r="X7" s="134">
        <f t="shared" si="0"/>
        <v>1.42181775E-3</v>
      </c>
      <c r="Y7" s="134">
        <f t="shared" si="0"/>
        <v>45.213804450000005</v>
      </c>
      <c r="Z7" s="134">
        <f t="shared" si="0"/>
        <v>9.4787850000000015E-4</v>
      </c>
      <c r="AA7" s="134">
        <f t="shared" si="0"/>
        <v>1144.5632887499999</v>
      </c>
      <c r="AB7" s="134">
        <f t="shared" si="0"/>
        <v>140893.30861874999</v>
      </c>
      <c r="AC7" s="139">
        <f>SUM(B7:AB7)</f>
        <v>730693512.17734075</v>
      </c>
      <c r="AE7" s="139">
        <f>AC7/1000</f>
        <v>730693.5121773408</v>
      </c>
      <c r="AF7" s="130"/>
      <c r="AG7" s="185">
        <f>AG10+AG68+AG121+AG150+AG175</f>
        <v>84604.531988957402</v>
      </c>
    </row>
    <row r="8" spans="1:33" ht="27.5" customHeight="1">
      <c r="A8" s="131" t="s">
        <v>37</v>
      </c>
      <c r="B8" s="132">
        <f>(B10+B68+B121+B175)</f>
        <v>490806799.33614641</v>
      </c>
      <c r="C8" s="132">
        <f t="shared" ref="C8:AB8" si="1">(C10+C68+C121+C175)</f>
        <v>165709649.45246276</v>
      </c>
      <c r="D8" s="132">
        <f t="shared" si="1"/>
        <v>35180785.102481619</v>
      </c>
      <c r="E8" s="132">
        <f t="shared" si="1"/>
        <v>3850369.8423350002</v>
      </c>
      <c r="F8" s="132">
        <f t="shared" si="1"/>
        <v>66288.63</v>
      </c>
      <c r="G8" s="132">
        <f t="shared" si="1"/>
        <v>0</v>
      </c>
      <c r="H8" s="132">
        <f t="shared" si="1"/>
        <v>507.19600000000003</v>
      </c>
      <c r="I8" s="132">
        <f t="shared" si="1"/>
        <v>0</v>
      </c>
      <c r="J8" s="132">
        <f t="shared" si="1"/>
        <v>3966544.3730000001</v>
      </c>
      <c r="K8" s="132">
        <f t="shared" si="1"/>
        <v>3867351.4939999999</v>
      </c>
      <c r="L8" s="132">
        <f t="shared" si="1"/>
        <v>30974.596000000001</v>
      </c>
      <c r="M8" s="132">
        <f t="shared" si="1"/>
        <v>220935.49299999999</v>
      </c>
      <c r="N8" s="132">
        <f t="shared" si="1"/>
        <v>22586.446</v>
      </c>
      <c r="O8" s="132">
        <f t="shared" si="1"/>
        <v>0</v>
      </c>
      <c r="P8" s="132">
        <f t="shared" si="1"/>
        <v>0</v>
      </c>
      <c r="Q8" s="132">
        <f t="shared" si="1"/>
        <v>0</v>
      </c>
      <c r="R8" s="132">
        <f t="shared" si="1"/>
        <v>0</v>
      </c>
      <c r="S8" s="132">
        <f t="shared" si="1"/>
        <v>0</v>
      </c>
      <c r="T8" s="132">
        <f t="shared" si="1"/>
        <v>0.96257061675</v>
      </c>
      <c r="U8" s="132">
        <f t="shared" si="1"/>
        <v>1131.1982019</v>
      </c>
      <c r="V8" s="132">
        <f t="shared" si="1"/>
        <v>631.28708099999994</v>
      </c>
      <c r="W8" s="132">
        <f t="shared" si="1"/>
        <v>126.54177975</v>
      </c>
      <c r="X8" s="132">
        <f t="shared" si="1"/>
        <v>1.42181775E-3</v>
      </c>
      <c r="Y8" s="132">
        <f t="shared" si="1"/>
        <v>45.213804450000005</v>
      </c>
      <c r="Z8" s="132">
        <f t="shared" si="1"/>
        <v>9.4787850000000015E-4</v>
      </c>
      <c r="AA8" s="132">
        <f t="shared" si="1"/>
        <v>1144.5632887499999</v>
      </c>
      <c r="AB8" s="132">
        <f t="shared" si="1"/>
        <v>140893.30861874999</v>
      </c>
      <c r="AC8" s="135">
        <f>SUM(B8:AB8)</f>
        <v>703866765.0391407</v>
      </c>
      <c r="AE8" s="135">
        <f>AC8/1000</f>
        <v>703866.76503914071</v>
      </c>
      <c r="AF8" s="130"/>
      <c r="AG8" s="186"/>
    </row>
    <row r="9" spans="1:33" ht="27.5" customHeight="1">
      <c r="A9" s="136" t="s">
        <v>38</v>
      </c>
      <c r="B9" s="137">
        <f>B10+B68+B121+B150+B175</f>
        <v>312683172.97434646</v>
      </c>
      <c r="C9" s="137">
        <f t="shared" ref="C9:D9" si="2">C10+C68+C121+C150+C175</f>
        <v>166391350.33046275</v>
      </c>
      <c r="D9" s="137">
        <f t="shared" si="2"/>
        <v>35449730.909981616</v>
      </c>
      <c r="E9" s="137">
        <f t="shared" ref="E9:AB9" si="3">E10+E68+E121+E175</f>
        <v>3850369.8423350002</v>
      </c>
      <c r="F9" s="137">
        <f t="shared" si="3"/>
        <v>66288.63</v>
      </c>
      <c r="G9" s="137">
        <f t="shared" si="3"/>
        <v>0</v>
      </c>
      <c r="H9" s="137">
        <f t="shared" si="3"/>
        <v>507.19600000000003</v>
      </c>
      <c r="I9" s="137">
        <f t="shared" si="3"/>
        <v>0</v>
      </c>
      <c r="J9" s="137">
        <f t="shared" si="3"/>
        <v>3966544.3730000001</v>
      </c>
      <c r="K9" s="137">
        <f t="shared" si="3"/>
        <v>3867351.4939999999</v>
      </c>
      <c r="L9" s="137">
        <f t="shared" si="3"/>
        <v>30974.596000000001</v>
      </c>
      <c r="M9" s="137">
        <f t="shared" si="3"/>
        <v>220935.49299999999</v>
      </c>
      <c r="N9" s="137">
        <f t="shared" si="3"/>
        <v>22586.446</v>
      </c>
      <c r="O9" s="137">
        <f t="shared" si="3"/>
        <v>0</v>
      </c>
      <c r="P9" s="137">
        <f t="shared" si="3"/>
        <v>0</v>
      </c>
      <c r="Q9" s="137">
        <f t="shared" si="3"/>
        <v>0</v>
      </c>
      <c r="R9" s="137">
        <f t="shared" si="3"/>
        <v>0</v>
      </c>
      <c r="S9" s="137">
        <f t="shared" si="3"/>
        <v>0</v>
      </c>
      <c r="T9" s="137">
        <f t="shared" si="3"/>
        <v>0.96257061675</v>
      </c>
      <c r="U9" s="137">
        <f t="shared" si="3"/>
        <v>1131.1982019</v>
      </c>
      <c r="V9" s="137">
        <f t="shared" si="3"/>
        <v>631.28708099999994</v>
      </c>
      <c r="W9" s="137">
        <f t="shared" si="3"/>
        <v>126.54177975</v>
      </c>
      <c r="X9" s="137">
        <f t="shared" si="3"/>
        <v>1.42181775E-3</v>
      </c>
      <c r="Y9" s="137">
        <f t="shared" si="3"/>
        <v>45.213804450000005</v>
      </c>
      <c r="Z9" s="137">
        <f t="shared" si="3"/>
        <v>9.4787850000000015E-4</v>
      </c>
      <c r="AA9" s="137">
        <f t="shared" si="3"/>
        <v>1144.5632887499999</v>
      </c>
      <c r="AB9" s="137">
        <f t="shared" si="3"/>
        <v>140893.30861874999</v>
      </c>
      <c r="AC9" s="138">
        <f>SUM(B9:AB9)</f>
        <v>526693785.36284065</v>
      </c>
      <c r="AE9" s="138">
        <f t="shared" ref="AE9:AE72" si="4">AC9/1000</f>
        <v>526693.78536284063</v>
      </c>
      <c r="AF9" s="129"/>
      <c r="AG9" s="187"/>
    </row>
    <row r="10" spans="1:33" ht="22.25" customHeight="1">
      <c r="A10" s="32" t="s">
        <v>39</v>
      </c>
      <c r="B10" s="33">
        <f>B11+B53</f>
        <v>441765503.53095627</v>
      </c>
      <c r="C10" s="33">
        <f>C11+C53</f>
        <v>43227043.243930839</v>
      </c>
      <c r="D10" s="33">
        <f>D11+D53</f>
        <v>3571861.2712233556</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488564408.04611045</v>
      </c>
      <c r="AD10" s="41"/>
      <c r="AE10" s="57">
        <f t="shared" si="4"/>
        <v>488564.40804611047</v>
      </c>
      <c r="AF10" s="128"/>
      <c r="AG10" s="36">
        <f>AG11+AG53</f>
        <v>77540.479821957386</v>
      </c>
    </row>
    <row r="11" spans="1:33" ht="22.25" customHeight="1">
      <c r="A11" s="20" t="s">
        <v>40</v>
      </c>
      <c r="B11" s="37">
        <f>B12+B18+B43+B49</f>
        <v>408862250.72442609</v>
      </c>
      <c r="C11" s="37">
        <f>C12+C18+C43+C49</f>
        <v>965460.49693368329</v>
      </c>
      <c r="D11" s="37">
        <f>D12+D18+D43+D49</f>
        <v>3502902.4257740956</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413330613.64713383</v>
      </c>
      <c r="AD11" s="41"/>
      <c r="AE11" s="37">
        <f t="shared" si="4"/>
        <v>413330.61364713381</v>
      </c>
      <c r="AF11" s="128"/>
      <c r="AG11" s="37">
        <f>AG12+AG18+AG43+AG49</f>
        <v>61549.694292145985</v>
      </c>
    </row>
    <row r="12" spans="1:33" ht="22.25" customHeight="1">
      <c r="A12" s="20" t="s">
        <v>41</v>
      </c>
      <c r="B12" s="37">
        <f>B13+B14+B15</f>
        <v>172860203.73520309</v>
      </c>
      <c r="C12" s="37">
        <f>C13+C14+C15</f>
        <v>139975.47868694898</v>
      </c>
      <c r="D12" s="37">
        <f>D13+D14+D15</f>
        <v>303085.689051922</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173303264.90294197</v>
      </c>
      <c r="AD12" s="41"/>
      <c r="AE12" s="37">
        <f t="shared" si="4"/>
        <v>173303.26490294197</v>
      </c>
      <c r="AF12" s="128"/>
      <c r="AG12" s="37">
        <f>SUM(AG13:AG15)</f>
        <v>10476.648944891707</v>
      </c>
    </row>
    <row r="13" spans="1:33" ht="22.25" customHeight="1">
      <c r="A13" s="21" t="s">
        <v>42</v>
      </c>
      <c r="B13" s="44">
        <v>134140615.866216</v>
      </c>
      <c r="C13" s="44">
        <v>115319.21691494899</v>
      </c>
      <c r="D13" s="44">
        <v>269042.14952342201</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134524977.23265436</v>
      </c>
      <c r="AD13" s="41"/>
      <c r="AE13" s="52">
        <f t="shared" si="4"/>
        <v>134524.97723265438</v>
      </c>
      <c r="AF13" s="128"/>
      <c r="AG13" s="44">
        <v>8660.5504293130998</v>
      </c>
    </row>
    <row r="14" spans="1:33" ht="22.25" customHeight="1">
      <c r="A14" s="21" t="s">
        <v>43</v>
      </c>
      <c r="B14" s="44">
        <v>12496345.768184699</v>
      </c>
      <c r="C14" s="44">
        <v>9742.8957596545897</v>
      </c>
      <c r="D14" s="44">
        <v>15661.4772853874</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12521750.141229741</v>
      </c>
      <c r="AD14" s="41"/>
      <c r="AE14" s="52">
        <f t="shared" si="4"/>
        <v>12521.750141229741</v>
      </c>
      <c r="AF14" s="128"/>
      <c r="AG14" s="44">
        <v>1510.8176159275699</v>
      </c>
    </row>
    <row r="15" spans="1:33" ht="22.25" customHeight="1">
      <c r="A15" s="21" t="s">
        <v>44</v>
      </c>
      <c r="B15" s="49">
        <f>B16+B17</f>
        <v>26223242.100802399</v>
      </c>
      <c r="C15" s="49">
        <f t="shared" ref="C15:D15" si="5">C16+C17</f>
        <v>14913.366012345399</v>
      </c>
      <c r="D15" s="49">
        <f t="shared" si="5"/>
        <v>18382.062243112599</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26256537.529057857</v>
      </c>
      <c r="AD15" s="41"/>
      <c r="AE15" s="52">
        <f t="shared" si="4"/>
        <v>26256.537529057856</v>
      </c>
      <c r="AF15" s="128"/>
      <c r="AG15" s="44">
        <v>305.28089965103698</v>
      </c>
    </row>
    <row r="16" spans="1:33" ht="22.25" customHeight="1">
      <c r="A16" s="98" t="s">
        <v>45</v>
      </c>
      <c r="B16" s="44">
        <v>808777.22900000005</v>
      </c>
      <c r="C16" s="44">
        <v>4.0439999999999996</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808781.27300000004</v>
      </c>
      <c r="AD16" s="41"/>
      <c r="AE16" s="52">
        <f t="shared" si="4"/>
        <v>808.78127300000006</v>
      </c>
      <c r="AF16" s="128"/>
      <c r="AG16" s="73"/>
    </row>
    <row r="17" spans="1:33" ht="22.25" customHeight="1">
      <c r="A17" s="99" t="s">
        <v>46</v>
      </c>
      <c r="B17" s="44">
        <v>25414464.871802401</v>
      </c>
      <c r="C17" s="44">
        <v>14909.322012345399</v>
      </c>
      <c r="D17" s="44">
        <v>18382.062243112599</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25447756.256057858</v>
      </c>
      <c r="AD17" s="41"/>
      <c r="AE17" s="52">
        <f t="shared" si="4"/>
        <v>25447.756256057859</v>
      </c>
      <c r="AF17" s="128"/>
      <c r="AG17" s="44">
        <v>305.28089965103698</v>
      </c>
    </row>
    <row r="18" spans="1:33" ht="22.25" customHeight="1">
      <c r="A18" s="20" t="s">
        <v>47</v>
      </c>
      <c r="B18" s="37">
        <f>B19+B20+B21+B25+B26+B33+B35+B37+B39</f>
        <v>44563063.468223035</v>
      </c>
      <c r="C18" s="37">
        <f>C19+C20+C21+C25+C26+C33+C35+C37+C39</f>
        <v>81215.736246734392</v>
      </c>
      <c r="D18" s="37">
        <f>D19+D20+D21+D25+D26+D33+D35+D37+D39</f>
        <v>113344.57672217366</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44757623.781191945</v>
      </c>
      <c r="AD18" s="110"/>
      <c r="AE18" s="37">
        <f t="shared" si="4"/>
        <v>44757.623781191942</v>
      </c>
      <c r="AF18" s="128"/>
      <c r="AG18" s="37">
        <f>SUM(AG19,AG20,AG21,AG25,AG26,AG32,AG33,AG34,AG35,AG36,AG37,AG38,AG39)</f>
        <v>930.73934725428137</v>
      </c>
    </row>
    <row r="19" spans="1:33" ht="22.25" customHeight="1">
      <c r="A19" s="100" t="s">
        <v>48</v>
      </c>
      <c r="B19" s="44">
        <v>2618165.8509869194</v>
      </c>
      <c r="C19" s="44">
        <v>1641.4396599999998</v>
      </c>
      <c r="D19" s="44">
        <v>2200.6145634999998</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2622007.9052104196</v>
      </c>
      <c r="AD19" s="110"/>
      <c r="AE19" s="44">
        <f t="shared" si="4"/>
        <v>2622.0079052104197</v>
      </c>
      <c r="AF19" s="128"/>
      <c r="AG19" s="44">
        <v>38.349469097392635</v>
      </c>
    </row>
    <row r="20" spans="1:33" ht="22.25" customHeight="1">
      <c r="A20" s="100" t="s">
        <v>49</v>
      </c>
      <c r="B20" s="44">
        <v>1235013.12423122</v>
      </c>
      <c r="C20" s="44">
        <v>993.21157600000015</v>
      </c>
      <c r="D20" s="44">
        <v>1610.3228499999998</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1237616.6586572202</v>
      </c>
      <c r="AD20" s="110"/>
      <c r="AE20" s="52">
        <f t="shared" si="4"/>
        <v>1237.6166586572201</v>
      </c>
      <c r="AF20" s="128"/>
      <c r="AG20" s="44">
        <v>9.0847057857072393</v>
      </c>
    </row>
    <row r="21" spans="1:33" ht="22.25" customHeight="1">
      <c r="A21" s="100" t="s">
        <v>50</v>
      </c>
      <c r="B21" s="44">
        <f>SUM(B22:B24)</f>
        <v>4328615.3545980807</v>
      </c>
      <c r="C21" s="44">
        <f>SUM(C22:C24)</f>
        <v>2719.1339840000001</v>
      </c>
      <c r="D21" s="44">
        <f>SUM(D22:D24)</f>
        <v>3655.4149819999998</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4334989.9035640815</v>
      </c>
      <c r="AD21" s="110"/>
      <c r="AE21" s="52">
        <f t="shared" si="4"/>
        <v>4334.9899035640819</v>
      </c>
      <c r="AF21" s="128"/>
      <c r="AG21" s="44">
        <v>47.250705848074453</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4122504.5288028703</v>
      </c>
      <c r="C23" s="44">
        <v>2612.6314200000002</v>
      </c>
      <c r="D23" s="44">
        <v>3543.8719769999998</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4128661.0321998703</v>
      </c>
      <c r="AD23" s="110"/>
      <c r="AE23" s="52">
        <f t="shared" si="4"/>
        <v>4128.6610321998705</v>
      </c>
      <c r="AF23" s="128"/>
      <c r="AG23" s="44">
        <v>46.659373786947512</v>
      </c>
    </row>
    <row r="24" spans="1:33" ht="22.25" customHeight="1">
      <c r="A24" s="99" t="s">
        <v>53</v>
      </c>
      <c r="B24" s="44">
        <v>206110.82579521002</v>
      </c>
      <c r="C24" s="44">
        <v>106.50256400000002</v>
      </c>
      <c r="D24" s="44">
        <v>111.54300500000001</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206328.87136421003</v>
      </c>
      <c r="AD24" s="110"/>
      <c r="AE24" s="52">
        <f t="shared" si="4"/>
        <v>206.32887136421004</v>
      </c>
      <c r="AF24" s="128"/>
      <c r="AG24" s="44">
        <v>0.59133206112694414</v>
      </c>
    </row>
    <row r="25" spans="1:33" ht="22.25" customHeight="1">
      <c r="A25" s="100" t="s">
        <v>54</v>
      </c>
      <c r="B25" s="44">
        <v>2388416.21302106</v>
      </c>
      <c r="C25" s="44">
        <v>1714.5883440000002</v>
      </c>
      <c r="D25" s="44">
        <v>2591.4048164999999</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2392722.2061815597</v>
      </c>
      <c r="AD25" s="110"/>
      <c r="AE25" s="52">
        <f t="shared" si="4"/>
        <v>2392.7222061815596</v>
      </c>
      <c r="AF25" s="128"/>
      <c r="AG25" s="44">
        <v>51.489904282367853</v>
      </c>
    </row>
    <row r="26" spans="1:33" ht="22.25" customHeight="1">
      <c r="A26" s="100" t="s">
        <v>55</v>
      </c>
      <c r="B26" s="44">
        <f>SUM(B27:B31)</f>
        <v>1976792.2135647698</v>
      </c>
      <c r="C26" s="44">
        <f>SUM(C27:C31)</f>
        <v>34800.095428000008</v>
      </c>
      <c r="D26" s="44">
        <f>SUM(D27:D31)</f>
        <v>44808.652177499993</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2056400.9611702699</v>
      </c>
      <c r="AD26" s="110"/>
      <c r="AE26" s="52">
        <f t="shared" si="4"/>
        <v>2056.40096117027</v>
      </c>
      <c r="AF26" s="128"/>
      <c r="AG26" s="44">
        <v>495.90190414851423</v>
      </c>
    </row>
    <row r="27" spans="1:33" ht="22.25" customHeight="1">
      <c r="A27" s="99" t="s">
        <v>56</v>
      </c>
      <c r="B27" s="44">
        <v>561326.84593034978</v>
      </c>
      <c r="C27" s="44">
        <v>33595.026836000005</v>
      </c>
      <c r="D27" s="44">
        <v>42768.367860999999</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637690.24062734982</v>
      </c>
      <c r="AD27" s="110"/>
      <c r="AE27" s="52">
        <f t="shared" si="4"/>
        <v>637.69024062734979</v>
      </c>
      <c r="AF27" s="128"/>
      <c r="AG27" s="44">
        <v>459.09033133653418</v>
      </c>
    </row>
    <row r="28" spans="1:33" ht="22.25" customHeight="1">
      <c r="A28" s="99" t="s">
        <v>57</v>
      </c>
      <c r="B28" s="44">
        <v>471928.79293489002</v>
      </c>
      <c r="C28" s="44">
        <v>447.71806799999996</v>
      </c>
      <c r="D28" s="44">
        <v>795.5607930000001</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473172.07179588999</v>
      </c>
      <c r="AD28" s="110"/>
      <c r="AE28" s="52">
        <f t="shared" si="4"/>
        <v>473.17207179589002</v>
      </c>
      <c r="AF28" s="128"/>
      <c r="AG28" s="44">
        <v>7.5020307690416859</v>
      </c>
    </row>
    <row r="29" spans="1:33" ht="22.25" customHeight="1">
      <c r="A29" s="99" t="s">
        <v>58</v>
      </c>
      <c r="B29" s="44">
        <v>20543.64158086</v>
      </c>
      <c r="C29" s="44">
        <v>10.549448</v>
      </c>
      <c r="D29" s="44">
        <v>11.001581</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20565.192609860002</v>
      </c>
      <c r="AD29" s="110"/>
      <c r="AE29" s="52">
        <f t="shared" si="4"/>
        <v>20.565192609860002</v>
      </c>
      <c r="AF29" s="128"/>
      <c r="AG29" s="44">
        <v>0.10009451986162199</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922992.9331186699</v>
      </c>
      <c r="C31" s="44">
        <v>746.80107599999997</v>
      </c>
      <c r="D31" s="44">
        <v>1233.7219424999998</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924973.45613716985</v>
      </c>
      <c r="AD31" s="110"/>
      <c r="AE31" s="52">
        <f t="shared" si="4"/>
        <v>924.97345613716982</v>
      </c>
      <c r="AF31" s="128"/>
      <c r="AG31" s="44">
        <v>29.209447523076737</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181859.96577234002</v>
      </c>
      <c r="C33" s="44">
        <v>108.686144</v>
      </c>
      <c r="D33" s="44">
        <v>137.97532399999997</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182106.62724034002</v>
      </c>
      <c r="AD33" s="110"/>
      <c r="AE33" s="52">
        <f t="shared" si="4"/>
        <v>182.10662724034003</v>
      </c>
      <c r="AF33" s="128"/>
      <c r="AG33" s="44">
        <v>0.5484135889696522</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11147162.644727832</v>
      </c>
      <c r="C35" s="44">
        <v>11511.877210734378</v>
      </c>
      <c r="D35" s="44">
        <v>20051.303190173669</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11178725.82512874</v>
      </c>
      <c r="AD35" s="110"/>
      <c r="AE35" s="52">
        <f t="shared" si="4"/>
        <v>11178.72582512874</v>
      </c>
      <c r="AF35" s="128"/>
      <c r="AG35" s="44">
        <v>80.43945943677555</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755021.0092338</v>
      </c>
      <c r="C37" s="44">
        <v>870.57096000000001</v>
      </c>
      <c r="D37" s="44">
        <v>1647.86646</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757539.44665380009</v>
      </c>
      <c r="AD37" s="110"/>
      <c r="AE37" s="52">
        <f t="shared" si="4"/>
        <v>757.53944665380004</v>
      </c>
      <c r="AF37" s="128"/>
      <c r="AG37" s="44">
        <v>3.3456425530515648</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19932017.092087016</v>
      </c>
      <c r="C39" s="44">
        <f>SUM(C40:C42)</f>
        <v>26856.132940000003</v>
      </c>
      <c r="D39" s="44">
        <f>SUM(D40:D42)</f>
        <v>36641.022358499999</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19995514.247385517</v>
      </c>
      <c r="AD39" s="110"/>
      <c r="AE39" s="52">
        <f t="shared" si="4"/>
        <v>19995.514247385516</v>
      </c>
      <c r="AF39" s="128"/>
      <c r="AG39" s="44">
        <v>204.32914251342814</v>
      </c>
    </row>
    <row r="40" spans="1:33" ht="22.25" customHeight="1">
      <c r="A40" s="99" t="s">
        <v>69</v>
      </c>
      <c r="B40" s="44">
        <v>2603077.8965239306</v>
      </c>
      <c r="C40" s="44">
        <v>1423.8805000000002</v>
      </c>
      <c r="D40" s="44">
        <v>1630.7388475000002</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2606132.5158714307</v>
      </c>
      <c r="AD40" s="110"/>
      <c r="AE40" s="52">
        <f t="shared" si="4"/>
        <v>2606.1325158714308</v>
      </c>
      <c r="AF40" s="128"/>
      <c r="AG40" s="44">
        <v>21.304516956620972</v>
      </c>
    </row>
    <row r="41" spans="1:33" ht="22.25" customHeight="1">
      <c r="A41" s="99" t="s">
        <v>70</v>
      </c>
      <c r="B41" s="44">
        <v>393462.76907704002</v>
      </c>
      <c r="C41" s="44">
        <v>287.83770400000003</v>
      </c>
      <c r="D41" s="44">
        <v>433.52894950000001</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394184.13573054003</v>
      </c>
      <c r="AD41" s="110"/>
      <c r="AE41" s="52">
        <f t="shared" si="4"/>
        <v>394.18413573054005</v>
      </c>
      <c r="AF41" s="128"/>
      <c r="AG41" s="44">
        <v>3.2597607983871097</v>
      </c>
    </row>
    <row r="42" spans="1:33" ht="22.25" customHeight="1">
      <c r="A42" s="99" t="s">
        <v>71</v>
      </c>
      <c r="B42" s="44">
        <v>16935476.426486045</v>
      </c>
      <c r="C42" s="44">
        <v>25144.414736000002</v>
      </c>
      <c r="D42" s="44">
        <v>34576.754561499998</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16995197.595783543</v>
      </c>
      <c r="AD42" s="110"/>
      <c r="AE42" s="52">
        <f t="shared" si="4"/>
        <v>16995.197595783542</v>
      </c>
      <c r="AF42" s="128"/>
      <c r="AG42" s="44">
        <v>179.76486475842006</v>
      </c>
    </row>
    <row r="43" spans="1:33" ht="22.25" customHeight="1">
      <c r="A43" s="20" t="s">
        <v>72</v>
      </c>
      <c r="B43" s="37">
        <f>SUM(B44:B48)</f>
        <v>157919844.20099998</v>
      </c>
      <c r="C43" s="37">
        <f>SUM(C44:C48)</f>
        <v>438733.17199999996</v>
      </c>
      <c r="D43" s="37">
        <f>SUM(D44:D48)</f>
        <v>2781894.94</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161140472.31299996</v>
      </c>
      <c r="AD43" s="41"/>
      <c r="AE43" s="37">
        <f t="shared" si="4"/>
        <v>161140.47231299998</v>
      </c>
      <c r="AF43" s="128"/>
      <c r="AG43" s="37">
        <f>SUM(AG44:AG48)</f>
        <v>16239.196</v>
      </c>
    </row>
    <row r="44" spans="1:33" ht="22.25" customHeight="1">
      <c r="A44" s="100" t="s">
        <v>73</v>
      </c>
      <c r="B44" s="44">
        <v>4915797.7680000002</v>
      </c>
      <c r="C44" s="44">
        <v>947.78200000000004</v>
      </c>
      <c r="D44" s="44">
        <v>35880.315999999999</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4952625.8659999995</v>
      </c>
      <c r="AD44" s="41"/>
      <c r="AE44" s="52">
        <f t="shared" si="4"/>
        <v>4952.6258659999994</v>
      </c>
      <c r="AF44" s="128"/>
      <c r="AG44" s="44">
        <v>69.588999999999999</v>
      </c>
    </row>
    <row r="45" spans="1:33" ht="22.25" customHeight="1">
      <c r="A45" s="100" t="s">
        <v>74</v>
      </c>
      <c r="B45" s="44">
        <v>149244500.75999999</v>
      </c>
      <c r="C45" s="44">
        <v>429555.33899999998</v>
      </c>
      <c r="D45" s="44">
        <v>2554829.3339999998</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152228885.43299997</v>
      </c>
      <c r="AD45" s="41"/>
      <c r="AE45" s="52">
        <f t="shared" si="4"/>
        <v>152228.88543299996</v>
      </c>
      <c r="AF45" s="128"/>
      <c r="AG45" s="44">
        <v>16045.377</v>
      </c>
    </row>
    <row r="46" spans="1:33" ht="22.25" customHeight="1">
      <c r="A46" s="100" t="s">
        <v>75</v>
      </c>
      <c r="B46" s="44">
        <v>1694024.0149999999</v>
      </c>
      <c r="C46" s="44">
        <v>2702.0390000000002</v>
      </c>
      <c r="D46" s="44">
        <v>176237.09400000001</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1872963.148</v>
      </c>
      <c r="AD46" s="41"/>
      <c r="AE46" s="52">
        <f t="shared" si="4"/>
        <v>1872.963148</v>
      </c>
      <c r="AF46" s="128"/>
      <c r="AG46" s="44">
        <v>39.945</v>
      </c>
    </row>
    <row r="47" spans="1:33" ht="22.25" customHeight="1">
      <c r="A47" s="100" t="s">
        <v>76</v>
      </c>
      <c r="B47" s="44">
        <v>2065521.6580000001</v>
      </c>
      <c r="C47" s="44">
        <v>5528.0119999999997</v>
      </c>
      <c r="D47" s="44">
        <v>14948.196</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2085997.8660000002</v>
      </c>
      <c r="AD47" s="41"/>
      <c r="AE47" s="52">
        <f t="shared" si="4"/>
        <v>2085.9978660000002</v>
      </c>
      <c r="AF47" s="128"/>
      <c r="AG47" s="44">
        <v>84.284999999999997</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33519139.32</v>
      </c>
      <c r="C49" s="37">
        <f>SUM(C50:C52)</f>
        <v>305536.11</v>
      </c>
      <c r="D49" s="37">
        <f>SUM(D50:D52)</f>
        <v>304577.21999999997</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34129252.649999999</v>
      </c>
      <c r="AD49" s="41"/>
      <c r="AE49" s="37">
        <f t="shared" si="4"/>
        <v>34129.252649999995</v>
      </c>
      <c r="AF49" s="128"/>
      <c r="AG49" s="37">
        <f>SUM(AG50:AG52)</f>
        <v>33903.11</v>
      </c>
    </row>
    <row r="50" spans="1:33" ht="22.25" customHeight="1">
      <c r="A50" s="100" t="s">
        <v>79</v>
      </c>
      <c r="B50" s="44">
        <v>4789472.29</v>
      </c>
      <c r="C50" s="44">
        <v>10862.47</v>
      </c>
      <c r="D50" s="44">
        <v>2409.48</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4802744.24</v>
      </c>
      <c r="AD50" s="41"/>
      <c r="AE50" s="52">
        <f t="shared" si="4"/>
        <v>4802.74424</v>
      </c>
      <c r="AF50" s="128"/>
      <c r="AG50" s="44">
        <v>2311.4699999999998</v>
      </c>
    </row>
    <row r="51" spans="1:33" ht="22.25" customHeight="1">
      <c r="A51" s="100" t="s">
        <v>80</v>
      </c>
      <c r="B51" s="44">
        <v>20425436.960000001</v>
      </c>
      <c r="C51" s="44">
        <v>263514.90000000002</v>
      </c>
      <c r="D51" s="44">
        <v>284839.02</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20973790.879999999</v>
      </c>
      <c r="AD51" s="41"/>
      <c r="AE51" s="52">
        <f t="shared" si="4"/>
        <v>20973.79088</v>
      </c>
      <c r="AF51" s="128"/>
      <c r="AG51" s="44">
        <v>31278.07</v>
      </c>
    </row>
    <row r="52" spans="1:33" ht="22.25" customHeight="1">
      <c r="A52" s="100" t="s">
        <v>81</v>
      </c>
      <c r="B52" s="44">
        <v>8304230.0700000003</v>
      </c>
      <c r="C52" s="44">
        <v>31158.74</v>
      </c>
      <c r="D52" s="44">
        <v>17328.72</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8352717.5300000003</v>
      </c>
      <c r="AD52" s="41"/>
      <c r="AE52" s="52">
        <f t="shared" si="4"/>
        <v>8352.7175299999999</v>
      </c>
      <c r="AF52" s="128"/>
      <c r="AG52" s="44">
        <v>313.57</v>
      </c>
    </row>
    <row r="53" spans="1:33" ht="22.25" customHeight="1">
      <c r="A53" s="13" t="s">
        <v>82</v>
      </c>
      <c r="B53" s="37">
        <f>B54+B59</f>
        <v>32903252.806530207</v>
      </c>
      <c r="C53" s="37">
        <f>C54+C59</f>
        <v>42261582.746997155</v>
      </c>
      <c r="D53" s="37">
        <f>D54+D59</f>
        <v>68958.845449259999</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75233794.398976624</v>
      </c>
      <c r="AD53" s="41"/>
      <c r="AE53" s="37">
        <f t="shared" si="4"/>
        <v>75233.794398976621</v>
      </c>
      <c r="AF53" s="128"/>
      <c r="AG53" s="37">
        <f>AG54+AG59</f>
        <v>15990.785529811399</v>
      </c>
    </row>
    <row r="54" spans="1:33" ht="22.25" customHeight="1">
      <c r="A54" s="20" t="s">
        <v>83</v>
      </c>
      <c r="B54" s="37">
        <f>B55+B58</f>
        <v>180867.86</v>
      </c>
      <c r="C54" s="37">
        <f>C55+C58</f>
        <v>6361656.7599999998</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6542524.6200000001</v>
      </c>
      <c r="AD54" s="41"/>
      <c r="AE54" s="37">
        <f t="shared" si="4"/>
        <v>6542.5246200000001</v>
      </c>
      <c r="AF54" s="128"/>
      <c r="AG54" s="76"/>
    </row>
    <row r="55" spans="1:33" ht="22.25" customHeight="1">
      <c r="A55" s="101" t="s">
        <v>84</v>
      </c>
      <c r="B55" s="52">
        <f>B56+B57</f>
        <v>180867.86</v>
      </c>
      <c r="C55" s="52">
        <f>C56+C57</f>
        <v>6361656.7599999998</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6542524.6200000001</v>
      </c>
      <c r="AD55" s="41"/>
      <c r="AE55" s="44">
        <f t="shared" si="4"/>
        <v>6542.5246200000001</v>
      </c>
      <c r="AF55" s="128"/>
      <c r="AG55" s="73"/>
    </row>
    <row r="56" spans="1:33" ht="22.25" customHeight="1">
      <c r="A56" s="100" t="s">
        <v>85</v>
      </c>
      <c r="B56" s="44">
        <v>172250.34</v>
      </c>
      <c r="C56" s="44">
        <v>6102066.8300000001</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6274317.1699999999</v>
      </c>
      <c r="AD56" s="41"/>
      <c r="AE56" s="52">
        <f t="shared" si="4"/>
        <v>6274.3171700000003</v>
      </c>
      <c r="AF56" s="128"/>
      <c r="AG56" s="73"/>
    </row>
    <row r="57" spans="1:33" ht="22.25" customHeight="1">
      <c r="A57" s="100" t="s">
        <v>86</v>
      </c>
      <c r="B57" s="44">
        <v>8617.52</v>
      </c>
      <c r="C57" s="44">
        <v>259589.93</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268207.45</v>
      </c>
      <c r="AD57" s="41"/>
      <c r="AE57" s="52">
        <f t="shared" si="4"/>
        <v>268.20744999999999</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32722384.946530208</v>
      </c>
      <c r="C59" s="37">
        <f t="shared" ref="C59:D59" si="8">C60+C64</f>
        <v>35899925.986997157</v>
      </c>
      <c r="D59" s="37">
        <f t="shared" si="8"/>
        <v>68958.845449259999</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68691269.778976619</v>
      </c>
      <c r="AD59" s="41"/>
      <c r="AE59" s="37">
        <f t="shared" si="4"/>
        <v>68691.269778976624</v>
      </c>
      <c r="AF59" s="128"/>
      <c r="AG59" s="53">
        <f>SUM(AG60:AG66)</f>
        <v>15990.785529811399</v>
      </c>
    </row>
    <row r="60" spans="1:33" ht="22.25" customHeight="1">
      <c r="A60" s="100" t="s">
        <v>89</v>
      </c>
      <c r="B60" s="49">
        <f>SUM(B61,B62,B63)</f>
        <v>30058616.526530206</v>
      </c>
      <c r="C60" s="49">
        <f t="shared" ref="C60:D60" si="9">SUM(C61,C62,C63)</f>
        <v>28685520.726997159</v>
      </c>
      <c r="D60" s="49">
        <f t="shared" si="9"/>
        <v>68866.315449260001</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58813003.568976626</v>
      </c>
      <c r="AD60" s="41"/>
      <c r="AE60" s="52">
        <f t="shared" si="4"/>
        <v>58813.003568976623</v>
      </c>
      <c r="AF60" s="128"/>
      <c r="AG60" s="111"/>
    </row>
    <row r="61" spans="1:33" ht="22.25" customHeight="1">
      <c r="A61" s="102" t="s">
        <v>90</v>
      </c>
      <c r="B61" s="44">
        <v>6273187.0339275599</v>
      </c>
      <c r="C61" s="44">
        <v>6406647.0057970099</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12679834.03972457</v>
      </c>
      <c r="AD61" s="41"/>
      <c r="AE61" s="52">
        <f t="shared" si="4"/>
        <v>12679.83403972457</v>
      </c>
      <c r="AF61" s="128"/>
      <c r="AG61" s="109"/>
    </row>
    <row r="62" spans="1:33" ht="22.25" customHeight="1">
      <c r="A62" s="102" t="s">
        <v>91</v>
      </c>
      <c r="B62" s="44">
        <v>23737663.779678401</v>
      </c>
      <c r="C62" s="44">
        <v>22170271.797419701</v>
      </c>
      <c r="D62" s="44">
        <v>68866.315449260001</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45976801.892547362</v>
      </c>
      <c r="AD62" s="41"/>
      <c r="AE62" s="52">
        <f t="shared" si="4"/>
        <v>45976.801892547359</v>
      </c>
      <c r="AF62" s="128"/>
      <c r="AG62" s="44">
        <v>15990.785529811399</v>
      </c>
    </row>
    <row r="63" spans="1:33" ht="22.25" customHeight="1">
      <c r="A63" s="102" t="s">
        <v>92</v>
      </c>
      <c r="B63" s="44">
        <v>47765.712924243897</v>
      </c>
      <c r="C63" s="44">
        <v>108601.923780447</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156367.6367046909</v>
      </c>
      <c r="AD63" s="41"/>
      <c r="AE63" s="52">
        <f t="shared" si="4"/>
        <v>156.36763670469091</v>
      </c>
      <c r="AF63" s="128"/>
      <c r="AG63" s="109"/>
    </row>
    <row r="64" spans="1:33" ht="22.25" customHeight="1">
      <c r="A64" s="103" t="s">
        <v>93</v>
      </c>
      <c r="B64" s="49">
        <f>SUM(B65,B66,B67)</f>
        <v>2663768.42</v>
      </c>
      <c r="C64" s="49">
        <f t="shared" ref="C64:D64" si="11">SUM(C65,C66,C67)</f>
        <v>7214405.2599999998</v>
      </c>
      <c r="D64" s="49">
        <f t="shared" si="11"/>
        <v>92.53</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9878266.209999999</v>
      </c>
      <c r="AD64" s="41"/>
      <c r="AE64" s="52">
        <f t="shared" si="4"/>
        <v>9878.2662099999998</v>
      </c>
      <c r="AF64" s="128"/>
      <c r="AG64" s="109"/>
    </row>
    <row r="65" spans="1:33" ht="22.25" customHeight="1">
      <c r="A65" s="102" t="s">
        <v>94</v>
      </c>
      <c r="B65" s="44">
        <v>2202450.65</v>
      </c>
      <c r="C65" s="44">
        <v>2862173.37</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5064624.0199999996</v>
      </c>
      <c r="AD65" s="41"/>
      <c r="AE65" s="52">
        <f t="shared" si="4"/>
        <v>5064.6240199999993</v>
      </c>
      <c r="AF65" s="128"/>
      <c r="AG65" s="112"/>
    </row>
    <row r="66" spans="1:33" ht="22.25" customHeight="1">
      <c r="A66" s="102" t="s">
        <v>95</v>
      </c>
      <c r="B66" s="44">
        <v>455223.21</v>
      </c>
      <c r="C66" s="44">
        <v>8493.31</v>
      </c>
      <c r="D66" s="44">
        <v>92.53</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463809.05000000005</v>
      </c>
      <c r="AD66" s="41"/>
      <c r="AE66" s="52">
        <f t="shared" si="4"/>
        <v>463.80905000000007</v>
      </c>
      <c r="AF66" s="128"/>
      <c r="AG66" s="112"/>
    </row>
    <row r="67" spans="1:33" ht="22.25" customHeight="1" thickBot="1">
      <c r="A67" s="102" t="s">
        <v>96</v>
      </c>
      <c r="B67" s="44">
        <v>6094.56</v>
      </c>
      <c r="C67" s="44">
        <v>4343738.58</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4349833.1399999997</v>
      </c>
      <c r="AD67" s="41"/>
      <c r="AE67" s="116">
        <f t="shared" si="4"/>
        <v>4349.8331399999997</v>
      </c>
      <c r="AF67" s="128"/>
      <c r="AG67" s="112"/>
    </row>
    <row r="68" spans="1:33" ht="22.25" customHeight="1">
      <c r="A68" s="12" t="s">
        <v>97</v>
      </c>
      <c r="B68" s="33">
        <f>B69+B75+B86+B94+B99+B105+B112+B117</f>
        <v>46602763.411190145</v>
      </c>
      <c r="C68" s="33">
        <f t="shared" ref="C68:AC68" si="12">C69+C75+C86+C94+C99+C105+C112+C117</f>
        <v>211986.43697375784</v>
      </c>
      <c r="D68" s="33">
        <f t="shared" si="12"/>
        <v>294588.48984026251</v>
      </c>
      <c r="E68" s="34">
        <f t="shared" si="12"/>
        <v>3850369.8423350002</v>
      </c>
      <c r="F68" s="34">
        <f t="shared" si="12"/>
        <v>66288.63</v>
      </c>
      <c r="G68" s="34">
        <f t="shared" si="12"/>
        <v>0</v>
      </c>
      <c r="H68" s="34">
        <f t="shared" si="12"/>
        <v>507.19600000000003</v>
      </c>
      <c r="I68" s="34">
        <f t="shared" si="12"/>
        <v>0</v>
      </c>
      <c r="J68" s="34">
        <f t="shared" si="12"/>
        <v>3966544.3730000001</v>
      </c>
      <c r="K68" s="34">
        <f t="shared" si="12"/>
        <v>3867351.4939999999</v>
      </c>
      <c r="L68" s="34">
        <f t="shared" si="12"/>
        <v>30974.596000000001</v>
      </c>
      <c r="M68" s="34">
        <f t="shared" si="12"/>
        <v>220935.49299999999</v>
      </c>
      <c r="N68" s="34">
        <f t="shared" si="12"/>
        <v>22586.446</v>
      </c>
      <c r="O68" s="34">
        <f t="shared" si="12"/>
        <v>0</v>
      </c>
      <c r="P68" s="34">
        <f t="shared" si="12"/>
        <v>0</v>
      </c>
      <c r="Q68" s="34">
        <f t="shared" si="12"/>
        <v>0</v>
      </c>
      <c r="R68" s="34">
        <f t="shared" si="12"/>
        <v>0</v>
      </c>
      <c r="S68" s="34">
        <f t="shared" si="12"/>
        <v>0</v>
      </c>
      <c r="T68" s="34">
        <f t="shared" si="12"/>
        <v>0.96257061675</v>
      </c>
      <c r="U68" s="34">
        <f t="shared" si="12"/>
        <v>1131.1982019</v>
      </c>
      <c r="V68" s="34">
        <f t="shared" si="12"/>
        <v>631.28708099999994</v>
      </c>
      <c r="W68" s="34">
        <f t="shared" si="12"/>
        <v>126.54177975</v>
      </c>
      <c r="X68" s="34">
        <f t="shared" si="12"/>
        <v>1.42181775E-3</v>
      </c>
      <c r="Y68" s="34">
        <f t="shared" si="12"/>
        <v>45.213804450000005</v>
      </c>
      <c r="Z68" s="34">
        <f t="shared" si="12"/>
        <v>9.4787850000000015E-4</v>
      </c>
      <c r="AA68" s="34">
        <f t="shared" si="12"/>
        <v>1144.5632887499999</v>
      </c>
      <c r="AB68" s="120">
        <f t="shared" si="12"/>
        <v>140893.30861874999</v>
      </c>
      <c r="AC68" s="57">
        <f t="shared" si="12"/>
        <v>59278869.48605407</v>
      </c>
      <c r="AD68" s="93"/>
      <c r="AE68" s="57">
        <f t="shared" si="4"/>
        <v>59278.869486054071</v>
      </c>
      <c r="AF68" s="128"/>
      <c r="AG68" s="57"/>
    </row>
    <row r="69" spans="1:33" ht="22.25" customHeight="1">
      <c r="A69" s="20" t="s">
        <v>98</v>
      </c>
      <c r="B69" s="53">
        <f>SUM(B70:B74)</f>
        <v>28490507.508147467</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28490507.508147467</v>
      </c>
      <c r="AD69" s="41"/>
      <c r="AE69" s="37">
        <f t="shared" si="4"/>
        <v>28490.507508147468</v>
      </c>
      <c r="AF69" s="128"/>
      <c r="AG69" s="76"/>
    </row>
    <row r="70" spans="1:33" ht="22.25" customHeight="1">
      <c r="A70" s="100" t="s">
        <v>99</v>
      </c>
      <c r="B70" s="44">
        <v>17738942.351736002</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17738942.351736002</v>
      </c>
      <c r="AD70" s="41"/>
      <c r="AE70" s="52">
        <f t="shared" si="4"/>
        <v>17738.942351736001</v>
      </c>
      <c r="AF70" s="128"/>
      <c r="AG70" s="111"/>
    </row>
    <row r="71" spans="1:33" ht="22.25" customHeight="1">
      <c r="A71" s="100" t="s">
        <v>100</v>
      </c>
      <c r="B71" s="44">
        <v>2630273.1008939701</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2630273.1008939701</v>
      </c>
      <c r="AD71" s="41"/>
      <c r="AE71" s="52">
        <f t="shared" si="4"/>
        <v>2630.27310089397</v>
      </c>
      <c r="AF71" s="128"/>
      <c r="AG71" s="111"/>
    </row>
    <row r="72" spans="1:33" ht="22.25" customHeight="1">
      <c r="A72" s="100" t="s">
        <v>101</v>
      </c>
      <c r="B72" s="44">
        <v>570707.03252626373</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570707.03252626373</v>
      </c>
      <c r="AD72" s="41"/>
      <c r="AE72" s="52">
        <f t="shared" si="4"/>
        <v>570.70703252626379</v>
      </c>
      <c r="AF72" s="128"/>
      <c r="AG72" s="111"/>
    </row>
    <row r="73" spans="1:33" ht="22.25" customHeight="1">
      <c r="A73" s="100" t="s">
        <v>102</v>
      </c>
      <c r="B73" s="44">
        <v>7550585.0229912335</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7550585.0229912335</v>
      </c>
      <c r="AD73" s="41"/>
      <c r="AE73" s="52">
        <f t="shared" ref="AE73:AE136" si="13">AC73/1000</f>
        <v>7550.5850229912339</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2877358.8381055011</v>
      </c>
      <c r="C75" s="37">
        <f>SUM(C76:C85)</f>
        <v>209242.62497375783</v>
      </c>
      <c r="D75" s="37">
        <f>SUM(D76:D85)</f>
        <v>294461.64</v>
      </c>
      <c r="E75" s="60">
        <f>SUM(E76:E85)</f>
        <v>3850076</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7231139.1030792594</v>
      </c>
      <c r="AD75" s="41"/>
      <c r="AE75" s="37">
        <f t="shared" si="13"/>
        <v>7231.1391030792593</v>
      </c>
      <c r="AF75" s="128"/>
      <c r="AG75" s="76"/>
    </row>
    <row r="76" spans="1:33" ht="22.25" customHeight="1">
      <c r="A76" s="100" t="s">
        <v>105</v>
      </c>
      <c r="B76" s="117">
        <v>946898.32083480991</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946898.32083480991</v>
      </c>
      <c r="AD76" s="41"/>
      <c r="AE76" s="52">
        <f t="shared" si="13"/>
        <v>946.89832083480997</v>
      </c>
      <c r="AF76" s="128"/>
      <c r="AG76" s="111"/>
    </row>
    <row r="77" spans="1:33" ht="22.25" customHeight="1">
      <c r="A77" s="100" t="s">
        <v>106</v>
      </c>
      <c r="B77" s="59"/>
      <c r="C77" s="58"/>
      <c r="D77" s="44">
        <v>130977.045</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130977.045</v>
      </c>
      <c r="AD77" s="41"/>
      <c r="AE77" s="52">
        <f t="shared" si="13"/>
        <v>130.977045</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163484.595</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163484.595</v>
      </c>
      <c r="AD79" s="41"/>
      <c r="AE79" s="52">
        <f t="shared" si="13"/>
        <v>163.48459500000001</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183870.78000000003</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183870.78000000003</v>
      </c>
      <c r="AD81" s="41"/>
      <c r="AE81" s="52">
        <f t="shared" si="13"/>
        <v>183.87078000000002</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1706569.7372706912</v>
      </c>
      <c r="C83" s="44">
        <v>209242.62497375783</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1915812.3622444491</v>
      </c>
      <c r="AD83" s="41"/>
      <c r="AE83" s="52">
        <f t="shared" si="13"/>
        <v>1915.8123622444491</v>
      </c>
      <c r="AF83" s="128"/>
      <c r="AG83" s="111"/>
    </row>
    <row r="84" spans="1:33" ht="22.25" customHeight="1">
      <c r="A84" s="100" t="s">
        <v>113</v>
      </c>
      <c r="B84" s="59"/>
      <c r="C84" s="58"/>
      <c r="D84" s="58"/>
      <c r="E84" s="165">
        <v>3850076</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3850076</v>
      </c>
      <c r="AD84" s="41"/>
      <c r="AE84" s="52">
        <f t="shared" si="13"/>
        <v>3850.076</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15047993.4</v>
      </c>
      <c r="C86" s="37">
        <f>SUM(C87:C93)</f>
        <v>2743.8119999999999</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15050737.212000001</v>
      </c>
      <c r="AD86" s="41"/>
      <c r="AE86" s="37">
        <f>AC86/1000</f>
        <v>15050.737212000002</v>
      </c>
      <c r="AF86" s="128"/>
      <c r="AG86" s="76"/>
    </row>
    <row r="87" spans="1:33" ht="22.25" customHeight="1">
      <c r="A87" s="100" t="s">
        <v>116</v>
      </c>
      <c r="B87" s="44">
        <v>14814410.01</v>
      </c>
      <c r="C87" s="44">
        <v>2743.8119999999999</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14817153.822000001</v>
      </c>
      <c r="AD87" s="41"/>
      <c r="AE87" s="52">
        <f t="shared" si="13"/>
        <v>14817.153822</v>
      </c>
      <c r="AF87" s="128"/>
      <c r="AG87" s="111"/>
    </row>
    <row r="88" spans="1:33" ht="22.25" customHeight="1">
      <c r="A88" s="100" t="s">
        <v>117</v>
      </c>
      <c r="B88" s="44">
        <v>174370.4</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174370.4</v>
      </c>
      <c r="AD88" s="41"/>
      <c r="AE88" s="52">
        <f t="shared" si="13"/>
        <v>174.37039999999999</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59212.99</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59212.99</v>
      </c>
      <c r="AD91" s="41"/>
      <c r="AE91" s="52">
        <f t="shared" si="13"/>
        <v>59.212989999999998</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157973.07812264003</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157973.07812264003</v>
      </c>
      <c r="AD94" s="41"/>
      <c r="AE94" s="37">
        <f t="shared" si="13"/>
        <v>157.97307812264003</v>
      </c>
      <c r="AF94" s="128"/>
      <c r="AG94" s="78"/>
    </row>
    <row r="95" spans="1:33" ht="22.25" customHeight="1">
      <c r="A95" s="100" t="s">
        <v>124</v>
      </c>
      <c r="B95" s="44">
        <v>134264.73384500004</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134264.73384500004</v>
      </c>
      <c r="AD95" s="41"/>
      <c r="AE95" s="52">
        <f t="shared" si="13"/>
        <v>134.26473384500005</v>
      </c>
      <c r="AF95" s="128"/>
      <c r="AG95" s="111"/>
    </row>
    <row r="96" spans="1:33" ht="22.25" customHeight="1">
      <c r="A96" s="100" t="s">
        <v>125</v>
      </c>
      <c r="B96" s="44">
        <v>23708.344277639997</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23708.344277639997</v>
      </c>
      <c r="AD96" s="41"/>
      <c r="AE96" s="52">
        <f t="shared" si="13"/>
        <v>23.708344277639998</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126.84984026250001</v>
      </c>
      <c r="E99" s="66">
        <f>SUM(E100:E102)</f>
        <v>293.84233499999999</v>
      </c>
      <c r="F99" s="47"/>
      <c r="G99" s="47"/>
      <c r="H99" s="47"/>
      <c r="I99" s="47"/>
      <c r="J99" s="47"/>
      <c r="K99" s="47"/>
      <c r="L99" s="47"/>
      <c r="M99" s="47"/>
      <c r="N99" s="47"/>
      <c r="O99" s="47"/>
      <c r="P99" s="47"/>
      <c r="Q99" s="47"/>
      <c r="R99" s="47"/>
      <c r="S99" s="47"/>
      <c r="T99" s="66">
        <f>SUM(T100:T102)</f>
        <v>0.96257061675</v>
      </c>
      <c r="U99" s="66">
        <f t="shared" ref="U99:AB99" si="16">SUM(U100:U102)</f>
        <v>1131.1982019</v>
      </c>
      <c r="V99" s="66">
        <f t="shared" si="16"/>
        <v>631.28708099999994</v>
      </c>
      <c r="W99" s="66">
        <f t="shared" si="16"/>
        <v>126.54177975</v>
      </c>
      <c r="X99" s="66">
        <f t="shared" si="16"/>
        <v>1.42181775E-3</v>
      </c>
      <c r="Y99" s="66">
        <f t="shared" si="16"/>
        <v>45.213804450000005</v>
      </c>
      <c r="Z99" s="66">
        <f t="shared" si="16"/>
        <v>9.4787850000000015E-4</v>
      </c>
      <c r="AA99" s="66">
        <f t="shared" si="16"/>
        <v>1144.5632887499999</v>
      </c>
      <c r="AB99" s="66">
        <f t="shared" si="16"/>
        <v>556.87861874999999</v>
      </c>
      <c r="AC99" s="37">
        <f>SUM(AC100:AC104)</f>
        <v>4057.3398901754999</v>
      </c>
      <c r="AD99" s="41"/>
      <c r="AE99" s="37">
        <f t="shared" si="13"/>
        <v>4.0573398901755002</v>
      </c>
      <c r="AF99" s="128"/>
      <c r="AG99" s="63"/>
    </row>
    <row r="100" spans="1:33" ht="22.25" customHeight="1">
      <c r="A100" s="100" t="s">
        <v>129</v>
      </c>
      <c r="B100" s="63"/>
      <c r="C100" s="63"/>
      <c r="D100" s="44">
        <v>126.84984026250001</v>
      </c>
      <c r="E100" s="165">
        <v>293.84233499999999</v>
      </c>
      <c r="F100" s="47"/>
      <c r="G100" s="47"/>
      <c r="H100" s="47"/>
      <c r="I100" s="47"/>
      <c r="J100" s="47"/>
      <c r="K100" s="47"/>
      <c r="L100" s="47"/>
      <c r="M100" s="47"/>
      <c r="N100" s="47"/>
      <c r="O100" s="47"/>
      <c r="P100" s="47"/>
      <c r="Q100" s="47"/>
      <c r="R100" s="47"/>
      <c r="S100" s="47"/>
      <c r="T100" s="165">
        <v>0.96257061675</v>
      </c>
      <c r="U100" s="165">
        <v>1131.1982019</v>
      </c>
      <c r="V100" s="165">
        <v>631.28708099999994</v>
      </c>
      <c r="W100" s="165">
        <v>126.54177975</v>
      </c>
      <c r="X100" s="165">
        <v>1.42181775E-3</v>
      </c>
      <c r="Y100" s="165">
        <v>45.213804450000005</v>
      </c>
      <c r="Z100" s="165">
        <v>9.4787850000000015E-4</v>
      </c>
      <c r="AA100" s="165">
        <v>1144.5632887499999</v>
      </c>
      <c r="AB100" s="165">
        <v>556.87861874999999</v>
      </c>
      <c r="AC100" s="52">
        <f>SUM(B100:AB100)</f>
        <v>4057.3398901754999</v>
      </c>
      <c r="AD100" s="41"/>
      <c r="AE100" s="52">
        <f t="shared" si="13"/>
        <v>4.0573398901755002</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66288.63</v>
      </c>
      <c r="G105" s="67">
        <f t="shared" ref="G105:S105" si="17">SUM(G106:G111)</f>
        <v>0</v>
      </c>
      <c r="H105" s="66">
        <f t="shared" si="17"/>
        <v>507.19600000000003</v>
      </c>
      <c r="I105" s="66">
        <f t="shared" si="17"/>
        <v>0</v>
      </c>
      <c r="J105" s="66">
        <f t="shared" si="17"/>
        <v>3966544.3730000001</v>
      </c>
      <c r="K105" s="66">
        <f t="shared" si="17"/>
        <v>3867351.4939999999</v>
      </c>
      <c r="L105" s="66">
        <f t="shared" si="17"/>
        <v>30974.596000000001</v>
      </c>
      <c r="M105" s="66">
        <f t="shared" si="17"/>
        <v>220935.49299999999</v>
      </c>
      <c r="N105" s="66">
        <f t="shared" si="17"/>
        <v>22586.446</v>
      </c>
      <c r="O105" s="66">
        <f t="shared" si="17"/>
        <v>0</v>
      </c>
      <c r="P105" s="66">
        <f t="shared" si="17"/>
        <v>0</v>
      </c>
      <c r="Q105" s="66">
        <f t="shared" si="17"/>
        <v>0</v>
      </c>
      <c r="R105" s="67">
        <f t="shared" si="17"/>
        <v>0</v>
      </c>
      <c r="S105" s="66">
        <f t="shared" si="17"/>
        <v>0</v>
      </c>
      <c r="T105" s="47"/>
      <c r="U105" s="47"/>
      <c r="V105" s="47"/>
      <c r="W105" s="47"/>
      <c r="X105" s="47"/>
      <c r="Y105" s="47"/>
      <c r="Z105" s="47"/>
      <c r="AA105" s="47"/>
      <c r="AB105" s="75"/>
      <c r="AC105" s="37">
        <f>SUM(AC106:AC111)</f>
        <v>8175188.2280000001</v>
      </c>
      <c r="AD105" s="41"/>
      <c r="AE105" s="37">
        <f>AC105/1000</f>
        <v>8175.188228</v>
      </c>
      <c r="AF105" s="128"/>
      <c r="AG105" s="63"/>
    </row>
    <row r="106" spans="1:33" ht="22.25" customHeight="1">
      <c r="A106" s="100" t="s">
        <v>135</v>
      </c>
      <c r="B106" s="63"/>
      <c r="C106" s="63"/>
      <c r="D106" s="63"/>
      <c r="E106" s="45"/>
      <c r="F106" s="165">
        <v>66288.63</v>
      </c>
      <c r="G106" s="47"/>
      <c r="H106" s="47"/>
      <c r="I106" s="47"/>
      <c r="J106" s="165">
        <v>3689530.0690000001</v>
      </c>
      <c r="K106" s="165">
        <v>3867351.4939999999</v>
      </c>
      <c r="L106" s="165">
        <v>30974.596000000001</v>
      </c>
      <c r="M106" s="105"/>
      <c r="N106" s="47"/>
      <c r="O106" s="47"/>
      <c r="P106" s="47"/>
      <c r="Q106" s="47"/>
      <c r="R106" s="47"/>
      <c r="S106" s="165">
        <v>0</v>
      </c>
      <c r="T106" s="47"/>
      <c r="U106" s="47"/>
      <c r="V106" s="47"/>
      <c r="W106" s="47"/>
      <c r="X106" s="47"/>
      <c r="Y106" s="47"/>
      <c r="Z106" s="47"/>
      <c r="AA106" s="47"/>
      <c r="AB106" s="75"/>
      <c r="AC106" s="52">
        <f>SUM(B106:AB106)</f>
        <v>7654144.7889999999</v>
      </c>
      <c r="AD106" s="41"/>
      <c r="AE106" s="52">
        <f>AC106/1000</f>
        <v>7654.1447889999999</v>
      </c>
      <c r="AF106" s="128"/>
      <c r="AG106" s="111"/>
    </row>
    <row r="107" spans="1:33" ht="22.25" customHeight="1">
      <c r="A107" s="100" t="s">
        <v>136</v>
      </c>
      <c r="B107" s="63"/>
      <c r="C107" s="63"/>
      <c r="D107" s="63"/>
      <c r="E107" s="45"/>
      <c r="F107" s="47"/>
      <c r="G107" s="47"/>
      <c r="H107" s="47"/>
      <c r="I107" s="165">
        <v>0</v>
      </c>
      <c r="J107" s="165">
        <v>1770.346</v>
      </c>
      <c r="K107" s="47"/>
      <c r="L107" s="47"/>
      <c r="M107" s="165">
        <v>220935.49299999999</v>
      </c>
      <c r="N107" s="47"/>
      <c r="O107" s="47"/>
      <c r="P107" s="47"/>
      <c r="Q107" s="165">
        <v>0</v>
      </c>
      <c r="R107" s="47"/>
      <c r="S107" s="47"/>
      <c r="T107" s="47"/>
      <c r="U107" s="47"/>
      <c r="V107" s="47"/>
      <c r="W107" s="47"/>
      <c r="X107" s="47"/>
      <c r="Y107" s="47"/>
      <c r="Z107" s="47"/>
      <c r="AA107" s="47"/>
      <c r="AB107" s="75"/>
      <c r="AC107" s="52">
        <f>SUM(B107:AB107)</f>
        <v>222705.83899999998</v>
      </c>
      <c r="AD107" s="41"/>
      <c r="AE107" s="52">
        <f t="shared" si="13"/>
        <v>222.70583899999997</v>
      </c>
      <c r="AF107" s="128"/>
      <c r="AG107" s="111"/>
    </row>
    <row r="108" spans="1:33" ht="22.25" customHeight="1">
      <c r="A108" s="100" t="s">
        <v>137</v>
      </c>
      <c r="B108" s="63"/>
      <c r="C108" s="63"/>
      <c r="D108" s="63"/>
      <c r="E108" s="45"/>
      <c r="F108" s="47"/>
      <c r="G108" s="47"/>
      <c r="H108" s="165">
        <v>507.19600000000003</v>
      </c>
      <c r="I108" s="47"/>
      <c r="J108" s="47"/>
      <c r="K108" s="47"/>
      <c r="L108" s="47"/>
      <c r="M108" s="47"/>
      <c r="N108" s="47"/>
      <c r="O108" s="165">
        <v>0</v>
      </c>
      <c r="P108" s="165">
        <v>0</v>
      </c>
      <c r="Q108" s="47"/>
      <c r="R108" s="165">
        <v>0</v>
      </c>
      <c r="S108" s="47"/>
      <c r="T108" s="47"/>
      <c r="U108" s="47"/>
      <c r="V108" s="47"/>
      <c r="W108" s="47"/>
      <c r="X108" s="47"/>
      <c r="Y108" s="47"/>
      <c r="Z108" s="47"/>
      <c r="AA108" s="47"/>
      <c r="AB108" s="75"/>
      <c r="AC108" s="52">
        <f>SUM(B108:AB108)</f>
        <v>507.19600000000003</v>
      </c>
      <c r="AD108" s="41"/>
      <c r="AE108" s="52">
        <f t="shared" si="13"/>
        <v>0.50719599999999998</v>
      </c>
      <c r="AF108" s="128"/>
      <c r="AG108" s="111"/>
    </row>
    <row r="109" spans="1:33" ht="22.25" customHeight="1">
      <c r="A109" s="100" t="s">
        <v>138</v>
      </c>
      <c r="B109" s="63"/>
      <c r="C109" s="63"/>
      <c r="D109" s="63"/>
      <c r="E109" s="45"/>
      <c r="F109" s="47"/>
      <c r="G109" s="47"/>
      <c r="H109" s="47"/>
      <c r="I109" s="47"/>
      <c r="J109" s="165">
        <v>275243.95799999998</v>
      </c>
      <c r="K109" s="47"/>
      <c r="L109" s="47"/>
      <c r="M109" s="47"/>
      <c r="N109" s="165">
        <v>22586.446</v>
      </c>
      <c r="O109" s="47"/>
      <c r="P109" s="47"/>
      <c r="Q109" s="165">
        <v>0</v>
      </c>
      <c r="R109" s="47"/>
      <c r="S109" s="47"/>
      <c r="T109" s="47"/>
      <c r="U109" s="47"/>
      <c r="V109" s="47"/>
      <c r="W109" s="47"/>
      <c r="X109" s="47"/>
      <c r="Y109" s="47"/>
      <c r="Z109" s="47"/>
      <c r="AA109" s="47"/>
      <c r="AB109" s="75"/>
      <c r="AC109" s="52">
        <f>SUM(B109:AB109)</f>
        <v>297830.40399999998</v>
      </c>
      <c r="AD109" s="41"/>
      <c r="AE109" s="52">
        <f t="shared" si="13"/>
        <v>297.83040399999999</v>
      </c>
      <c r="AF109" s="128"/>
      <c r="AG109" s="111"/>
    </row>
    <row r="110" spans="1:33" ht="22.25" customHeight="1">
      <c r="A110" s="100" t="s">
        <v>139</v>
      </c>
      <c r="B110" s="64"/>
      <c r="C110" s="63"/>
      <c r="D110" s="63"/>
      <c r="E110" s="45"/>
      <c r="F110" s="47"/>
      <c r="G110" s="165">
        <v>0</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140336.43</v>
      </c>
      <c r="AC112" s="37">
        <f>SUM(AC113:AC116)</f>
        <v>140336.43</v>
      </c>
      <c r="AD112" s="41"/>
      <c r="AE112" s="37">
        <f t="shared" si="13"/>
        <v>140.33643000000001</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140336.43</v>
      </c>
      <c r="AC113" s="52">
        <f>SUM(B113:AB113)</f>
        <v>140336.43</v>
      </c>
      <c r="AD113" s="41"/>
      <c r="AE113" s="52">
        <f t="shared" si="13"/>
        <v>140.33643000000001</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28930.586814535014</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28930.586814535014</v>
      </c>
      <c r="AD117" s="41"/>
      <c r="AE117" s="37">
        <f t="shared" si="13"/>
        <v>28.930586814535015</v>
      </c>
      <c r="AF117" s="128"/>
      <c r="AG117" s="64"/>
    </row>
    <row r="118" spans="1:33" ht="22.25" customHeight="1">
      <c r="A118" s="100" t="s">
        <v>147</v>
      </c>
      <c r="B118" s="44">
        <v>28930.586814535014</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28930.586814535014</v>
      </c>
      <c r="AD118" s="41"/>
      <c r="AE118" s="52">
        <f t="shared" si="13"/>
        <v>28.930586814535015</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1494311.25</v>
      </c>
      <c r="C121" s="33">
        <f>C122+C132+SUM(C143:C149)</f>
        <v>88199541.139699996</v>
      </c>
      <c r="D121" s="33">
        <f>D122+D132+SUM(D143:D149)</f>
        <v>25877982.119417999</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115571834.50911799</v>
      </c>
      <c r="AD121" s="41"/>
      <c r="AE121" s="57">
        <f t="shared" si="13"/>
        <v>115571.83450911799</v>
      </c>
      <c r="AF121" s="128"/>
      <c r="AG121" s="33">
        <f>SUM(AG122:AG149)</f>
        <v>3247.35</v>
      </c>
    </row>
    <row r="122" spans="1:33" ht="22.25" customHeight="1">
      <c r="A122" s="22" t="s">
        <v>151</v>
      </c>
      <c r="B122" s="58"/>
      <c r="C122" s="37">
        <f>SUM(C123:C131)</f>
        <v>70923562</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70923562</v>
      </c>
      <c r="AD122" s="41"/>
      <c r="AE122" s="37">
        <f t="shared" si="13"/>
        <v>70923.562000000005</v>
      </c>
      <c r="AF122" s="128"/>
      <c r="AG122" s="63"/>
    </row>
    <row r="123" spans="1:33" ht="22.25" customHeight="1">
      <c r="A123" s="21" t="s">
        <v>152</v>
      </c>
      <c r="B123" s="58"/>
      <c r="C123" s="44">
        <v>66707755</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66707755</v>
      </c>
      <c r="AD123" s="41"/>
      <c r="AE123" s="52">
        <f t="shared" si="13"/>
        <v>66707.755000000005</v>
      </c>
      <c r="AF123" s="128"/>
      <c r="AG123" s="111"/>
    </row>
    <row r="124" spans="1:33" ht="22.25" customHeight="1">
      <c r="A124" s="21" t="s">
        <v>153</v>
      </c>
      <c r="B124" s="59"/>
      <c r="C124" s="44">
        <v>1504254</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1504254</v>
      </c>
      <c r="AD124" s="41"/>
      <c r="AE124" s="52">
        <f t="shared" si="13"/>
        <v>1504.2539999999999</v>
      </c>
      <c r="AF124" s="128"/>
      <c r="AG124" s="111"/>
    </row>
    <row r="125" spans="1:33" ht="22.25" customHeight="1">
      <c r="A125" s="21" t="s">
        <v>154</v>
      </c>
      <c r="B125" s="59"/>
      <c r="C125" s="44">
        <v>332518</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332518</v>
      </c>
      <c r="AD125" s="41"/>
      <c r="AE125" s="52">
        <f t="shared" si="13"/>
        <v>332.51799999999997</v>
      </c>
      <c r="AF125" s="128"/>
      <c r="AG125" s="111"/>
    </row>
    <row r="126" spans="1:33" ht="22.25" customHeight="1">
      <c r="A126" s="21" t="s">
        <v>155</v>
      </c>
      <c r="B126" s="59"/>
      <c r="C126" s="44">
        <v>198827</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198827</v>
      </c>
      <c r="AD126" s="41"/>
      <c r="AE126" s="52">
        <f t="shared" si="13"/>
        <v>198.827</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1434686</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1434686</v>
      </c>
      <c r="AD128" s="41"/>
      <c r="AE128" s="52">
        <f t="shared" si="13"/>
        <v>1434.6859999999999</v>
      </c>
      <c r="AF128" s="128"/>
      <c r="AG128" s="111"/>
    </row>
    <row r="129" spans="1:33" ht="22.25" customHeight="1">
      <c r="A129" s="21" t="s">
        <v>159</v>
      </c>
      <c r="B129" s="76"/>
      <c r="C129" s="44">
        <v>570244</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570244</v>
      </c>
      <c r="AD129" s="41"/>
      <c r="AE129" s="52">
        <f t="shared" si="13"/>
        <v>570.24400000000003</v>
      </c>
      <c r="AF129" s="128"/>
      <c r="AG129" s="111"/>
    </row>
    <row r="130" spans="1:33" ht="22.25" customHeight="1">
      <c r="A130" s="21" t="s">
        <v>160</v>
      </c>
      <c r="B130" s="77"/>
      <c r="C130" s="44">
        <v>175278</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175278</v>
      </c>
      <c r="AD130" s="41"/>
      <c r="AE130" s="52">
        <f t="shared" si="13"/>
        <v>175.27799999999999</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16537430</v>
      </c>
      <c r="D132" s="62">
        <f>SUM(D133:D142)</f>
        <v>6985608.2977999998</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23523038.297800001</v>
      </c>
      <c r="AD132" s="41"/>
      <c r="AE132" s="37">
        <f t="shared" si="13"/>
        <v>23523.038297800002</v>
      </c>
      <c r="AF132" s="128"/>
      <c r="AG132" s="78"/>
    </row>
    <row r="133" spans="1:33" ht="22.25" customHeight="1">
      <c r="A133" s="21" t="s">
        <v>163</v>
      </c>
      <c r="B133" s="59"/>
      <c r="C133" s="44">
        <v>10067785</v>
      </c>
      <c r="D133" s="44">
        <v>5609963</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15677748</v>
      </c>
      <c r="AD133" s="41"/>
      <c r="AE133" s="52">
        <f t="shared" si="13"/>
        <v>15677.748</v>
      </c>
      <c r="AF133" s="128"/>
      <c r="AG133" s="111"/>
    </row>
    <row r="134" spans="1:33" ht="22.25" customHeight="1">
      <c r="A134" s="21" t="s">
        <v>164</v>
      </c>
      <c r="B134" s="59"/>
      <c r="C134" s="44">
        <v>32642</v>
      </c>
      <c r="D134" s="44">
        <v>33710</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66352</v>
      </c>
      <c r="AD134" s="41"/>
      <c r="AE134" s="52">
        <f t="shared" si="13"/>
        <v>66.352000000000004</v>
      </c>
      <c r="AF134" s="128"/>
      <c r="AG134" s="111"/>
    </row>
    <row r="135" spans="1:33" ht="22.25" customHeight="1">
      <c r="A135" s="21" t="s">
        <v>165</v>
      </c>
      <c r="B135" s="59"/>
      <c r="C135" s="44">
        <v>4678354</v>
      </c>
      <c r="D135" s="44">
        <v>446064</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5124418</v>
      </c>
      <c r="AD135" s="41"/>
      <c r="AE135" s="52">
        <f t="shared" si="13"/>
        <v>5124.4179999999997</v>
      </c>
      <c r="AF135" s="128"/>
      <c r="AG135" s="111"/>
    </row>
    <row r="136" spans="1:33" ht="22.25" customHeight="1">
      <c r="A136" s="21" t="s">
        <v>166</v>
      </c>
      <c r="B136" s="59"/>
      <c r="C136" s="44">
        <v>5848</v>
      </c>
      <c r="D136" s="44">
        <v>19523</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25371</v>
      </c>
      <c r="AD136" s="41"/>
      <c r="AE136" s="52">
        <f t="shared" si="13"/>
        <v>25.370999999999999</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38784</v>
      </c>
      <c r="D138" s="44">
        <v>21458</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60242</v>
      </c>
      <c r="AD138" s="41"/>
      <c r="AE138" s="52">
        <f t="shared" si="20"/>
        <v>60.241999999999997</v>
      </c>
      <c r="AF138" s="128"/>
      <c r="AG138" s="111"/>
    </row>
    <row r="139" spans="1:33" ht="22.25" customHeight="1">
      <c r="A139" s="21" t="s">
        <v>169</v>
      </c>
      <c r="B139" s="59"/>
      <c r="C139" s="44">
        <v>53168</v>
      </c>
      <c r="D139" s="44">
        <v>435095</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488263</v>
      </c>
      <c r="AD139" s="41"/>
      <c r="AE139" s="52">
        <f t="shared" si="20"/>
        <v>488.26299999999998</v>
      </c>
      <c r="AF139" s="128"/>
      <c r="AG139" s="111"/>
    </row>
    <row r="140" spans="1:33" ht="22.25" customHeight="1">
      <c r="A140" s="21" t="s">
        <v>170</v>
      </c>
      <c r="B140" s="59"/>
      <c r="C140" s="44">
        <v>16483</v>
      </c>
      <c r="D140" s="44">
        <v>121288</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137771</v>
      </c>
      <c r="AD140" s="41"/>
      <c r="AE140" s="52">
        <f t="shared" si="20"/>
        <v>137.77099999999999</v>
      </c>
      <c r="AF140" s="128"/>
      <c r="AG140" s="111"/>
    </row>
    <row r="141" spans="1:33" ht="22.25" customHeight="1">
      <c r="A141" s="21" t="s">
        <v>171</v>
      </c>
      <c r="B141" s="76"/>
      <c r="C141" s="44">
        <v>1644366</v>
      </c>
      <c r="D141" s="44">
        <v>298507.2978</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1942873.2978000001</v>
      </c>
      <c r="AD141" s="41"/>
      <c r="AE141" s="52">
        <f t="shared" si="20"/>
        <v>1942.8732978</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2673226.9840000002</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2673226.9840000002</v>
      </c>
      <c r="AD143" s="41"/>
      <c r="AE143" s="52">
        <f t="shared" ref="AE143:AE150" si="22">AC143/1000</f>
        <v>2673.2269840000004</v>
      </c>
      <c r="AF143" s="128"/>
      <c r="AG143" s="111"/>
    </row>
    <row r="144" spans="1:33" ht="22.25" customHeight="1">
      <c r="A144" s="22" t="s">
        <v>174</v>
      </c>
      <c r="B144" s="59"/>
      <c r="C144" s="44">
        <v>152373.91500000001</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152373.91500000001</v>
      </c>
      <c r="AD144" s="41"/>
      <c r="AE144" s="52">
        <f t="shared" si="22"/>
        <v>152.37391500000001</v>
      </c>
      <c r="AF144" s="128"/>
      <c r="AG144" s="111"/>
    </row>
    <row r="145" spans="1:33" ht="22.25" customHeight="1">
      <c r="A145" s="22" t="s">
        <v>175</v>
      </c>
      <c r="B145" s="59"/>
      <c r="C145" s="75"/>
      <c r="D145" s="44">
        <v>10481342.800000001</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10481342.800000001</v>
      </c>
      <c r="AD145" s="41"/>
      <c r="AE145" s="52">
        <f t="shared" si="22"/>
        <v>10481.3428</v>
      </c>
      <c r="AF145" s="128"/>
      <c r="AG145" s="111"/>
    </row>
    <row r="146" spans="1:33" ht="22.25" customHeight="1">
      <c r="A146" s="22" t="s">
        <v>176</v>
      </c>
      <c r="B146" s="59"/>
      <c r="C146" s="75"/>
      <c r="D146" s="44">
        <v>5559435.7736179996</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5559435.7736179996</v>
      </c>
      <c r="AD146" s="41"/>
      <c r="AE146" s="52">
        <f t="shared" si="22"/>
        <v>5559.435773618</v>
      </c>
      <c r="AF146" s="128"/>
      <c r="AG146" s="111"/>
    </row>
    <row r="147" spans="1:33" ht="22.25" customHeight="1">
      <c r="A147" s="21" t="s">
        <v>177</v>
      </c>
      <c r="B147" s="59"/>
      <c r="C147" s="44">
        <v>586175.22470000002</v>
      </c>
      <c r="D147" s="44">
        <v>178368.264</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764543.48869999999</v>
      </c>
      <c r="AD147" s="41"/>
      <c r="AE147" s="52">
        <f t="shared" si="22"/>
        <v>764.54348870000001</v>
      </c>
      <c r="AF147" s="128"/>
      <c r="AG147" s="44">
        <v>3247.35</v>
      </c>
    </row>
    <row r="148" spans="1:33" ht="22.25" customHeight="1">
      <c r="A148" s="22" t="s">
        <v>178</v>
      </c>
      <c r="B148" s="44">
        <v>35631.879999999997</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35631.879999999997</v>
      </c>
      <c r="AD148" s="41"/>
      <c r="AE148" s="52">
        <f t="shared" si="22"/>
        <v>35.631879999999995</v>
      </c>
      <c r="AF148" s="128"/>
      <c r="AG148" s="111"/>
    </row>
    <row r="149" spans="1:33" ht="22.25" customHeight="1">
      <c r="A149" s="22" t="s">
        <v>179</v>
      </c>
      <c r="B149" s="44">
        <v>1458679.37</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1458679.37</v>
      </c>
      <c r="AD149" s="41"/>
      <c r="AE149" s="52">
        <f t="shared" si="22"/>
        <v>1458.6793700000001</v>
      </c>
      <c r="AF149" s="128"/>
      <c r="AG149" s="111"/>
    </row>
    <row r="150" spans="1:33" ht="22.25" customHeight="1">
      <c r="A150" s="15" t="s">
        <v>180</v>
      </c>
      <c r="B150" s="33">
        <f>B151+B154+B157+B160+B163+B166+B173</f>
        <v>-178123626.36179999</v>
      </c>
      <c r="C150" s="33">
        <f>C169</f>
        <v>681700.87800000003</v>
      </c>
      <c r="D150" s="33">
        <f>D169</f>
        <v>268945.8075</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-177172979.67629999</v>
      </c>
      <c r="AD150" s="41"/>
      <c r="AE150" s="57">
        <f t="shared" si="22"/>
        <v>-177172.97967629999</v>
      </c>
      <c r="AF150" s="128"/>
      <c r="AG150" s="33">
        <f>AG169</f>
        <v>2413.297</v>
      </c>
    </row>
    <row r="151" spans="1:33" ht="22.25" customHeight="1">
      <c r="A151" s="22" t="s">
        <v>181</v>
      </c>
      <c r="B151" s="153">
        <f>SUM(B152:B153)</f>
        <v>-187259829.85480002</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-187259829.85480002</v>
      </c>
      <c r="AD151" s="41"/>
      <c r="AE151" s="79">
        <f t="shared" si="20"/>
        <v>-187259.82985480002</v>
      </c>
      <c r="AF151" s="128"/>
      <c r="AG151" s="63"/>
    </row>
    <row r="152" spans="1:33" ht="22.25" customHeight="1">
      <c r="A152" s="21" t="s">
        <v>182</v>
      </c>
      <c r="B152" s="44">
        <v>-185039645.47670001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-185039645.47670001</v>
      </c>
      <c r="AD152" s="41"/>
      <c r="AE152" s="52">
        <f t="shared" si="20"/>
        <v>-185039.64547670001</v>
      </c>
      <c r="AF152" s="128"/>
      <c r="AG152" s="111"/>
    </row>
    <row r="153" spans="1:33" ht="22.25" customHeight="1">
      <c r="A153" s="21" t="s">
        <v>183</v>
      </c>
      <c r="B153" s="44">
        <v>-2220184.3780999999</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-2220184.3780999999</v>
      </c>
      <c r="AD153" s="41"/>
      <c r="AE153" s="52">
        <f t="shared" si="20"/>
        <v>-2220.1843780999998</v>
      </c>
      <c r="AF153" s="128"/>
      <c r="AG153" s="111"/>
    </row>
    <row r="154" spans="1:33" ht="22.25" customHeight="1">
      <c r="A154" s="22" t="s">
        <v>184</v>
      </c>
      <c r="B154" s="153">
        <f>SUM(B155:B156)</f>
        <v>-10703605.030499998</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-10703605.030499998</v>
      </c>
      <c r="AD154" s="41"/>
      <c r="AE154" s="79">
        <f t="shared" si="20"/>
        <v>-10703.605030499999</v>
      </c>
      <c r="AF154" s="128"/>
      <c r="AG154" s="63"/>
    </row>
    <row r="155" spans="1:33" ht="22.25" customHeight="1">
      <c r="A155" s="21" t="s">
        <v>185</v>
      </c>
      <c r="B155" s="44">
        <v>-16227087.266799999</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-16227087.266799999</v>
      </c>
      <c r="AD155" s="41"/>
      <c r="AE155" s="52">
        <f t="shared" si="20"/>
        <v>-16227.087266799999</v>
      </c>
      <c r="AF155" s="128"/>
      <c r="AG155" s="111"/>
    </row>
    <row r="156" spans="1:33" ht="22.25" customHeight="1">
      <c r="A156" s="21" t="s">
        <v>186</v>
      </c>
      <c r="B156" s="44">
        <v>5523482.2363</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5523482.2363</v>
      </c>
      <c r="AD156" s="41"/>
      <c r="AE156" s="52">
        <f t="shared" si="20"/>
        <v>5523.4822363000003</v>
      </c>
      <c r="AF156" s="128"/>
      <c r="AG156" s="111"/>
    </row>
    <row r="157" spans="1:33" ht="22.25" customHeight="1">
      <c r="A157" s="22" t="s">
        <v>187</v>
      </c>
      <c r="B157" s="153">
        <f>SUM(B158:B159)</f>
        <v>19114879.494799998</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19114879.494799998</v>
      </c>
      <c r="AD157" s="41"/>
      <c r="AE157" s="79">
        <f t="shared" si="20"/>
        <v>19114.879494799996</v>
      </c>
      <c r="AF157" s="128"/>
      <c r="AG157" s="63"/>
    </row>
    <row r="158" spans="1:33" ht="22.25" customHeight="1">
      <c r="A158" s="21" t="s">
        <v>188</v>
      </c>
      <c r="B158" s="44">
        <v>-471666.35019999999</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-471666.35019999999</v>
      </c>
      <c r="AD158" s="41"/>
      <c r="AE158" s="52">
        <f t="shared" si="20"/>
        <v>-471.66635020000001</v>
      </c>
      <c r="AF158" s="128"/>
      <c r="AG158" s="111"/>
    </row>
    <row r="159" spans="1:33" ht="22.25" customHeight="1">
      <c r="A159" s="21" t="s">
        <v>189</v>
      </c>
      <c r="B159" s="44">
        <v>19586545.844999999</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19586545.844999999</v>
      </c>
      <c r="AD159" s="41"/>
      <c r="AE159" s="52">
        <f t="shared" si="20"/>
        <v>19586.545845000001</v>
      </c>
      <c r="AF159" s="128"/>
      <c r="AG159" s="111"/>
    </row>
    <row r="160" spans="1:33" ht="22.25" customHeight="1">
      <c r="A160" s="22" t="s">
        <v>190</v>
      </c>
      <c r="B160" s="153">
        <f>SUM(B161:B162)</f>
        <v>81018.754400000005</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81018.754400000005</v>
      </c>
      <c r="AD160" s="41"/>
      <c r="AE160" s="79">
        <f t="shared" si="20"/>
        <v>81.018754400000006</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81018.754400000005</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81018.754400000005</v>
      </c>
      <c r="AD162" s="41"/>
      <c r="AE162" s="52">
        <f t="shared" si="20"/>
        <v>81.018754400000006</v>
      </c>
      <c r="AF162" s="128"/>
      <c r="AG162" s="111"/>
    </row>
    <row r="163" spans="1:33" ht="22.25" customHeight="1">
      <c r="A163" s="22" t="s">
        <v>193</v>
      </c>
      <c r="B163" s="153">
        <f>SUM(B164:B165)</f>
        <v>663176.29909999995</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663176.29909999995</v>
      </c>
      <c r="AD163" s="41"/>
      <c r="AE163" s="79">
        <f t="shared" si="20"/>
        <v>663.17629909999994</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663176.29909999995</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663176.29909999995</v>
      </c>
      <c r="AD165" s="41"/>
      <c r="AE165" s="52">
        <f t="shared" si="20"/>
        <v>663.17629909999994</v>
      </c>
      <c r="AF165" s="128"/>
      <c r="AG165" s="111"/>
    </row>
    <row r="166" spans="1:33" ht="22.25" customHeight="1">
      <c r="A166" s="22" t="s">
        <v>196</v>
      </c>
      <c r="B166" s="153">
        <f>SUM(B167:B168)</f>
        <v>21877.317899999998</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21877.317899999998</v>
      </c>
      <c r="AD166" s="41"/>
      <c r="AE166" s="79">
        <f t="shared" si="20"/>
        <v>21.877317899999998</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21877.317899999998</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21877.317899999998</v>
      </c>
      <c r="AD168" s="41"/>
      <c r="AE168" s="52">
        <f t="shared" si="20"/>
        <v>21.877317899999998</v>
      </c>
      <c r="AF168" s="128"/>
      <c r="AG168" s="111"/>
    </row>
    <row r="169" spans="1:33" ht="22.25" customHeight="1">
      <c r="A169" s="22" t="s">
        <v>199</v>
      </c>
      <c r="B169" s="59"/>
      <c r="C169" s="62">
        <f>SUM(C170:C171)</f>
        <v>681700.87800000003</v>
      </c>
      <c r="D169" s="62">
        <f>SUM(D170:D171)</f>
        <v>268945.8075</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950646.68550000002</v>
      </c>
      <c r="AD169" s="41"/>
      <c r="AE169" s="52">
        <f t="shared" si="20"/>
        <v>950.64668549999999</v>
      </c>
      <c r="AF169" s="128"/>
      <c r="AG169" s="54">
        <f>SUM(AG170:AG171)</f>
        <v>2413.297</v>
      </c>
    </row>
    <row r="170" spans="1:33" ht="22.25" customHeight="1">
      <c r="A170" s="21" t="s">
        <v>200</v>
      </c>
      <c r="B170" s="59"/>
      <c r="C170" s="44">
        <v>616262.62800000003</v>
      </c>
      <c r="D170" s="44">
        <v>212398.6275</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828661.25549999997</v>
      </c>
      <c r="AD170" s="41"/>
      <c r="AE170" s="52">
        <f t="shared" si="20"/>
        <v>828.66125549999992</v>
      </c>
      <c r="AF170" s="128"/>
      <c r="AG170" s="44">
        <v>2012.3109999999999</v>
      </c>
    </row>
    <row r="171" spans="1:33" ht="22.25" customHeight="1">
      <c r="A171" s="21" t="s">
        <v>201</v>
      </c>
      <c r="B171" s="59"/>
      <c r="C171" s="44">
        <v>65438.25</v>
      </c>
      <c r="D171" s="44">
        <v>56547.18</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121985.43</v>
      </c>
      <c r="AD171" s="41"/>
      <c r="AE171" s="52">
        <f t="shared" si="20"/>
        <v>121.98542999999999</v>
      </c>
      <c r="AF171" s="128"/>
      <c r="AG171" s="44">
        <v>400.98599999999999</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-41143.342700000001</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-41143.342700000001</v>
      </c>
      <c r="AD173" s="41"/>
      <c r="AE173" s="52">
        <f t="shared" si="20"/>
        <v>-41.143342699999998</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944221.14400000009</v>
      </c>
      <c r="C175" s="33">
        <f>C176+C180+C181+C184+C187</f>
        <v>34071078.63185817</v>
      </c>
      <c r="D175" s="33">
        <f>D176+D180+D181+D184+D187</f>
        <v>5436353.2220000001</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40451652.997858167</v>
      </c>
      <c r="AD175" s="97"/>
      <c r="AE175" s="81">
        <f t="shared" si="20"/>
        <v>40451.652997858168</v>
      </c>
      <c r="AF175" s="128"/>
      <c r="AG175" s="33">
        <f>AG176+AG180+AG181+AG184+AG187</f>
        <v>1403.4051669999999</v>
      </c>
    </row>
    <row r="176" spans="1:33" ht="22.25" customHeight="1">
      <c r="A176" s="24" t="s">
        <v>206</v>
      </c>
      <c r="B176" s="63"/>
      <c r="C176" s="62">
        <f>C177+C178+C179</f>
        <v>12717464.052858168</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12717464.052858168</v>
      </c>
      <c r="AD176" s="97"/>
      <c r="AE176" s="37">
        <f t="shared" si="20"/>
        <v>12717.464052858168</v>
      </c>
      <c r="AF176" s="128"/>
      <c r="AG176" s="78"/>
    </row>
    <row r="177" spans="1:33" ht="22.25" customHeight="1">
      <c r="A177" s="100" t="s">
        <v>207</v>
      </c>
      <c r="B177" s="63"/>
      <c r="C177" s="44">
        <v>7644800.7745868862</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7644800.7745868862</v>
      </c>
      <c r="AD177" s="97"/>
      <c r="AE177" s="44">
        <f t="shared" si="20"/>
        <v>7644.8007745868863</v>
      </c>
      <c r="AF177" s="128"/>
      <c r="AG177" s="111"/>
    </row>
    <row r="178" spans="1:33" ht="22.25" customHeight="1">
      <c r="A178" s="100" t="s">
        <v>208</v>
      </c>
      <c r="B178" s="63"/>
      <c r="C178" s="44">
        <v>3595645.2295554862</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3595645.2295554862</v>
      </c>
      <c r="AD178" s="97"/>
      <c r="AE178" s="52">
        <f t="shared" si="20"/>
        <v>3595.6452295554864</v>
      </c>
      <c r="AF178" s="128"/>
      <c r="AG178" s="111"/>
    </row>
    <row r="179" spans="1:33" ht="22.25" customHeight="1">
      <c r="A179" s="100" t="s">
        <v>209</v>
      </c>
      <c r="B179" s="63"/>
      <c r="C179" s="44">
        <v>1477018.0487157961</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1477018.0487157961</v>
      </c>
      <c r="AD179" s="97"/>
      <c r="AE179" s="52">
        <f t="shared" si="20"/>
        <v>1477.0180487157961</v>
      </c>
      <c r="AF179" s="128"/>
      <c r="AG179" s="111"/>
    </row>
    <row r="180" spans="1:33" ht="22.25" customHeight="1">
      <c r="A180" s="24" t="s">
        <v>210</v>
      </c>
      <c r="B180" s="63"/>
      <c r="C180" s="169">
        <v>120002.034</v>
      </c>
      <c r="D180" s="175">
        <v>85180.014999999999</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205182.049</v>
      </c>
      <c r="AD180" s="97"/>
      <c r="AE180" s="37">
        <f t="shared" si="20"/>
        <v>205.18204900000001</v>
      </c>
      <c r="AF180" s="128"/>
      <c r="AG180" s="111"/>
    </row>
    <row r="181" spans="1:33" ht="22.25" customHeight="1">
      <c r="A181" s="24" t="s">
        <v>211</v>
      </c>
      <c r="B181" s="62">
        <f>B182+B183</f>
        <v>944221.14400000009</v>
      </c>
      <c r="C181" s="62">
        <f>C182+C183</f>
        <v>902189.929</v>
      </c>
      <c r="D181" s="62">
        <f>D182+D183</f>
        <v>199049.05300000001</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2045460.1260000002</v>
      </c>
      <c r="AD181" s="97"/>
      <c r="AE181" s="37">
        <f t="shared" si="20"/>
        <v>2045.4601260000002</v>
      </c>
      <c r="AF181" s="128"/>
      <c r="AG181" s="37">
        <f>AG182+AG183</f>
        <v>1403.4051669999999</v>
      </c>
    </row>
    <row r="182" spans="1:33" ht="22.25" customHeight="1">
      <c r="A182" s="100" t="s">
        <v>212</v>
      </c>
      <c r="B182" s="44">
        <v>39337.375999999997</v>
      </c>
      <c r="C182" s="44">
        <v>98.233999999999995</v>
      </c>
      <c r="D182" s="44">
        <v>2026.279</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41461.888999999996</v>
      </c>
      <c r="AD182" s="97"/>
      <c r="AE182" s="52">
        <f t="shared" si="20"/>
        <v>41.461888999999992</v>
      </c>
      <c r="AF182" s="128"/>
      <c r="AG182" s="111"/>
    </row>
    <row r="183" spans="1:33" ht="22.25" customHeight="1">
      <c r="A183" s="100" t="s">
        <v>213</v>
      </c>
      <c r="B183" s="44">
        <v>904883.76800000004</v>
      </c>
      <c r="C183" s="44">
        <v>902091.69499999995</v>
      </c>
      <c r="D183" s="44">
        <v>197022.774</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2003998.237</v>
      </c>
      <c r="AD183" s="97"/>
      <c r="AE183" s="52">
        <f t="shared" si="20"/>
        <v>2003.998237</v>
      </c>
      <c r="AF183" s="128"/>
      <c r="AG183" s="44">
        <v>1403.4051669999999</v>
      </c>
    </row>
    <row r="184" spans="1:33" ht="22.25" customHeight="1">
      <c r="A184" s="20" t="s">
        <v>214</v>
      </c>
      <c r="B184" s="63"/>
      <c r="C184" s="37">
        <f>SUM(C185:C186)</f>
        <v>20331422.616</v>
      </c>
      <c r="D184" s="37">
        <f>SUM(D185:D186)</f>
        <v>5152124.1540000001</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25483546.77</v>
      </c>
      <c r="AD184" s="97"/>
      <c r="AE184" s="37">
        <f t="shared" si="20"/>
        <v>25483.546770000001</v>
      </c>
      <c r="AF184" s="128"/>
      <c r="AG184" s="76"/>
    </row>
    <row r="185" spans="1:33" ht="22.25" customHeight="1">
      <c r="A185" s="100" t="s">
        <v>215</v>
      </c>
      <c r="B185" s="63"/>
      <c r="C185" s="44">
        <v>4632087.8880000003</v>
      </c>
      <c r="D185" s="44">
        <v>2979883.358</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7611971.2460000003</v>
      </c>
      <c r="AD185" s="97"/>
      <c r="AE185" s="52">
        <f t="shared" si="20"/>
        <v>7611.9712460000001</v>
      </c>
      <c r="AF185" s="128"/>
      <c r="AG185" s="111"/>
    </row>
    <row r="186" spans="1:33" ht="22.25" customHeight="1">
      <c r="A186" s="100" t="s">
        <v>216</v>
      </c>
      <c r="B186" s="63"/>
      <c r="C186" s="44">
        <v>15699334.728</v>
      </c>
      <c r="D186" s="44">
        <v>2172240.7960000001</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17871575.524</v>
      </c>
      <c r="AD186" s="97"/>
      <c r="AE186" s="52">
        <f t="shared" si="20"/>
        <v>17871.575524</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490806799.33614641</v>
      </c>
      <c r="C188" s="137">
        <f t="shared" si="26"/>
        <v>165709649.45246276</v>
      </c>
      <c r="D188" s="137">
        <f t="shared" si="26"/>
        <v>35180785.102481619</v>
      </c>
      <c r="E188" s="137">
        <f t="shared" si="26"/>
        <v>3850369.8423350002</v>
      </c>
      <c r="F188" s="137">
        <f t="shared" si="26"/>
        <v>66288.63</v>
      </c>
      <c r="G188" s="137">
        <f t="shared" si="26"/>
        <v>0</v>
      </c>
      <c r="H188" s="137">
        <f t="shared" si="26"/>
        <v>507.19600000000003</v>
      </c>
      <c r="I188" s="137">
        <f t="shared" si="26"/>
        <v>0</v>
      </c>
      <c r="J188" s="137">
        <f t="shared" si="26"/>
        <v>3966544.3730000001</v>
      </c>
      <c r="K188" s="137">
        <f t="shared" si="26"/>
        <v>3867351.4939999999</v>
      </c>
      <c r="L188" s="137">
        <f t="shared" si="26"/>
        <v>30974.596000000001</v>
      </c>
      <c r="M188" s="137">
        <f>M175+M121+M68+M10</f>
        <v>220935.49299999999</v>
      </c>
      <c r="N188" s="137">
        <f t="shared" ref="N188:AC188" si="27">N10+N68+N121+N175</f>
        <v>22586.446</v>
      </c>
      <c r="O188" s="137">
        <f t="shared" si="27"/>
        <v>0</v>
      </c>
      <c r="P188" s="137">
        <f t="shared" si="27"/>
        <v>0</v>
      </c>
      <c r="Q188" s="137">
        <f t="shared" si="27"/>
        <v>0</v>
      </c>
      <c r="R188" s="137">
        <f t="shared" si="27"/>
        <v>0</v>
      </c>
      <c r="S188" s="137">
        <f t="shared" si="27"/>
        <v>0</v>
      </c>
      <c r="T188" s="137">
        <f t="shared" si="27"/>
        <v>0.96257061675</v>
      </c>
      <c r="U188" s="137">
        <f t="shared" si="27"/>
        <v>1131.1982019</v>
      </c>
      <c r="V188" s="137">
        <f t="shared" si="27"/>
        <v>631.28708099999994</v>
      </c>
      <c r="W188" s="137">
        <f t="shared" si="27"/>
        <v>126.54177975</v>
      </c>
      <c r="X188" s="137">
        <f t="shared" si="27"/>
        <v>1.42181775E-3</v>
      </c>
      <c r="Y188" s="137">
        <f t="shared" si="27"/>
        <v>45.213804450000005</v>
      </c>
      <c r="Z188" s="137">
        <f t="shared" si="27"/>
        <v>9.4787850000000015E-4</v>
      </c>
      <c r="AA188" s="137">
        <f t="shared" si="27"/>
        <v>1144.5632887499999</v>
      </c>
      <c r="AB188" s="137">
        <f t="shared" si="27"/>
        <v>140893.30861874999</v>
      </c>
      <c r="AC188" s="137">
        <f t="shared" si="27"/>
        <v>703866765.0391407</v>
      </c>
      <c r="AD188" s="97"/>
      <c r="AE188" s="137">
        <f t="shared" si="20"/>
        <v>703866.76503914071</v>
      </c>
      <c r="AF188" s="91"/>
      <c r="AG188" s="147">
        <f>AG175+AG121+AG68+AG10</f>
        <v>82191.234988957382</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3129521.0070000002</v>
      </c>
      <c r="C190" s="62">
        <f>C191+C192</f>
        <v>603.38191099999995</v>
      </c>
      <c r="D190" s="62">
        <f>D191+D192</f>
        <v>22842.315200000001</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3152966.7041110001</v>
      </c>
      <c r="AD190" s="41"/>
      <c r="AE190" s="37">
        <f t="shared" si="20"/>
        <v>3152.9667041110001</v>
      </c>
      <c r="AF190" s="91"/>
      <c r="AG190" s="37">
        <f>AG191</f>
        <v>44.302</v>
      </c>
    </row>
    <row r="191" spans="1:33" ht="22.25" customHeight="1">
      <c r="A191" s="25" t="s">
        <v>220</v>
      </c>
      <c r="B191" s="44">
        <v>3129521.0070000002</v>
      </c>
      <c r="C191" s="44">
        <v>603.38191099999995</v>
      </c>
      <c r="D191" s="44">
        <v>22842.315200000001</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3152966.7041110001</v>
      </c>
      <c r="AD191" s="41"/>
      <c r="AE191" s="52">
        <f t="shared" si="20"/>
        <v>3152.9667041110001</v>
      </c>
      <c r="AF191" s="91"/>
      <c r="AG191" s="52">
        <v>44.302</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27334831</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27334831</v>
      </c>
      <c r="AE193" s="31">
        <f t="shared" si="20"/>
        <v>27334.830999999998</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AF4D2-1E18-4B2F-A92C-D665A1D87F16}">
  <dimension ref="A1:AG200"/>
  <sheetViews>
    <sheetView zoomScale="138" zoomScaleNormal="138" workbookViewId="0">
      <pane xSplit="1" topLeftCell="Z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2010</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507848390.11391246</v>
      </c>
      <c r="C7" s="134">
        <f>C10+C68+C121+C150+C175</f>
        <v>156943484.54964411</v>
      </c>
      <c r="D7" s="134">
        <f>D10+D68+D121+D150+D175</f>
        <v>38176823.494620547</v>
      </c>
      <c r="E7" s="134">
        <f>E68</f>
        <v>3818248.2097512507</v>
      </c>
      <c r="F7" s="134">
        <f t="shared" ref="F7:AB7" si="0">F68</f>
        <v>126537.037</v>
      </c>
      <c r="G7" s="134">
        <f t="shared" si="0"/>
        <v>0</v>
      </c>
      <c r="H7" s="134">
        <f t="shared" si="0"/>
        <v>1510.184</v>
      </c>
      <c r="I7" s="134">
        <f t="shared" si="0"/>
        <v>0</v>
      </c>
      <c r="J7" s="134">
        <f t="shared" si="0"/>
        <v>4453863.8569999998</v>
      </c>
      <c r="K7" s="134">
        <f t="shared" si="0"/>
        <v>5269662.0719999997</v>
      </c>
      <c r="L7" s="134">
        <f t="shared" si="0"/>
        <v>42842.542999999998</v>
      </c>
      <c r="M7" s="134">
        <f t="shared" si="0"/>
        <v>233888.674</v>
      </c>
      <c r="N7" s="134">
        <f t="shared" si="0"/>
        <v>22109.655999999999</v>
      </c>
      <c r="O7" s="134">
        <f t="shared" si="0"/>
        <v>0</v>
      </c>
      <c r="P7" s="134">
        <f t="shared" si="0"/>
        <v>0</v>
      </c>
      <c r="Q7" s="134">
        <f t="shared" si="0"/>
        <v>0</v>
      </c>
      <c r="R7" s="134">
        <f t="shared" si="0"/>
        <v>0</v>
      </c>
      <c r="S7" s="134">
        <f t="shared" si="0"/>
        <v>0</v>
      </c>
      <c r="T7" s="134">
        <f t="shared" si="0"/>
        <v>0.99611296256250015</v>
      </c>
      <c r="U7" s="134">
        <f t="shared" si="0"/>
        <v>1170.6166514250001</v>
      </c>
      <c r="V7" s="134">
        <f t="shared" si="0"/>
        <v>653.28531075000012</v>
      </c>
      <c r="W7" s="134">
        <f t="shared" si="0"/>
        <v>130.95133481250002</v>
      </c>
      <c r="X7" s="134">
        <f t="shared" si="0"/>
        <v>1.4713633125000003E-3</v>
      </c>
      <c r="Y7" s="134">
        <f t="shared" si="0"/>
        <v>46.789353337500003</v>
      </c>
      <c r="Z7" s="134">
        <f t="shared" si="0"/>
        <v>9.8090887500000014E-4</v>
      </c>
      <c r="AA7" s="134">
        <f t="shared" si="0"/>
        <v>1184.4474665625</v>
      </c>
      <c r="AB7" s="134">
        <f t="shared" si="0"/>
        <v>156246.86396406248</v>
      </c>
      <c r="AC7" s="139">
        <f>SUM(B7:AB7)</f>
        <v>717096794.34357464</v>
      </c>
      <c r="AE7" s="139">
        <f>AC7/1000</f>
        <v>717096.79434357467</v>
      </c>
      <c r="AF7" s="130"/>
      <c r="AG7" s="185">
        <f>AG10+AG68+AG121+AG150+AG175</f>
        <v>82082.045625753148</v>
      </c>
    </row>
    <row r="8" spans="1:33" ht="27.5" customHeight="1" thickBot="1">
      <c r="A8" s="131" t="s">
        <v>37</v>
      </c>
      <c r="B8" s="132">
        <f>(B10+B68+B121+B175)</f>
        <v>489606361.56161249</v>
      </c>
      <c r="C8" s="132">
        <f t="shared" ref="C8:AB8" si="1">(C10+C68+C121+C175)</f>
        <v>156701798.49234411</v>
      </c>
      <c r="D8" s="132">
        <f t="shared" si="1"/>
        <v>38076426.368020549</v>
      </c>
      <c r="E8" s="132">
        <f t="shared" si="1"/>
        <v>3818248.2097512507</v>
      </c>
      <c r="F8" s="132">
        <f t="shared" si="1"/>
        <v>126537.037</v>
      </c>
      <c r="G8" s="132">
        <f t="shared" si="1"/>
        <v>0</v>
      </c>
      <c r="H8" s="132">
        <f t="shared" si="1"/>
        <v>1510.184</v>
      </c>
      <c r="I8" s="132">
        <f t="shared" si="1"/>
        <v>0</v>
      </c>
      <c r="J8" s="132">
        <f t="shared" si="1"/>
        <v>4453863.8569999998</v>
      </c>
      <c r="K8" s="132">
        <f t="shared" si="1"/>
        <v>5269662.0719999997</v>
      </c>
      <c r="L8" s="132">
        <f t="shared" si="1"/>
        <v>42842.542999999998</v>
      </c>
      <c r="M8" s="132">
        <f t="shared" si="1"/>
        <v>233888.674</v>
      </c>
      <c r="N8" s="132">
        <f t="shared" si="1"/>
        <v>22109.655999999999</v>
      </c>
      <c r="O8" s="132">
        <f t="shared" si="1"/>
        <v>0</v>
      </c>
      <c r="P8" s="132">
        <f t="shared" si="1"/>
        <v>0</v>
      </c>
      <c r="Q8" s="132">
        <f t="shared" si="1"/>
        <v>0</v>
      </c>
      <c r="R8" s="132">
        <f t="shared" si="1"/>
        <v>0</v>
      </c>
      <c r="S8" s="132">
        <f t="shared" si="1"/>
        <v>0</v>
      </c>
      <c r="T8" s="132">
        <f t="shared" si="1"/>
        <v>0.99611296256250015</v>
      </c>
      <c r="U8" s="132">
        <f t="shared" si="1"/>
        <v>1170.6166514250001</v>
      </c>
      <c r="V8" s="132">
        <f t="shared" si="1"/>
        <v>653.28531075000012</v>
      </c>
      <c r="W8" s="132">
        <f t="shared" si="1"/>
        <v>130.95133481250002</v>
      </c>
      <c r="X8" s="132">
        <f t="shared" si="1"/>
        <v>1.4713633125000003E-3</v>
      </c>
      <c r="Y8" s="132">
        <f t="shared" si="1"/>
        <v>46.789353337500003</v>
      </c>
      <c r="Z8" s="132">
        <f t="shared" si="1"/>
        <v>9.8090887500000014E-4</v>
      </c>
      <c r="AA8" s="132">
        <f t="shared" si="1"/>
        <v>1184.4474665625</v>
      </c>
      <c r="AB8" s="132">
        <f t="shared" si="1"/>
        <v>156246.86396406248</v>
      </c>
      <c r="AC8" s="135">
        <f>SUM(B8:AB8)</f>
        <v>698512682.60737467</v>
      </c>
      <c r="AE8" s="135">
        <f>AC8/1000</f>
        <v>698512.68260737462</v>
      </c>
      <c r="AF8" s="130"/>
      <c r="AG8" s="186"/>
    </row>
    <row r="9" spans="1:33" ht="27.5" customHeight="1" thickBot="1">
      <c r="A9" s="136" t="s">
        <v>38</v>
      </c>
      <c r="B9" s="137">
        <f>B10+B68+B121+B150+B175</f>
        <v>302501148.76711243</v>
      </c>
      <c r="C9" s="137">
        <f t="shared" ref="C9:D9" si="2">C10+C68+C121+C150+C175</f>
        <v>156943484.54964411</v>
      </c>
      <c r="D9" s="137">
        <f t="shared" si="2"/>
        <v>38176823.494620547</v>
      </c>
      <c r="E9" s="137">
        <f t="shared" ref="E9:AB9" si="3">E10+E68+E121+E175</f>
        <v>3818248.2097512507</v>
      </c>
      <c r="F9" s="137">
        <f t="shared" si="3"/>
        <v>126537.037</v>
      </c>
      <c r="G9" s="137">
        <f t="shared" si="3"/>
        <v>0</v>
      </c>
      <c r="H9" s="137">
        <f t="shared" si="3"/>
        <v>1510.184</v>
      </c>
      <c r="I9" s="137">
        <f t="shared" si="3"/>
        <v>0</v>
      </c>
      <c r="J9" s="137">
        <f t="shared" si="3"/>
        <v>4453863.8569999998</v>
      </c>
      <c r="K9" s="137">
        <f t="shared" si="3"/>
        <v>5269662.0719999997</v>
      </c>
      <c r="L9" s="137">
        <f t="shared" si="3"/>
        <v>42842.542999999998</v>
      </c>
      <c r="M9" s="137">
        <f t="shared" si="3"/>
        <v>233888.674</v>
      </c>
      <c r="N9" s="137">
        <f t="shared" si="3"/>
        <v>22109.655999999999</v>
      </c>
      <c r="O9" s="137">
        <f t="shared" si="3"/>
        <v>0</v>
      </c>
      <c r="P9" s="137">
        <f t="shared" si="3"/>
        <v>0</v>
      </c>
      <c r="Q9" s="137">
        <f t="shared" si="3"/>
        <v>0</v>
      </c>
      <c r="R9" s="137">
        <f t="shared" si="3"/>
        <v>0</v>
      </c>
      <c r="S9" s="137">
        <f t="shared" si="3"/>
        <v>0</v>
      </c>
      <c r="T9" s="137">
        <f t="shared" si="3"/>
        <v>0.99611296256250015</v>
      </c>
      <c r="U9" s="137">
        <f t="shared" si="3"/>
        <v>1170.6166514250001</v>
      </c>
      <c r="V9" s="137">
        <f t="shared" si="3"/>
        <v>653.28531075000012</v>
      </c>
      <c r="W9" s="137">
        <f t="shared" si="3"/>
        <v>130.95133481250002</v>
      </c>
      <c r="X9" s="137">
        <f t="shared" si="3"/>
        <v>1.4713633125000003E-3</v>
      </c>
      <c r="Y9" s="137">
        <f t="shared" si="3"/>
        <v>46.789353337500003</v>
      </c>
      <c r="Z9" s="137">
        <f t="shared" si="3"/>
        <v>9.8090887500000014E-4</v>
      </c>
      <c r="AA9" s="137">
        <f t="shared" si="3"/>
        <v>1184.4474665625</v>
      </c>
      <c r="AB9" s="137">
        <f t="shared" si="3"/>
        <v>156246.86396406248</v>
      </c>
      <c r="AC9" s="138">
        <f>SUM(B9:AB9)</f>
        <v>511749552.99677455</v>
      </c>
      <c r="AE9" s="138">
        <f t="shared" ref="AE9:AE72" si="4">AC9/1000</f>
        <v>511749.55299677455</v>
      </c>
      <c r="AF9" s="129"/>
      <c r="AG9" s="187"/>
    </row>
    <row r="10" spans="1:33" ht="22.25" customHeight="1">
      <c r="A10" s="32" t="s">
        <v>39</v>
      </c>
      <c r="B10" s="33">
        <f>B11+B53</f>
        <v>435740476.52153188</v>
      </c>
      <c r="C10" s="33">
        <f>C11+C53</f>
        <v>31526959.484394331</v>
      </c>
      <c r="D10" s="33">
        <f>D11+D53</f>
        <v>3400027.5435153428</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470667463.54944164</v>
      </c>
      <c r="AD10" s="41"/>
      <c r="AE10" s="57">
        <f t="shared" si="4"/>
        <v>470667.46354944166</v>
      </c>
      <c r="AF10" s="128"/>
      <c r="AG10" s="36">
        <f>AG11+AG53</f>
        <v>76420.35041675315</v>
      </c>
    </row>
    <row r="11" spans="1:33" ht="22.25" customHeight="1">
      <c r="A11" s="20" t="s">
        <v>40</v>
      </c>
      <c r="B11" s="37">
        <f>B12+B18+B43+B49</f>
        <v>413115615.91312277</v>
      </c>
      <c r="C11" s="37">
        <f>C12+C18+C43+C49</f>
        <v>1034791.1412311797</v>
      </c>
      <c r="D11" s="37">
        <f>D12+D18+D43+D49</f>
        <v>3358572.7401068504</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417508979.79446089</v>
      </c>
      <c r="AD11" s="41"/>
      <c r="AE11" s="37">
        <f t="shared" si="4"/>
        <v>417508.97979446087</v>
      </c>
      <c r="AF11" s="128"/>
      <c r="AG11" s="37">
        <f>AG12+AG18+AG43+AG49</f>
        <v>66895.620004262164</v>
      </c>
    </row>
    <row r="12" spans="1:33" ht="22.25" customHeight="1">
      <c r="A12" s="20" t="s">
        <v>41</v>
      </c>
      <c r="B12" s="37">
        <f>B13+B14+B15</f>
        <v>173157946.6478956</v>
      </c>
      <c r="C12" s="37">
        <f>C13+C14+C15</f>
        <v>137819.93080234103</v>
      </c>
      <c r="D12" s="37">
        <f>D13+D14+D15</f>
        <v>297200.78808086104</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173592967.36677879</v>
      </c>
      <c r="AD12" s="41"/>
      <c r="AE12" s="37">
        <f t="shared" si="4"/>
        <v>173592.96736677879</v>
      </c>
      <c r="AF12" s="128"/>
      <c r="AG12" s="37">
        <f>SUM(AG13:AG15)</f>
        <v>9747.1393397423581</v>
      </c>
    </row>
    <row r="13" spans="1:33" ht="22.25" customHeight="1">
      <c r="A13" s="21" t="s">
        <v>42</v>
      </c>
      <c r="B13" s="44">
        <v>133317519.230992</v>
      </c>
      <c r="C13" s="44">
        <v>112607.621694341</v>
      </c>
      <c r="D13" s="44">
        <v>262225.32013736101</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133692352.17282371</v>
      </c>
      <c r="AD13" s="41"/>
      <c r="AE13" s="52">
        <f t="shared" si="4"/>
        <v>133692.35217282371</v>
      </c>
      <c r="AF13" s="128"/>
      <c r="AG13" s="44">
        <v>8160.4291764219197</v>
      </c>
    </row>
    <row r="14" spans="1:33" ht="22.25" customHeight="1">
      <c r="A14" s="21" t="s">
        <v>43</v>
      </c>
      <c r="B14" s="44">
        <v>12216355.825123999</v>
      </c>
      <c r="C14" s="44">
        <v>9001.3395943464293</v>
      </c>
      <c r="D14" s="44">
        <v>13900.730398220699</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12239257.895116566</v>
      </c>
      <c r="AD14" s="41"/>
      <c r="AE14" s="52">
        <f t="shared" si="4"/>
        <v>12239.257895116565</v>
      </c>
      <c r="AF14" s="128"/>
      <c r="AG14" s="44">
        <v>1281.4292636693999</v>
      </c>
    </row>
    <row r="15" spans="1:33" ht="22.25" customHeight="1">
      <c r="A15" s="21" t="s">
        <v>44</v>
      </c>
      <c r="B15" s="49">
        <f>B16+B17</f>
        <v>27624071.591779601</v>
      </c>
      <c r="C15" s="49">
        <f t="shared" ref="C15:D15" si="5">C16+C17</f>
        <v>16210.969513653599</v>
      </c>
      <c r="D15" s="49">
        <f t="shared" si="5"/>
        <v>21074.737545279299</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27661357.298838533</v>
      </c>
      <c r="AD15" s="41"/>
      <c r="AE15" s="52">
        <f t="shared" si="4"/>
        <v>27661.357298838535</v>
      </c>
      <c r="AF15" s="128"/>
      <c r="AG15" s="44">
        <v>305.28089965103698</v>
      </c>
    </row>
    <row r="16" spans="1:33" ht="22.25" customHeight="1">
      <c r="A16" s="98" t="s">
        <v>45</v>
      </c>
      <c r="B16" s="44">
        <v>1402752.1910000001</v>
      </c>
      <c r="C16" s="44">
        <v>7.0140000000000002</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1402759.2050000001</v>
      </c>
      <c r="AD16" s="41"/>
      <c r="AE16" s="52">
        <f t="shared" si="4"/>
        <v>1402.7592050000001</v>
      </c>
      <c r="AF16" s="128"/>
      <c r="AG16" s="73"/>
    </row>
    <row r="17" spans="1:33" ht="22.25" customHeight="1">
      <c r="A17" s="99" t="s">
        <v>46</v>
      </c>
      <c r="B17" s="44">
        <v>26221319.400779601</v>
      </c>
      <c r="C17" s="44">
        <v>16203.9555136536</v>
      </c>
      <c r="D17" s="44">
        <v>21074.737545279299</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26258598.093838532</v>
      </c>
      <c r="AD17" s="41"/>
      <c r="AE17" s="52">
        <f t="shared" si="4"/>
        <v>26258.598093838533</v>
      </c>
      <c r="AF17" s="128"/>
      <c r="AG17" s="44">
        <v>305.28089965103698</v>
      </c>
    </row>
    <row r="18" spans="1:33" ht="22.25" customHeight="1">
      <c r="A18" s="20" t="s">
        <v>47</v>
      </c>
      <c r="B18" s="37">
        <f>B19+B20+B21+B25+B26+B33+B35+B37+B39</f>
        <v>57634016.513227209</v>
      </c>
      <c r="C18" s="37">
        <f>C19+C20+C21+C25+C26+C33+C35+C37+C39</f>
        <v>117425.63382883876</v>
      </c>
      <c r="D18" s="37">
        <f>D19+D20+D21+D25+D26+D33+D35+D37+D39</f>
        <v>160822.61132598942</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57912264.758382037</v>
      </c>
      <c r="AD18" s="110"/>
      <c r="AE18" s="37">
        <f t="shared" si="4"/>
        <v>57912.264758382036</v>
      </c>
      <c r="AF18" s="128"/>
      <c r="AG18" s="37">
        <f>SUM(AG19,AG20,AG21,AG25,AG26,AG32,AG33,AG34,AG35,AG36,AG37,AG38,AG39)</f>
        <v>990.0473918797959</v>
      </c>
    </row>
    <row r="19" spans="1:33" ht="22.25" customHeight="1">
      <c r="A19" s="100" t="s">
        <v>48</v>
      </c>
      <c r="B19" s="44">
        <v>2828112.7721769214</v>
      </c>
      <c r="C19" s="44">
        <v>1571.6449167095443</v>
      </c>
      <c r="D19" s="44">
        <v>1835.7447793033209</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2831520.1618729341</v>
      </c>
      <c r="AD19" s="110"/>
      <c r="AE19" s="44">
        <f t="shared" si="4"/>
        <v>2831.5201618729343</v>
      </c>
      <c r="AF19" s="128"/>
      <c r="AG19" s="44">
        <v>24.226746467134102</v>
      </c>
    </row>
    <row r="20" spans="1:33" ht="22.25" customHeight="1">
      <c r="A20" s="100" t="s">
        <v>49</v>
      </c>
      <c r="B20" s="44">
        <v>2125315.2007084931</v>
      </c>
      <c r="C20" s="44">
        <v>1315.092383872043</v>
      </c>
      <c r="D20" s="44">
        <v>1821.5317147554408</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2128451.824807121</v>
      </c>
      <c r="AD20" s="110"/>
      <c r="AE20" s="52">
        <f t="shared" si="4"/>
        <v>2128.4518248071208</v>
      </c>
      <c r="AF20" s="128"/>
      <c r="AG20" s="44">
        <v>24.100029533593272</v>
      </c>
    </row>
    <row r="21" spans="1:33" ht="22.25" customHeight="1">
      <c r="A21" s="100" t="s">
        <v>50</v>
      </c>
      <c r="B21" s="44">
        <f>SUM(B22:B24)</f>
        <v>6234069.0552762784</v>
      </c>
      <c r="C21" s="44">
        <f>SUM(C22:C24)</f>
        <v>3478.7880423350866</v>
      </c>
      <c r="D21" s="44">
        <f>SUM(D22:D24)</f>
        <v>4076.2702868742572</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6241624.1136054872</v>
      </c>
      <c r="AD21" s="110"/>
      <c r="AE21" s="52">
        <f t="shared" si="4"/>
        <v>6241.6241136054869</v>
      </c>
      <c r="AF21" s="128"/>
      <c r="AG21" s="44">
        <v>43.791643869561192</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6112672.7688864581</v>
      </c>
      <c r="C23" s="44">
        <v>3413.1494903350867</v>
      </c>
      <c r="D23" s="44">
        <v>4003.0665808742574</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6120088.9849576671</v>
      </c>
      <c r="AD23" s="110"/>
      <c r="AE23" s="52">
        <f t="shared" si="4"/>
        <v>6120.088984957667</v>
      </c>
      <c r="AF23" s="128"/>
      <c r="AG23" s="44">
        <v>43.436213454879258</v>
      </c>
    </row>
    <row r="24" spans="1:33" ht="22.25" customHeight="1">
      <c r="A24" s="99" t="s">
        <v>53</v>
      </c>
      <c r="B24" s="44">
        <v>121396.28638982</v>
      </c>
      <c r="C24" s="44">
        <v>65.63855199999999</v>
      </c>
      <c r="D24" s="44">
        <v>73.203705999999997</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121535.12864782001</v>
      </c>
      <c r="AD24" s="110"/>
      <c r="AE24" s="52">
        <f t="shared" si="4"/>
        <v>121.53512864782</v>
      </c>
      <c r="AF24" s="128"/>
      <c r="AG24" s="44">
        <v>0.35543041468193221</v>
      </c>
    </row>
    <row r="25" spans="1:33" ht="22.25" customHeight="1">
      <c r="A25" s="100" t="s">
        <v>54</v>
      </c>
      <c r="B25" s="44">
        <v>2815922.9445766355</v>
      </c>
      <c r="C25" s="44">
        <v>1804.9551314007736</v>
      </c>
      <c r="D25" s="44">
        <v>2477.4812543885337</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2820205.3809624249</v>
      </c>
      <c r="AD25" s="110"/>
      <c r="AE25" s="52">
        <f t="shared" si="4"/>
        <v>2820.2053809624249</v>
      </c>
      <c r="AF25" s="128"/>
      <c r="AG25" s="44">
        <v>45.311974340651048</v>
      </c>
    </row>
    <row r="26" spans="1:33" ht="22.25" customHeight="1">
      <c r="A26" s="100" t="s">
        <v>55</v>
      </c>
      <c r="B26" s="44">
        <f>SUM(B27:B31)</f>
        <v>723903.96480717603</v>
      </c>
      <c r="C26" s="44">
        <f>SUM(C27:C31)</f>
        <v>36975.227978680123</v>
      </c>
      <c r="D26" s="44">
        <f>SUM(D27:D31)</f>
        <v>47034.923086866991</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807914.11587272317</v>
      </c>
      <c r="AD26" s="110"/>
      <c r="AE26" s="52">
        <f t="shared" si="4"/>
        <v>807.91411587272319</v>
      </c>
      <c r="AF26" s="128"/>
      <c r="AG26" s="44">
        <v>487.93061917475285</v>
      </c>
    </row>
    <row r="27" spans="1:33" ht="22.25" customHeight="1">
      <c r="A27" s="99" t="s">
        <v>56</v>
      </c>
      <c r="B27" s="44">
        <v>0</v>
      </c>
      <c r="C27" s="44">
        <v>36279.722164322702</v>
      </c>
      <c r="D27" s="44">
        <v>45781.554159740554</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82061.276324063248</v>
      </c>
      <c r="AD27" s="110"/>
      <c r="AE27" s="52">
        <f t="shared" si="4"/>
        <v>82.061276324063243</v>
      </c>
      <c r="AF27" s="128"/>
      <c r="AG27" s="44">
        <v>471.20448668185787</v>
      </c>
    </row>
    <row r="28" spans="1:33" ht="22.25" customHeight="1">
      <c r="A28" s="99" t="s">
        <v>57</v>
      </c>
      <c r="B28" s="44">
        <v>0</v>
      </c>
      <c r="C28" s="44">
        <v>0</v>
      </c>
      <c r="D28" s="44">
        <v>0</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0</v>
      </c>
      <c r="AD28" s="110"/>
      <c r="AE28" s="52">
        <f t="shared" si="4"/>
        <v>0</v>
      </c>
      <c r="AF28" s="128"/>
      <c r="AG28" s="44">
        <v>0</v>
      </c>
    </row>
    <row r="29" spans="1:33" ht="22.25" customHeight="1">
      <c r="A29" s="99" t="s">
        <v>58</v>
      </c>
      <c r="B29" s="44">
        <v>506298.16637100215</v>
      </c>
      <c r="C29" s="44">
        <v>475.38849344683274</v>
      </c>
      <c r="D29" s="44">
        <v>843.17911329056278</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507616.73397773952</v>
      </c>
      <c r="AD29" s="110"/>
      <c r="AE29" s="52">
        <f t="shared" si="4"/>
        <v>507.6167339777395</v>
      </c>
      <c r="AF29" s="128"/>
      <c r="AG29" s="44">
        <v>5.7138849571762202</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217605.79843617388</v>
      </c>
      <c r="C31" s="44">
        <v>220.11732091059304</v>
      </c>
      <c r="D31" s="44">
        <v>410.18981383587038</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218236.10557092034</v>
      </c>
      <c r="AD31" s="110"/>
      <c r="AE31" s="52">
        <f t="shared" si="4"/>
        <v>218.23610557092033</v>
      </c>
      <c r="AF31" s="128"/>
      <c r="AG31" s="44">
        <v>11.012247535718739</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366409.60673706356</v>
      </c>
      <c r="C33" s="44">
        <v>213.36255611456897</v>
      </c>
      <c r="D33" s="44">
        <v>269.61417147336311</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366892.58346465148</v>
      </c>
      <c r="AD33" s="110"/>
      <c r="AE33" s="52">
        <f t="shared" si="4"/>
        <v>366.89258346465147</v>
      </c>
      <c r="AF33" s="128"/>
      <c r="AG33" s="44">
        <v>1.0549894465219849</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10653047.55400721</v>
      </c>
      <c r="C35" s="44">
        <v>12803.33326419558</v>
      </c>
      <c r="D35" s="44">
        <v>20734.057146137013</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10686584.944417544</v>
      </c>
      <c r="AD35" s="110"/>
      <c r="AE35" s="52">
        <f t="shared" si="4"/>
        <v>10686.584944417544</v>
      </c>
      <c r="AF35" s="128"/>
      <c r="AG35" s="44">
        <v>62.539811434704191</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223327.22030890512</v>
      </c>
      <c r="C37" s="44">
        <v>257.50567229348474</v>
      </c>
      <c r="D37" s="44">
        <v>487.42145112695323</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224072.14743232555</v>
      </c>
      <c r="AD37" s="110"/>
      <c r="AE37" s="52">
        <f t="shared" si="4"/>
        <v>224.07214743232555</v>
      </c>
      <c r="AF37" s="128"/>
      <c r="AG37" s="44">
        <v>0.98960564326339784</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31663908.194628529</v>
      </c>
      <c r="C39" s="44">
        <f>SUM(C40:C42)</f>
        <v>59005.723883237566</v>
      </c>
      <c r="D39" s="44">
        <f>SUM(D40:D42)</f>
        <v>82085.567435063524</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31804999.48594683</v>
      </c>
      <c r="AD39" s="110"/>
      <c r="AE39" s="52">
        <f t="shared" si="4"/>
        <v>31804.999485946832</v>
      </c>
      <c r="AF39" s="128"/>
      <c r="AG39" s="44">
        <v>300.10197196961388</v>
      </c>
    </row>
    <row r="40" spans="1:33" ht="22.25" customHeight="1">
      <c r="A40" s="99" t="s">
        <v>69</v>
      </c>
      <c r="B40" s="44">
        <v>2654948.3731457805</v>
      </c>
      <c r="C40" s="44">
        <v>1454.295752</v>
      </c>
      <c r="D40" s="44">
        <v>1668.7824860000003</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2658071.4513837807</v>
      </c>
      <c r="AD40" s="110"/>
      <c r="AE40" s="52">
        <f t="shared" si="4"/>
        <v>2658.0714513837806</v>
      </c>
      <c r="AF40" s="128"/>
      <c r="AG40" s="44">
        <v>21.954843370650657</v>
      </c>
    </row>
    <row r="41" spans="1:33" ht="22.25" customHeight="1">
      <c r="A41" s="99" t="s">
        <v>70</v>
      </c>
      <c r="B41" s="44">
        <v>622101.72664383019</v>
      </c>
      <c r="C41" s="44">
        <v>449.10330510719689</v>
      </c>
      <c r="D41" s="44">
        <v>673.41910073918666</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623224.24904967658</v>
      </c>
      <c r="AD41" s="110"/>
      <c r="AE41" s="52">
        <f t="shared" si="4"/>
        <v>623.22424904967659</v>
      </c>
      <c r="AF41" s="128"/>
      <c r="AG41" s="44">
        <v>7.7043641010188084</v>
      </c>
    </row>
    <row r="42" spans="1:33" ht="22.25" customHeight="1">
      <c r="A42" s="99" t="s">
        <v>71</v>
      </c>
      <c r="B42" s="44">
        <v>28386858.094838917</v>
      </c>
      <c r="C42" s="44">
        <v>57102.324826130367</v>
      </c>
      <c r="D42" s="44">
        <v>79743.365848324334</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28523703.785513371</v>
      </c>
      <c r="AD42" s="110"/>
      <c r="AE42" s="52">
        <f t="shared" si="4"/>
        <v>28523.703785513371</v>
      </c>
      <c r="AF42" s="128"/>
      <c r="AG42" s="44">
        <v>270.44276449794444</v>
      </c>
    </row>
    <row r="43" spans="1:33" ht="22.25" customHeight="1">
      <c r="A43" s="20" t="s">
        <v>72</v>
      </c>
      <c r="B43" s="37">
        <f>SUM(B44:B48)</f>
        <v>148499728.49199998</v>
      </c>
      <c r="C43" s="37">
        <f>SUM(C44:C48)</f>
        <v>409111.3566</v>
      </c>
      <c r="D43" s="37">
        <f>SUM(D44:D48)</f>
        <v>2514810.5307</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151423650.37930006</v>
      </c>
      <c r="AD43" s="41"/>
      <c r="AE43" s="37">
        <f t="shared" si="4"/>
        <v>151423.65037930006</v>
      </c>
      <c r="AF43" s="128"/>
      <c r="AG43" s="37">
        <f>SUM(AG44:AG48)</f>
        <v>16097.75327264</v>
      </c>
    </row>
    <row r="44" spans="1:33" ht="22.25" customHeight="1">
      <c r="A44" s="100" t="s">
        <v>73</v>
      </c>
      <c r="B44" s="44">
        <v>3917692.412</v>
      </c>
      <c r="C44" s="44">
        <v>755.33199999999999</v>
      </c>
      <c r="D44" s="44">
        <v>28594.711899999998</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3947042.4558999999</v>
      </c>
      <c r="AD44" s="41"/>
      <c r="AE44" s="52">
        <f t="shared" si="4"/>
        <v>3947.0424558999998</v>
      </c>
      <c r="AF44" s="128"/>
      <c r="AG44" s="44">
        <v>55.422972639999998</v>
      </c>
    </row>
    <row r="45" spans="1:33" ht="22.25" customHeight="1">
      <c r="A45" s="100" t="s">
        <v>74</v>
      </c>
      <c r="B45" s="44">
        <v>140420544.74000001</v>
      </c>
      <c r="C45" s="44">
        <v>399307.69780000002</v>
      </c>
      <c r="D45" s="44">
        <v>2269282.1927</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143089134.63050002</v>
      </c>
      <c r="AD45" s="41"/>
      <c r="AE45" s="52">
        <f t="shared" si="4"/>
        <v>143089.13463050002</v>
      </c>
      <c r="AF45" s="128"/>
      <c r="AG45" s="44">
        <v>15903</v>
      </c>
    </row>
    <row r="46" spans="1:33" ht="22.25" customHeight="1">
      <c r="A46" s="100" t="s">
        <v>75</v>
      </c>
      <c r="B46" s="44">
        <v>1930037.92</v>
      </c>
      <c r="C46" s="44">
        <v>3078.49</v>
      </c>
      <c r="D46" s="44">
        <v>200790.7</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2133907.11</v>
      </c>
      <c r="AD46" s="41"/>
      <c r="AE46" s="52">
        <f t="shared" si="4"/>
        <v>2133.9071099999996</v>
      </c>
      <c r="AF46" s="128"/>
      <c r="AG46" s="44">
        <v>45.51</v>
      </c>
    </row>
    <row r="47" spans="1:33" ht="22.25" customHeight="1">
      <c r="A47" s="100" t="s">
        <v>76</v>
      </c>
      <c r="B47" s="44">
        <v>2231453.42</v>
      </c>
      <c r="C47" s="44">
        <v>5969.8368</v>
      </c>
      <c r="D47" s="44">
        <v>16142.926100000001</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2253566.1828999999</v>
      </c>
      <c r="AD47" s="41"/>
      <c r="AE47" s="52">
        <f t="shared" si="4"/>
        <v>2253.5661829000001</v>
      </c>
      <c r="AF47" s="128"/>
      <c r="AG47" s="44">
        <v>93.820300000000003</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33823924.259999998</v>
      </c>
      <c r="C49" s="37">
        <f>SUM(C50:C52)</f>
        <v>370434.22</v>
      </c>
      <c r="D49" s="37">
        <f>SUM(D50:D52)</f>
        <v>385738.80999999994</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34580097.289999992</v>
      </c>
      <c r="AD49" s="41"/>
      <c r="AE49" s="37">
        <f t="shared" si="4"/>
        <v>34580.097289999991</v>
      </c>
      <c r="AF49" s="128"/>
      <c r="AG49" s="37">
        <f>SUM(AG50:AG52)</f>
        <v>40060.68</v>
      </c>
    </row>
    <row r="50" spans="1:33" ht="22.25" customHeight="1">
      <c r="A50" s="100" t="s">
        <v>79</v>
      </c>
      <c r="B50" s="44">
        <v>4650725</v>
      </c>
      <c r="C50" s="44">
        <v>10595.31</v>
      </c>
      <c r="D50" s="44">
        <v>2406.7199999999998</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4663727.0299999993</v>
      </c>
      <c r="AD50" s="41"/>
      <c r="AE50" s="52">
        <f t="shared" si="4"/>
        <v>4663.7270299999991</v>
      </c>
      <c r="AF50" s="128"/>
      <c r="AG50" s="44">
        <v>2263.87</v>
      </c>
    </row>
    <row r="51" spans="1:33" ht="22.25" customHeight="1">
      <c r="A51" s="100" t="s">
        <v>80</v>
      </c>
      <c r="B51" s="44">
        <v>20693201.899999999</v>
      </c>
      <c r="C51" s="44">
        <v>327998.13</v>
      </c>
      <c r="D51" s="44">
        <v>365612.92</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21386812.949999999</v>
      </c>
      <c r="AD51" s="41"/>
      <c r="AE51" s="52">
        <f t="shared" si="4"/>
        <v>21386.81295</v>
      </c>
      <c r="AF51" s="128"/>
      <c r="AG51" s="44">
        <v>37484.22</v>
      </c>
    </row>
    <row r="52" spans="1:33" ht="22.25" customHeight="1">
      <c r="A52" s="100" t="s">
        <v>81</v>
      </c>
      <c r="B52" s="44">
        <v>8479997.3599999994</v>
      </c>
      <c r="C52" s="44">
        <v>31840.78</v>
      </c>
      <c r="D52" s="44">
        <v>17719.169999999998</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8529557.3099999987</v>
      </c>
      <c r="AD52" s="41"/>
      <c r="AE52" s="52">
        <f t="shared" si="4"/>
        <v>8529.5573099999983</v>
      </c>
      <c r="AF52" s="128"/>
      <c r="AG52" s="44">
        <v>312.58999999999997</v>
      </c>
    </row>
    <row r="53" spans="1:33" ht="22.25" customHeight="1">
      <c r="A53" s="13" t="s">
        <v>82</v>
      </c>
      <c r="B53" s="37">
        <f>B54+B59</f>
        <v>22624860.608409122</v>
      </c>
      <c r="C53" s="37">
        <f>C54+C59</f>
        <v>30492168.343163151</v>
      </c>
      <c r="D53" s="37">
        <f>D54+D59</f>
        <v>41454.803408492204</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53158483.754980758</v>
      </c>
      <c r="AD53" s="41"/>
      <c r="AE53" s="37">
        <f t="shared" si="4"/>
        <v>53158.483754980756</v>
      </c>
      <c r="AF53" s="128"/>
      <c r="AG53" s="37">
        <f>AG54+AG59</f>
        <v>9524.7304124909897</v>
      </c>
    </row>
    <row r="54" spans="1:33" ht="22.25" customHeight="1">
      <c r="A54" s="20" t="s">
        <v>83</v>
      </c>
      <c r="B54" s="37">
        <f>B55+B58</f>
        <v>111327.44</v>
      </c>
      <c r="C54" s="37">
        <f>C55+C58</f>
        <v>3915714.8</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4027042.2399999998</v>
      </c>
      <c r="AD54" s="41"/>
      <c r="AE54" s="37">
        <f t="shared" si="4"/>
        <v>4027.0422399999998</v>
      </c>
      <c r="AF54" s="128"/>
      <c r="AG54" s="76"/>
    </row>
    <row r="55" spans="1:33" ht="22.25" customHeight="1">
      <c r="A55" s="101" t="s">
        <v>84</v>
      </c>
      <c r="B55" s="52">
        <f>B56+B57</f>
        <v>111327.44</v>
      </c>
      <c r="C55" s="52">
        <f>C56+C57</f>
        <v>3915714.8</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4027042.2399999998</v>
      </c>
      <c r="AD55" s="41"/>
      <c r="AE55" s="44">
        <f t="shared" si="4"/>
        <v>4027.0422399999998</v>
      </c>
      <c r="AF55" s="128"/>
      <c r="AG55" s="73"/>
    </row>
    <row r="56" spans="1:33" ht="22.25" customHeight="1">
      <c r="A56" s="100" t="s">
        <v>85</v>
      </c>
      <c r="B56" s="44">
        <v>106023.2</v>
      </c>
      <c r="C56" s="44">
        <v>3755932.5</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3861955.7</v>
      </c>
      <c r="AD56" s="41"/>
      <c r="AE56" s="52">
        <f t="shared" si="4"/>
        <v>3861.9557</v>
      </c>
      <c r="AF56" s="128"/>
      <c r="AG56" s="73"/>
    </row>
    <row r="57" spans="1:33" ht="22.25" customHeight="1">
      <c r="A57" s="100" t="s">
        <v>86</v>
      </c>
      <c r="B57" s="44">
        <v>5304.24</v>
      </c>
      <c r="C57" s="44">
        <v>159782.29999999999</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165086.53999999998</v>
      </c>
      <c r="AD57" s="41"/>
      <c r="AE57" s="52">
        <f t="shared" si="4"/>
        <v>165.08653999999999</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22513533.16840912</v>
      </c>
      <c r="C59" s="37">
        <f t="shared" ref="C59:D59" si="8">C60+C64</f>
        <v>26576453.543163151</v>
      </c>
      <c r="D59" s="37">
        <f t="shared" si="8"/>
        <v>41454.803408492204</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49131441.514980756</v>
      </c>
      <c r="AD59" s="41"/>
      <c r="AE59" s="37">
        <f t="shared" si="4"/>
        <v>49131.441514980754</v>
      </c>
      <c r="AF59" s="128"/>
      <c r="AG59" s="53">
        <f>SUM(AG60:AG66)</f>
        <v>9524.7304124909897</v>
      </c>
    </row>
    <row r="60" spans="1:33" ht="22.25" customHeight="1">
      <c r="A60" s="100" t="s">
        <v>89</v>
      </c>
      <c r="B60" s="49">
        <f>SUM(B61,B62,B63)</f>
        <v>20007243.648409121</v>
      </c>
      <c r="C60" s="49">
        <f t="shared" ref="C60:D60" si="9">SUM(C61,C62,C63)</f>
        <v>19473134.573163148</v>
      </c>
      <c r="D60" s="49">
        <f t="shared" si="9"/>
        <v>41362.753408492201</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39521740.974980757</v>
      </c>
      <c r="AD60" s="41"/>
      <c r="AE60" s="52">
        <f t="shared" si="4"/>
        <v>39521.740974980756</v>
      </c>
      <c r="AF60" s="128"/>
      <c r="AG60" s="111"/>
    </row>
    <row r="61" spans="1:33" ht="22.25" customHeight="1">
      <c r="A61" s="102" t="s">
        <v>90</v>
      </c>
      <c r="B61" s="44">
        <v>5759904.4133297801</v>
      </c>
      <c r="C61" s="44">
        <v>6224393.3478531698</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11984297.761182949</v>
      </c>
      <c r="AD61" s="41"/>
      <c r="AE61" s="52">
        <f t="shared" si="4"/>
        <v>11984.297761182948</v>
      </c>
      <c r="AF61" s="128"/>
      <c r="AG61" s="109"/>
    </row>
    <row r="62" spans="1:33" ht="22.25" customHeight="1">
      <c r="A62" s="102" t="s">
        <v>91</v>
      </c>
      <c r="B62" s="44">
        <v>14201328.7806485</v>
      </c>
      <c r="C62" s="44">
        <v>13143213.446541401</v>
      </c>
      <c r="D62" s="44">
        <v>41362.753408492201</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27385904.98059839</v>
      </c>
      <c r="AD62" s="41"/>
      <c r="AE62" s="52">
        <f t="shared" si="4"/>
        <v>27385.904980598389</v>
      </c>
      <c r="AF62" s="128"/>
      <c r="AG62" s="44">
        <v>9524.7304124909897</v>
      </c>
    </row>
    <row r="63" spans="1:33" ht="22.25" customHeight="1">
      <c r="A63" s="102" t="s">
        <v>92</v>
      </c>
      <c r="B63" s="44">
        <v>46010.454430841899</v>
      </c>
      <c r="C63" s="44">
        <v>105527.778768576</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151538.23319941788</v>
      </c>
      <c r="AD63" s="41"/>
      <c r="AE63" s="52">
        <f t="shared" si="4"/>
        <v>151.53823319941787</v>
      </c>
      <c r="AF63" s="128"/>
      <c r="AG63" s="109"/>
    </row>
    <row r="64" spans="1:33" ht="22.25" customHeight="1">
      <c r="A64" s="103" t="s">
        <v>93</v>
      </c>
      <c r="B64" s="49">
        <f>SUM(B65,B66,B67)</f>
        <v>2506289.52</v>
      </c>
      <c r="C64" s="49">
        <f t="shared" ref="C64:D64" si="11">SUM(C65,C66,C67)</f>
        <v>7103318.9700000007</v>
      </c>
      <c r="D64" s="49">
        <f t="shared" si="11"/>
        <v>92.05</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9609700.540000001</v>
      </c>
      <c r="AD64" s="41"/>
      <c r="AE64" s="52">
        <f t="shared" si="4"/>
        <v>9609.7005400000016</v>
      </c>
      <c r="AF64" s="128"/>
      <c r="AG64" s="109"/>
    </row>
    <row r="65" spans="1:33" ht="22.25" customHeight="1">
      <c r="A65" s="102" t="s">
        <v>94</v>
      </c>
      <c r="B65" s="44">
        <v>2229132.33</v>
      </c>
      <c r="C65" s="44">
        <v>2797986.38</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5027118.71</v>
      </c>
      <c r="AD65" s="41"/>
      <c r="AE65" s="52">
        <f t="shared" si="4"/>
        <v>5027.1187099999997</v>
      </c>
      <c r="AF65" s="128"/>
      <c r="AG65" s="112"/>
    </row>
    <row r="66" spans="1:33" ht="22.25" customHeight="1">
      <c r="A66" s="102" t="s">
        <v>95</v>
      </c>
      <c r="B66" s="44">
        <v>271147.02</v>
      </c>
      <c r="C66" s="44">
        <v>5060.4799999999996</v>
      </c>
      <c r="D66" s="44">
        <v>92.05</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276299.55</v>
      </c>
      <c r="AD66" s="41"/>
      <c r="AE66" s="52">
        <f t="shared" si="4"/>
        <v>276.29955000000001</v>
      </c>
      <c r="AF66" s="128"/>
      <c r="AG66" s="112"/>
    </row>
    <row r="67" spans="1:33" ht="22.25" customHeight="1" thickBot="1">
      <c r="A67" s="102" t="s">
        <v>96</v>
      </c>
      <c r="B67" s="44">
        <v>6010.17</v>
      </c>
      <c r="C67" s="44">
        <v>4300272.1100000003</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4306282.28</v>
      </c>
      <c r="AD67" s="41"/>
      <c r="AE67" s="116">
        <f t="shared" si="4"/>
        <v>4306.2822800000004</v>
      </c>
      <c r="AF67" s="128"/>
      <c r="AG67" s="112"/>
    </row>
    <row r="68" spans="1:33" ht="22.25" customHeight="1">
      <c r="A68" s="12" t="s">
        <v>97</v>
      </c>
      <c r="B68" s="33">
        <f>B69+B75+B86+B94+B99+B105+B112+B117</f>
        <v>51387212.854080543</v>
      </c>
      <c r="C68" s="33">
        <f t="shared" ref="C68:AC68" si="12">C69+C75+C86+C94+C99+C105+C112+C117</f>
        <v>213393.1443712374</v>
      </c>
      <c r="D68" s="33">
        <f t="shared" si="12"/>
        <v>738170.66493019694</v>
      </c>
      <c r="E68" s="34">
        <f t="shared" si="12"/>
        <v>3818248.2097512507</v>
      </c>
      <c r="F68" s="34">
        <f t="shared" si="12"/>
        <v>126537.037</v>
      </c>
      <c r="G68" s="34">
        <f t="shared" si="12"/>
        <v>0</v>
      </c>
      <c r="H68" s="34">
        <f t="shared" si="12"/>
        <v>1510.184</v>
      </c>
      <c r="I68" s="34">
        <f t="shared" si="12"/>
        <v>0</v>
      </c>
      <c r="J68" s="34">
        <f t="shared" si="12"/>
        <v>4453863.8569999998</v>
      </c>
      <c r="K68" s="34">
        <f t="shared" si="12"/>
        <v>5269662.0719999997</v>
      </c>
      <c r="L68" s="34">
        <f t="shared" si="12"/>
        <v>42842.542999999998</v>
      </c>
      <c r="M68" s="34">
        <f t="shared" si="12"/>
        <v>233888.674</v>
      </c>
      <c r="N68" s="34">
        <f t="shared" si="12"/>
        <v>22109.655999999999</v>
      </c>
      <c r="O68" s="34">
        <f t="shared" si="12"/>
        <v>0</v>
      </c>
      <c r="P68" s="34">
        <f t="shared" si="12"/>
        <v>0</v>
      </c>
      <c r="Q68" s="34">
        <f t="shared" si="12"/>
        <v>0</v>
      </c>
      <c r="R68" s="34">
        <f t="shared" si="12"/>
        <v>0</v>
      </c>
      <c r="S68" s="34">
        <f t="shared" si="12"/>
        <v>0</v>
      </c>
      <c r="T68" s="34">
        <f t="shared" si="12"/>
        <v>0.99611296256250015</v>
      </c>
      <c r="U68" s="34">
        <f t="shared" si="12"/>
        <v>1170.6166514250001</v>
      </c>
      <c r="V68" s="34">
        <f t="shared" si="12"/>
        <v>653.28531075000012</v>
      </c>
      <c r="W68" s="34">
        <f t="shared" si="12"/>
        <v>130.95133481250002</v>
      </c>
      <c r="X68" s="34">
        <f t="shared" si="12"/>
        <v>1.4713633125000003E-3</v>
      </c>
      <c r="Y68" s="34">
        <f t="shared" si="12"/>
        <v>46.789353337500003</v>
      </c>
      <c r="Z68" s="34">
        <f t="shared" si="12"/>
        <v>9.8090887500000014E-4</v>
      </c>
      <c r="AA68" s="34">
        <f t="shared" si="12"/>
        <v>1184.4474665625</v>
      </c>
      <c r="AB68" s="120">
        <f t="shared" si="12"/>
        <v>156246.86396406248</v>
      </c>
      <c r="AC68" s="57">
        <f t="shared" si="12"/>
        <v>66466872.848779418</v>
      </c>
      <c r="AD68" s="93"/>
      <c r="AE68" s="57">
        <f t="shared" si="4"/>
        <v>66466.872848779414</v>
      </c>
      <c r="AF68" s="128"/>
      <c r="AG68" s="57"/>
    </row>
    <row r="69" spans="1:33" ht="22.25" customHeight="1">
      <c r="A69" s="20" t="s">
        <v>98</v>
      </c>
      <c r="B69" s="53">
        <f>SUM(B70:B74)</f>
        <v>29806644.545587435</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29806644.545587435</v>
      </c>
      <c r="AD69" s="41"/>
      <c r="AE69" s="37">
        <f t="shared" si="4"/>
        <v>29806.644545587435</v>
      </c>
      <c r="AF69" s="128"/>
      <c r="AG69" s="76"/>
    </row>
    <row r="70" spans="1:33" ht="22.25" customHeight="1">
      <c r="A70" s="100" t="s">
        <v>99</v>
      </c>
      <c r="B70" s="44">
        <v>16857204.470240001</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16857204.470240001</v>
      </c>
      <c r="AD70" s="41"/>
      <c r="AE70" s="52">
        <f t="shared" si="4"/>
        <v>16857.204470240002</v>
      </c>
      <c r="AF70" s="128"/>
      <c r="AG70" s="111"/>
    </row>
    <row r="71" spans="1:33" ht="22.25" customHeight="1">
      <c r="A71" s="100" t="s">
        <v>100</v>
      </c>
      <c r="B71" s="44">
        <v>2889549.8886122149</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2889549.8886122149</v>
      </c>
      <c r="AD71" s="41"/>
      <c r="AE71" s="52">
        <f t="shared" si="4"/>
        <v>2889.549888612215</v>
      </c>
      <c r="AF71" s="128"/>
      <c r="AG71" s="111"/>
    </row>
    <row r="72" spans="1:33" ht="22.25" customHeight="1">
      <c r="A72" s="100" t="s">
        <v>101</v>
      </c>
      <c r="B72" s="44">
        <v>586887.33418073214</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586887.33418073214</v>
      </c>
      <c r="AD72" s="41"/>
      <c r="AE72" s="52">
        <f t="shared" si="4"/>
        <v>586.88733418073218</v>
      </c>
      <c r="AF72" s="128"/>
      <c r="AG72" s="111"/>
    </row>
    <row r="73" spans="1:33" ht="22.25" customHeight="1">
      <c r="A73" s="100" t="s">
        <v>102</v>
      </c>
      <c r="B73" s="44">
        <v>9473002.8525544871</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9473002.8525544871</v>
      </c>
      <c r="AD73" s="41"/>
      <c r="AE73" s="52">
        <f t="shared" ref="AE73:AE136" si="13">AC73/1000</f>
        <v>9473.0028525544876</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3159071.9753462919</v>
      </c>
      <c r="C75" s="37">
        <f>SUM(C76:C85)</f>
        <v>209432.2233712374</v>
      </c>
      <c r="D75" s="37">
        <f>SUM(D76:D85)</f>
        <v>738039.39480000013</v>
      </c>
      <c r="E75" s="60">
        <f>SUM(E76:E85)</f>
        <v>3817944.1280000005</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7924487.7215175293</v>
      </c>
      <c r="AD75" s="41"/>
      <c r="AE75" s="37">
        <f t="shared" si="13"/>
        <v>7924.4877215175293</v>
      </c>
      <c r="AF75" s="128"/>
      <c r="AG75" s="76"/>
    </row>
    <row r="76" spans="1:33" ht="22.25" customHeight="1">
      <c r="A76" s="100" t="s">
        <v>105</v>
      </c>
      <c r="B76" s="117">
        <v>1077360.7618283927</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1077360.7618283927</v>
      </c>
      <c r="AD76" s="41"/>
      <c r="AE76" s="52">
        <f t="shared" si="13"/>
        <v>1077.3607618283927</v>
      </c>
      <c r="AF76" s="128"/>
      <c r="AG76" s="111"/>
    </row>
    <row r="77" spans="1:33" ht="22.25" customHeight="1">
      <c r="A77" s="100" t="s">
        <v>106</v>
      </c>
      <c r="B77" s="59"/>
      <c r="C77" s="58"/>
      <c r="D77" s="44">
        <v>554647.20480000018</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554647.20480000018</v>
      </c>
      <c r="AD77" s="41"/>
      <c r="AE77" s="52">
        <f t="shared" si="13"/>
        <v>554.64720480000017</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183392.19</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183392.19</v>
      </c>
      <c r="AD79" s="41"/>
      <c r="AE79" s="52">
        <f t="shared" si="13"/>
        <v>183.39219</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195922.74000000002</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195922.74000000002</v>
      </c>
      <c r="AD81" s="41"/>
      <c r="AE81" s="52">
        <f t="shared" si="13"/>
        <v>195.92274000000003</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1845768.4735178992</v>
      </c>
      <c r="C83" s="44">
        <v>209432.2233712374</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2055200.6968891365</v>
      </c>
      <c r="AD83" s="41"/>
      <c r="AE83" s="52">
        <f t="shared" si="13"/>
        <v>2055.2006968891365</v>
      </c>
      <c r="AF83" s="128"/>
      <c r="AG83" s="111"/>
    </row>
    <row r="84" spans="1:33" ht="22.25" customHeight="1">
      <c r="A84" s="100" t="s">
        <v>113</v>
      </c>
      <c r="B84" s="59"/>
      <c r="C84" s="58"/>
      <c r="D84" s="58"/>
      <c r="E84" s="165">
        <v>3817944.1280000005</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3817944.1280000005</v>
      </c>
      <c r="AD84" s="41"/>
      <c r="AE84" s="52">
        <f t="shared" si="13"/>
        <v>3817.9441280000005</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18215539.199999999</v>
      </c>
      <c r="C86" s="37">
        <f>SUM(C87:C93)</f>
        <v>3960.9209999999998</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18219500.120999999</v>
      </c>
      <c r="AD86" s="41"/>
      <c r="AE86" s="37">
        <f>AC86/1000</f>
        <v>18219.500121000001</v>
      </c>
      <c r="AF86" s="128"/>
      <c r="AG86" s="76"/>
    </row>
    <row r="87" spans="1:33" ht="22.25" customHeight="1">
      <c r="A87" s="100" t="s">
        <v>116</v>
      </c>
      <c r="B87" s="44">
        <v>17828613.559999999</v>
      </c>
      <c r="C87" s="44">
        <v>3960.9209999999998</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17832574.480999999</v>
      </c>
      <c r="AD87" s="41"/>
      <c r="AE87" s="52">
        <f t="shared" si="13"/>
        <v>17832.574481</v>
      </c>
      <c r="AF87" s="128"/>
      <c r="AG87" s="111"/>
    </row>
    <row r="88" spans="1:33" ht="22.25" customHeight="1">
      <c r="A88" s="100" t="s">
        <v>117</v>
      </c>
      <c r="B88" s="44">
        <v>293584.09999999998</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293584.09999999998</v>
      </c>
      <c r="AD88" s="41"/>
      <c r="AE88" s="52">
        <f t="shared" si="13"/>
        <v>293.58409999999998</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93341.54</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93341.54</v>
      </c>
      <c r="AD91" s="41"/>
      <c r="AE91" s="52">
        <f t="shared" si="13"/>
        <v>93.341539999999995</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161785.28676562267</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161785.28676562267</v>
      </c>
      <c r="AD94" s="41"/>
      <c r="AE94" s="37">
        <f t="shared" si="13"/>
        <v>161.78528676562269</v>
      </c>
      <c r="AF94" s="128"/>
      <c r="AG94" s="78"/>
    </row>
    <row r="95" spans="1:33" ht="22.25" customHeight="1">
      <c r="A95" s="100" t="s">
        <v>124</v>
      </c>
      <c r="B95" s="44">
        <v>136113.41978767866</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136113.41978767866</v>
      </c>
      <c r="AD95" s="41"/>
      <c r="AE95" s="52">
        <f t="shared" si="13"/>
        <v>136.11341978767865</v>
      </c>
      <c r="AF95" s="128"/>
      <c r="AG95" s="111"/>
    </row>
    <row r="96" spans="1:33" ht="22.25" customHeight="1">
      <c r="A96" s="100" t="s">
        <v>125</v>
      </c>
      <c r="B96" s="44">
        <v>25671.866977944002</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25671.866977944002</v>
      </c>
      <c r="AD96" s="41"/>
      <c r="AE96" s="52">
        <f t="shared" si="13"/>
        <v>25.671866977944003</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131.27013019687502</v>
      </c>
      <c r="E99" s="66">
        <f>SUM(E100:E102)</f>
        <v>304.08175125000002</v>
      </c>
      <c r="F99" s="47"/>
      <c r="G99" s="47"/>
      <c r="H99" s="47"/>
      <c r="I99" s="47"/>
      <c r="J99" s="47"/>
      <c r="K99" s="47"/>
      <c r="L99" s="47"/>
      <c r="M99" s="47"/>
      <c r="N99" s="47"/>
      <c r="O99" s="47"/>
      <c r="P99" s="47"/>
      <c r="Q99" s="47"/>
      <c r="R99" s="47"/>
      <c r="S99" s="47"/>
      <c r="T99" s="66">
        <f>SUM(T100:T102)</f>
        <v>0.99611296256250015</v>
      </c>
      <c r="U99" s="66">
        <f t="shared" ref="U99:AB99" si="16">SUM(U100:U102)</f>
        <v>1170.6166514250001</v>
      </c>
      <c r="V99" s="66">
        <f t="shared" si="16"/>
        <v>653.28531075000012</v>
      </c>
      <c r="W99" s="66">
        <f t="shared" si="16"/>
        <v>130.95133481250002</v>
      </c>
      <c r="X99" s="66">
        <f t="shared" si="16"/>
        <v>1.4713633125000003E-3</v>
      </c>
      <c r="Y99" s="66">
        <f t="shared" si="16"/>
        <v>46.789353337500003</v>
      </c>
      <c r="Z99" s="66">
        <f t="shared" si="16"/>
        <v>9.8090887500000014E-4</v>
      </c>
      <c r="AA99" s="66">
        <f t="shared" si="16"/>
        <v>1184.4474665625</v>
      </c>
      <c r="AB99" s="66">
        <f t="shared" si="16"/>
        <v>576.28396406249999</v>
      </c>
      <c r="AC99" s="37">
        <f>SUM(AC100:AC104)</f>
        <v>4198.7245276316253</v>
      </c>
      <c r="AD99" s="41"/>
      <c r="AE99" s="37">
        <f t="shared" si="13"/>
        <v>4.198724527631625</v>
      </c>
      <c r="AF99" s="128"/>
      <c r="AG99" s="63"/>
    </row>
    <row r="100" spans="1:33" ht="22.25" customHeight="1">
      <c r="A100" s="100" t="s">
        <v>129</v>
      </c>
      <c r="B100" s="63"/>
      <c r="C100" s="63"/>
      <c r="D100" s="44">
        <v>131.27013019687502</v>
      </c>
      <c r="E100" s="165">
        <v>304.08175125000002</v>
      </c>
      <c r="F100" s="47"/>
      <c r="G100" s="47"/>
      <c r="H100" s="47"/>
      <c r="I100" s="47"/>
      <c r="J100" s="47"/>
      <c r="K100" s="47"/>
      <c r="L100" s="47"/>
      <c r="M100" s="47"/>
      <c r="N100" s="47"/>
      <c r="O100" s="47"/>
      <c r="P100" s="47"/>
      <c r="Q100" s="47"/>
      <c r="R100" s="47"/>
      <c r="S100" s="47"/>
      <c r="T100" s="165">
        <v>0.99611296256250015</v>
      </c>
      <c r="U100" s="165">
        <v>1170.6166514250001</v>
      </c>
      <c r="V100" s="165">
        <v>653.28531075000012</v>
      </c>
      <c r="W100" s="165">
        <v>130.95133481250002</v>
      </c>
      <c r="X100" s="165">
        <v>1.4713633125000003E-3</v>
      </c>
      <c r="Y100" s="165">
        <v>46.789353337500003</v>
      </c>
      <c r="Z100" s="165">
        <v>9.8090887500000014E-4</v>
      </c>
      <c r="AA100" s="165">
        <v>1184.4474665625</v>
      </c>
      <c r="AB100" s="165">
        <v>576.28396406249999</v>
      </c>
      <c r="AC100" s="52">
        <f>SUM(B100:AB100)</f>
        <v>4198.7245276316253</v>
      </c>
      <c r="AD100" s="41"/>
      <c r="AE100" s="52">
        <f t="shared" si="13"/>
        <v>4.198724527631625</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126537.037</v>
      </c>
      <c r="G105" s="67">
        <f t="shared" ref="G105:S105" si="17">SUM(G106:G111)</f>
        <v>0</v>
      </c>
      <c r="H105" s="66">
        <f t="shared" si="17"/>
        <v>1510.184</v>
      </c>
      <c r="I105" s="66">
        <f t="shared" si="17"/>
        <v>0</v>
      </c>
      <c r="J105" s="66">
        <f t="shared" si="17"/>
        <v>4453863.8569999998</v>
      </c>
      <c r="K105" s="66">
        <f t="shared" si="17"/>
        <v>5269662.0719999997</v>
      </c>
      <c r="L105" s="66">
        <f t="shared" si="17"/>
        <v>42842.542999999998</v>
      </c>
      <c r="M105" s="66">
        <f t="shared" si="17"/>
        <v>233888.674</v>
      </c>
      <c r="N105" s="66">
        <f t="shared" si="17"/>
        <v>22109.655999999999</v>
      </c>
      <c r="O105" s="66">
        <f t="shared" si="17"/>
        <v>0</v>
      </c>
      <c r="P105" s="66">
        <f t="shared" si="17"/>
        <v>0</v>
      </c>
      <c r="Q105" s="66">
        <f t="shared" si="17"/>
        <v>0</v>
      </c>
      <c r="R105" s="67">
        <f t="shared" si="17"/>
        <v>0</v>
      </c>
      <c r="S105" s="66">
        <f t="shared" si="17"/>
        <v>0</v>
      </c>
      <c r="T105" s="47"/>
      <c r="U105" s="47"/>
      <c r="V105" s="47"/>
      <c r="W105" s="47"/>
      <c r="X105" s="47"/>
      <c r="Y105" s="47"/>
      <c r="Z105" s="47"/>
      <c r="AA105" s="47"/>
      <c r="AB105" s="75"/>
      <c r="AC105" s="37">
        <f>SUM(AC106:AC111)</f>
        <v>10150414.023</v>
      </c>
      <c r="AD105" s="41"/>
      <c r="AE105" s="37">
        <f>AC105/1000</f>
        <v>10150.414022999999</v>
      </c>
      <c r="AF105" s="128"/>
      <c r="AG105" s="63"/>
    </row>
    <row r="106" spans="1:33" ht="22.25" customHeight="1">
      <c r="A106" s="100" t="s">
        <v>135</v>
      </c>
      <c r="B106" s="63"/>
      <c r="C106" s="63"/>
      <c r="D106" s="63"/>
      <c r="E106" s="45"/>
      <c r="F106" s="165">
        <v>126537.037</v>
      </c>
      <c r="G106" s="47"/>
      <c r="H106" s="47"/>
      <c r="I106" s="47"/>
      <c r="J106" s="165">
        <v>4187117.8229999999</v>
      </c>
      <c r="K106" s="165">
        <v>5269662.0719999997</v>
      </c>
      <c r="L106" s="165">
        <v>42842.542999999998</v>
      </c>
      <c r="M106" s="105"/>
      <c r="N106" s="47"/>
      <c r="O106" s="47"/>
      <c r="P106" s="47"/>
      <c r="Q106" s="47"/>
      <c r="R106" s="47"/>
      <c r="S106" s="165">
        <v>0</v>
      </c>
      <c r="T106" s="47"/>
      <c r="U106" s="47"/>
      <c r="V106" s="47"/>
      <c r="W106" s="47"/>
      <c r="X106" s="47"/>
      <c r="Y106" s="47"/>
      <c r="Z106" s="47"/>
      <c r="AA106" s="47"/>
      <c r="AB106" s="75"/>
      <c r="AC106" s="52">
        <f>SUM(B106:AB106)</f>
        <v>9626159.4749999996</v>
      </c>
      <c r="AD106" s="41"/>
      <c r="AE106" s="52">
        <f>AC106/1000</f>
        <v>9626.1594750000004</v>
      </c>
      <c r="AF106" s="128"/>
      <c r="AG106" s="111"/>
    </row>
    <row r="107" spans="1:33" ht="22.25" customHeight="1">
      <c r="A107" s="100" t="s">
        <v>136</v>
      </c>
      <c r="B107" s="63"/>
      <c r="C107" s="63"/>
      <c r="D107" s="63"/>
      <c r="E107" s="45"/>
      <c r="F107" s="47"/>
      <c r="G107" s="47"/>
      <c r="H107" s="47"/>
      <c r="I107" s="165">
        <v>0</v>
      </c>
      <c r="J107" s="165">
        <v>2665.1840000000002</v>
      </c>
      <c r="K107" s="47"/>
      <c r="L107" s="47"/>
      <c r="M107" s="165">
        <v>233888.674</v>
      </c>
      <c r="N107" s="47"/>
      <c r="O107" s="47"/>
      <c r="P107" s="47"/>
      <c r="Q107" s="165">
        <v>0</v>
      </c>
      <c r="R107" s="47"/>
      <c r="S107" s="47"/>
      <c r="T107" s="47"/>
      <c r="U107" s="47"/>
      <c r="V107" s="47"/>
      <c r="W107" s="47"/>
      <c r="X107" s="47"/>
      <c r="Y107" s="47"/>
      <c r="Z107" s="47"/>
      <c r="AA107" s="47"/>
      <c r="AB107" s="75"/>
      <c r="AC107" s="52">
        <f>SUM(B107:AB107)</f>
        <v>236553.85800000001</v>
      </c>
      <c r="AD107" s="41"/>
      <c r="AE107" s="52">
        <f t="shared" si="13"/>
        <v>236.55385800000002</v>
      </c>
      <c r="AF107" s="128"/>
      <c r="AG107" s="111"/>
    </row>
    <row r="108" spans="1:33" ht="22.25" customHeight="1">
      <c r="A108" s="100" t="s">
        <v>137</v>
      </c>
      <c r="B108" s="63"/>
      <c r="C108" s="63"/>
      <c r="D108" s="63"/>
      <c r="E108" s="45"/>
      <c r="F108" s="47"/>
      <c r="G108" s="47"/>
      <c r="H108" s="165">
        <v>1510.184</v>
      </c>
      <c r="I108" s="47"/>
      <c r="J108" s="47"/>
      <c r="K108" s="47"/>
      <c r="L108" s="47"/>
      <c r="M108" s="47"/>
      <c r="N108" s="47"/>
      <c r="O108" s="165">
        <v>0</v>
      </c>
      <c r="P108" s="165">
        <v>0</v>
      </c>
      <c r="Q108" s="47"/>
      <c r="R108" s="165">
        <v>0</v>
      </c>
      <c r="S108" s="47"/>
      <c r="T108" s="47"/>
      <c r="U108" s="47"/>
      <c r="V108" s="47"/>
      <c r="W108" s="47"/>
      <c r="X108" s="47"/>
      <c r="Y108" s="47"/>
      <c r="Z108" s="47"/>
      <c r="AA108" s="47"/>
      <c r="AB108" s="75"/>
      <c r="AC108" s="52">
        <f>SUM(B108:AB108)</f>
        <v>1510.184</v>
      </c>
      <c r="AD108" s="41"/>
      <c r="AE108" s="52">
        <f t="shared" si="13"/>
        <v>1.510184</v>
      </c>
      <c r="AF108" s="128"/>
      <c r="AG108" s="111"/>
    </row>
    <row r="109" spans="1:33" ht="22.25" customHeight="1">
      <c r="A109" s="100" t="s">
        <v>138</v>
      </c>
      <c r="B109" s="63"/>
      <c r="C109" s="63"/>
      <c r="D109" s="63"/>
      <c r="E109" s="45"/>
      <c r="F109" s="47"/>
      <c r="G109" s="47"/>
      <c r="H109" s="47"/>
      <c r="I109" s="47"/>
      <c r="J109" s="165">
        <v>264080.84999999998</v>
      </c>
      <c r="K109" s="47"/>
      <c r="L109" s="47"/>
      <c r="M109" s="47"/>
      <c r="N109" s="165">
        <v>22109.655999999999</v>
      </c>
      <c r="O109" s="47"/>
      <c r="P109" s="47"/>
      <c r="Q109" s="165">
        <v>0</v>
      </c>
      <c r="R109" s="47"/>
      <c r="S109" s="47"/>
      <c r="T109" s="47"/>
      <c r="U109" s="47"/>
      <c r="V109" s="47"/>
      <c r="W109" s="47"/>
      <c r="X109" s="47"/>
      <c r="Y109" s="47"/>
      <c r="Z109" s="47"/>
      <c r="AA109" s="47"/>
      <c r="AB109" s="75"/>
      <c r="AC109" s="52">
        <f>SUM(B109:AB109)</f>
        <v>286190.50599999999</v>
      </c>
      <c r="AD109" s="41"/>
      <c r="AE109" s="52">
        <f t="shared" si="13"/>
        <v>286.19050599999997</v>
      </c>
      <c r="AF109" s="128"/>
      <c r="AG109" s="111"/>
    </row>
    <row r="110" spans="1:33" ht="22.25" customHeight="1">
      <c r="A110" s="100" t="s">
        <v>139</v>
      </c>
      <c r="B110" s="64"/>
      <c r="C110" s="63"/>
      <c r="D110" s="63"/>
      <c r="E110" s="45"/>
      <c r="F110" s="47"/>
      <c r="G110" s="165">
        <v>0</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155670.57999999999</v>
      </c>
      <c r="AC112" s="37">
        <f>SUM(AC113:AC116)</f>
        <v>155670.57999999999</v>
      </c>
      <c r="AD112" s="41"/>
      <c r="AE112" s="37">
        <f t="shared" si="13"/>
        <v>155.67058</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155670.57999999999</v>
      </c>
      <c r="AC113" s="52">
        <f>SUM(B113:AB113)</f>
        <v>155670.57999999999</v>
      </c>
      <c r="AD113" s="41"/>
      <c r="AE113" s="52">
        <f t="shared" si="13"/>
        <v>155.67058</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44171.846381192132</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44171.846381192132</v>
      </c>
      <c r="AD117" s="41"/>
      <c r="AE117" s="37">
        <f t="shared" si="13"/>
        <v>44.171846381192132</v>
      </c>
      <c r="AF117" s="128"/>
      <c r="AG117" s="64"/>
    </row>
    <row r="118" spans="1:33" ht="22.25" customHeight="1">
      <c r="A118" s="100" t="s">
        <v>147</v>
      </c>
      <c r="B118" s="44">
        <v>44171.846381192132</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44171.846381192132</v>
      </c>
      <c r="AD118" s="41"/>
      <c r="AE118" s="52">
        <f t="shared" si="13"/>
        <v>44.171846381192132</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1552742.85</v>
      </c>
      <c r="C121" s="33">
        <f>C122+C132+SUM(C143:C149)</f>
        <v>88731028.544</v>
      </c>
      <c r="D121" s="33">
        <f>D122+D132+SUM(D143:D149)</f>
        <v>28491463.014575005</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118775234.408575</v>
      </c>
      <c r="AD121" s="41"/>
      <c r="AE121" s="57">
        <f t="shared" si="13"/>
        <v>118775.23440857499</v>
      </c>
      <c r="AF121" s="128"/>
      <c r="AG121" s="33">
        <f>SUM(AG122:AG149)</f>
        <v>3405.66</v>
      </c>
    </row>
    <row r="122" spans="1:33" ht="22.25" customHeight="1">
      <c r="A122" s="22" t="s">
        <v>151</v>
      </c>
      <c r="B122" s="58"/>
      <c r="C122" s="37">
        <f>SUM(C123:C131)</f>
        <v>71600319</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71600319</v>
      </c>
      <c r="AD122" s="41"/>
      <c r="AE122" s="37">
        <f t="shared" si="13"/>
        <v>71600.319000000003</v>
      </c>
      <c r="AF122" s="128"/>
      <c r="AG122" s="63"/>
    </row>
    <row r="123" spans="1:33" ht="22.25" customHeight="1">
      <c r="A123" s="21" t="s">
        <v>152</v>
      </c>
      <c r="B123" s="58"/>
      <c r="C123" s="44">
        <v>67421149</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67421149</v>
      </c>
      <c r="AD123" s="41"/>
      <c r="AE123" s="52">
        <f t="shared" si="13"/>
        <v>67421.149000000005</v>
      </c>
      <c r="AF123" s="128"/>
      <c r="AG123" s="111"/>
    </row>
    <row r="124" spans="1:33" ht="22.25" customHeight="1">
      <c r="A124" s="21" t="s">
        <v>153</v>
      </c>
      <c r="B124" s="59"/>
      <c r="C124" s="44">
        <v>1520603</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1520603</v>
      </c>
      <c r="AD124" s="41"/>
      <c r="AE124" s="52">
        <f t="shared" si="13"/>
        <v>1520.6030000000001</v>
      </c>
      <c r="AF124" s="128"/>
      <c r="AG124" s="111"/>
    </row>
    <row r="125" spans="1:33" ht="22.25" customHeight="1">
      <c r="A125" s="21" t="s">
        <v>154</v>
      </c>
      <c r="B125" s="59"/>
      <c r="C125" s="44">
        <v>340158</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340158</v>
      </c>
      <c r="AD125" s="41"/>
      <c r="AE125" s="52">
        <f t="shared" si="13"/>
        <v>340.15800000000002</v>
      </c>
      <c r="AF125" s="128"/>
      <c r="AG125" s="111"/>
    </row>
    <row r="126" spans="1:33" ht="22.25" customHeight="1">
      <c r="A126" s="21" t="s">
        <v>155</v>
      </c>
      <c r="B126" s="59"/>
      <c r="C126" s="44">
        <v>212825</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212825</v>
      </c>
      <c r="AD126" s="41"/>
      <c r="AE126" s="52">
        <f t="shared" si="13"/>
        <v>212.82499999999999</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1435318</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1435318</v>
      </c>
      <c r="AD128" s="41"/>
      <c r="AE128" s="52">
        <f t="shared" si="13"/>
        <v>1435.318</v>
      </c>
      <c r="AF128" s="128"/>
      <c r="AG128" s="111"/>
    </row>
    <row r="129" spans="1:33" ht="22.25" customHeight="1">
      <c r="A129" s="21" t="s">
        <v>159</v>
      </c>
      <c r="B129" s="76"/>
      <c r="C129" s="44">
        <v>520597</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520597</v>
      </c>
      <c r="AD129" s="41"/>
      <c r="AE129" s="52">
        <f t="shared" si="13"/>
        <v>520.59699999999998</v>
      </c>
      <c r="AF129" s="128"/>
      <c r="AG129" s="111"/>
    </row>
    <row r="130" spans="1:33" ht="22.25" customHeight="1">
      <c r="A130" s="21" t="s">
        <v>160</v>
      </c>
      <c r="B130" s="77"/>
      <c r="C130" s="44">
        <v>149669</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149669</v>
      </c>
      <c r="AD130" s="41"/>
      <c r="AE130" s="52">
        <f t="shared" si="13"/>
        <v>149.66900000000001</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16387390</v>
      </c>
      <c r="D132" s="62">
        <f>SUM(D133:D142)</f>
        <v>7023773.6009</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23411163.600900002</v>
      </c>
      <c r="AD132" s="41"/>
      <c r="AE132" s="37">
        <f t="shared" si="13"/>
        <v>23411.163600900003</v>
      </c>
      <c r="AF132" s="128"/>
      <c r="AG132" s="78"/>
    </row>
    <row r="133" spans="1:33" ht="22.25" customHeight="1">
      <c r="A133" s="21" t="s">
        <v>163</v>
      </c>
      <c r="B133" s="59"/>
      <c r="C133" s="44">
        <v>10025355</v>
      </c>
      <c r="D133" s="44">
        <v>5689610</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15714965</v>
      </c>
      <c r="AD133" s="41"/>
      <c r="AE133" s="52">
        <f t="shared" si="13"/>
        <v>15714.965</v>
      </c>
      <c r="AF133" s="128"/>
      <c r="AG133" s="111"/>
    </row>
    <row r="134" spans="1:33" ht="22.25" customHeight="1">
      <c r="A134" s="21" t="s">
        <v>164</v>
      </c>
      <c r="B134" s="59"/>
      <c r="C134" s="44">
        <v>32558</v>
      </c>
      <c r="D134" s="44">
        <v>34104</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66662</v>
      </c>
      <c r="AD134" s="41"/>
      <c r="AE134" s="52">
        <f t="shared" si="13"/>
        <v>66.662000000000006</v>
      </c>
      <c r="AF134" s="128"/>
      <c r="AG134" s="111"/>
    </row>
    <row r="135" spans="1:33" ht="22.25" customHeight="1">
      <c r="A135" s="21" t="s">
        <v>165</v>
      </c>
      <c r="B135" s="59"/>
      <c r="C135" s="44">
        <v>4557426</v>
      </c>
      <c r="D135" s="44">
        <v>457017</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5014443</v>
      </c>
      <c r="AD135" s="41"/>
      <c r="AE135" s="52">
        <f t="shared" si="13"/>
        <v>5014.4430000000002</v>
      </c>
      <c r="AF135" s="128"/>
      <c r="AG135" s="111"/>
    </row>
    <row r="136" spans="1:33" ht="22.25" customHeight="1">
      <c r="A136" s="21" t="s">
        <v>166</v>
      </c>
      <c r="B136" s="59"/>
      <c r="C136" s="44">
        <v>6260</v>
      </c>
      <c r="D136" s="44">
        <v>20897</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27157</v>
      </c>
      <c r="AD136" s="41"/>
      <c r="AE136" s="52">
        <f t="shared" si="13"/>
        <v>27.157</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37450</v>
      </c>
      <c r="D138" s="44">
        <v>21660</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59110</v>
      </c>
      <c r="AD138" s="41"/>
      <c r="AE138" s="52">
        <f t="shared" si="20"/>
        <v>59.11</v>
      </c>
      <c r="AF138" s="128"/>
      <c r="AG138" s="111"/>
    </row>
    <row r="139" spans="1:33" ht="22.25" customHeight="1">
      <c r="A139" s="21" t="s">
        <v>169</v>
      </c>
      <c r="B139" s="59"/>
      <c r="C139" s="44">
        <v>47158</v>
      </c>
      <c r="D139" s="44">
        <v>397215</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444373</v>
      </c>
      <c r="AD139" s="41"/>
      <c r="AE139" s="52">
        <f t="shared" si="20"/>
        <v>444.37299999999999</v>
      </c>
      <c r="AF139" s="128"/>
      <c r="AG139" s="111"/>
    </row>
    <row r="140" spans="1:33" ht="22.25" customHeight="1">
      <c r="A140" s="21" t="s">
        <v>170</v>
      </c>
      <c r="B140" s="59"/>
      <c r="C140" s="44">
        <v>13248</v>
      </c>
      <c r="D140" s="44">
        <v>103061</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116309</v>
      </c>
      <c r="AD140" s="41"/>
      <c r="AE140" s="52">
        <f t="shared" si="20"/>
        <v>116.309</v>
      </c>
      <c r="AF140" s="128"/>
      <c r="AG140" s="111"/>
    </row>
    <row r="141" spans="1:33" ht="22.25" customHeight="1">
      <c r="A141" s="21" t="s">
        <v>171</v>
      </c>
      <c r="B141" s="76"/>
      <c r="C141" s="44">
        <v>1667935</v>
      </c>
      <c r="D141" s="44">
        <v>300209.60090000002</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1968144.6009</v>
      </c>
      <c r="AD141" s="41"/>
      <c r="AE141" s="52">
        <f t="shared" si="20"/>
        <v>1968.1446008999999</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2742350</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2742350</v>
      </c>
      <c r="AD143" s="41"/>
      <c r="AE143" s="52">
        <f t="shared" ref="AE143:AE150" si="22">AC143/1000</f>
        <v>2742.35</v>
      </c>
      <c r="AF143" s="128"/>
      <c r="AG143" s="111"/>
    </row>
    <row r="144" spans="1:33" ht="22.25" customHeight="1">
      <c r="A144" s="22" t="s">
        <v>174</v>
      </c>
      <c r="B144" s="59"/>
      <c r="C144" s="44">
        <v>122711.08199999999</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122711.08199999999</v>
      </c>
      <c r="AD144" s="41"/>
      <c r="AE144" s="52">
        <f t="shared" si="22"/>
        <v>122.71108199999999</v>
      </c>
      <c r="AF144" s="128"/>
      <c r="AG144" s="111"/>
    </row>
    <row r="145" spans="1:33" ht="22.25" customHeight="1">
      <c r="A145" s="22" t="s">
        <v>175</v>
      </c>
      <c r="B145" s="59"/>
      <c r="C145" s="75"/>
      <c r="D145" s="44">
        <v>12800233.300000001</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12800233.300000001</v>
      </c>
      <c r="AD145" s="41"/>
      <c r="AE145" s="52">
        <f t="shared" si="22"/>
        <v>12800.2333</v>
      </c>
      <c r="AF145" s="128"/>
      <c r="AG145" s="111"/>
    </row>
    <row r="146" spans="1:33" ht="22.25" customHeight="1">
      <c r="A146" s="22" t="s">
        <v>176</v>
      </c>
      <c r="B146" s="59"/>
      <c r="C146" s="75"/>
      <c r="D146" s="44">
        <v>5736144.4183750004</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5736144.4183750004</v>
      </c>
      <c r="AD146" s="41"/>
      <c r="AE146" s="52">
        <f t="shared" si="22"/>
        <v>5736.144418375</v>
      </c>
      <c r="AF146" s="128"/>
      <c r="AG146" s="111"/>
    </row>
    <row r="147" spans="1:33" ht="22.25" customHeight="1">
      <c r="A147" s="21" t="s">
        <v>177</v>
      </c>
      <c r="B147" s="59"/>
      <c r="C147" s="44">
        <v>620608.46200000006</v>
      </c>
      <c r="D147" s="44">
        <v>188961.69529999999</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809570.15730000008</v>
      </c>
      <c r="AD147" s="41"/>
      <c r="AE147" s="52">
        <f t="shared" si="22"/>
        <v>809.57015730000012</v>
      </c>
      <c r="AF147" s="128"/>
      <c r="AG147" s="44">
        <v>3405.66</v>
      </c>
    </row>
    <row r="148" spans="1:33" ht="22.25" customHeight="1">
      <c r="A148" s="22" t="s">
        <v>178</v>
      </c>
      <c r="B148" s="44">
        <v>38534.800000000003</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38534.800000000003</v>
      </c>
      <c r="AD148" s="41"/>
      <c r="AE148" s="52">
        <f t="shared" si="22"/>
        <v>38.534800000000004</v>
      </c>
      <c r="AF148" s="128"/>
      <c r="AG148" s="111"/>
    </row>
    <row r="149" spans="1:33" ht="22.25" customHeight="1">
      <c r="A149" s="22" t="s">
        <v>179</v>
      </c>
      <c r="B149" s="44">
        <v>1514208.05</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1514208.05</v>
      </c>
      <c r="AD149" s="41"/>
      <c r="AE149" s="52">
        <f t="shared" si="22"/>
        <v>1514.20805</v>
      </c>
      <c r="AF149" s="128"/>
      <c r="AG149" s="111"/>
    </row>
    <row r="150" spans="1:33" ht="22.25" customHeight="1">
      <c r="A150" s="15" t="s">
        <v>180</v>
      </c>
      <c r="B150" s="33">
        <f>B151+B154+B157+B160+B163+B166+B173</f>
        <v>-187105212.79450002</v>
      </c>
      <c r="C150" s="33">
        <f>C169</f>
        <v>241686.05730000001</v>
      </c>
      <c r="D150" s="33">
        <f>D169</f>
        <v>100397.1266</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-186763129.61060002</v>
      </c>
      <c r="AD150" s="41"/>
      <c r="AE150" s="57">
        <f t="shared" si="22"/>
        <v>-186763.12961060004</v>
      </c>
      <c r="AF150" s="128"/>
      <c r="AG150" s="33">
        <f>AG169</f>
        <v>852.00599999999997</v>
      </c>
    </row>
    <row r="151" spans="1:33" ht="22.25" customHeight="1">
      <c r="A151" s="22" t="s">
        <v>181</v>
      </c>
      <c r="B151" s="153">
        <f>SUM(B152:B153)</f>
        <v>-186704209.86140001</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-186704209.86140001</v>
      </c>
      <c r="AD151" s="41"/>
      <c r="AE151" s="79">
        <f t="shared" si="20"/>
        <v>-186704.20986140001</v>
      </c>
      <c r="AF151" s="128"/>
      <c r="AG151" s="63"/>
    </row>
    <row r="152" spans="1:33" ht="22.25" customHeight="1">
      <c r="A152" s="21" t="s">
        <v>182</v>
      </c>
      <c r="B152" s="44">
        <v>-184262007.04550001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-184262007.04550001</v>
      </c>
      <c r="AD152" s="41"/>
      <c r="AE152" s="52">
        <f t="shared" si="20"/>
        <v>-184262.00704550001</v>
      </c>
      <c r="AF152" s="128"/>
      <c r="AG152" s="111"/>
    </row>
    <row r="153" spans="1:33" ht="22.25" customHeight="1">
      <c r="A153" s="21" t="s">
        <v>183</v>
      </c>
      <c r="B153" s="44">
        <v>-2442202.8158999998</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-2442202.8158999998</v>
      </c>
      <c r="AD153" s="41"/>
      <c r="AE153" s="52">
        <f t="shared" si="20"/>
        <v>-2442.2028158999997</v>
      </c>
      <c r="AF153" s="128"/>
      <c r="AG153" s="111"/>
    </row>
    <row r="154" spans="1:33" ht="22.25" customHeight="1">
      <c r="A154" s="22" t="s">
        <v>184</v>
      </c>
      <c r="B154" s="153">
        <f>SUM(B155:B156)</f>
        <v>-10974736.854</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-10974736.854</v>
      </c>
      <c r="AD154" s="41"/>
      <c r="AE154" s="79">
        <f t="shared" si="20"/>
        <v>-10974.736854000001</v>
      </c>
      <c r="AF154" s="128"/>
      <c r="AG154" s="63"/>
    </row>
    <row r="155" spans="1:33" ht="22.25" customHeight="1">
      <c r="A155" s="21" t="s">
        <v>185</v>
      </c>
      <c r="B155" s="44">
        <v>-16611492.1479</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-16611492.1479</v>
      </c>
      <c r="AD155" s="41"/>
      <c r="AE155" s="52">
        <f t="shared" si="20"/>
        <v>-16611.4921479</v>
      </c>
      <c r="AF155" s="128"/>
      <c r="AG155" s="111"/>
    </row>
    <row r="156" spans="1:33" ht="22.25" customHeight="1">
      <c r="A156" s="21" t="s">
        <v>186</v>
      </c>
      <c r="B156" s="44">
        <v>5636755.2938999999</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5636755.2938999999</v>
      </c>
      <c r="AD156" s="41"/>
      <c r="AE156" s="52">
        <f t="shared" si="20"/>
        <v>5636.7552938999997</v>
      </c>
      <c r="AF156" s="128"/>
      <c r="AG156" s="111"/>
    </row>
    <row r="157" spans="1:33" ht="22.25" customHeight="1">
      <c r="A157" s="22" t="s">
        <v>187</v>
      </c>
      <c r="B157" s="153">
        <f>SUM(B158:B159)</f>
        <v>9844205.3123000003</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9844205.3123000003</v>
      </c>
      <c r="AD157" s="41"/>
      <c r="AE157" s="79">
        <f t="shared" si="20"/>
        <v>9844.2053123000005</v>
      </c>
      <c r="AF157" s="128"/>
      <c r="AG157" s="63"/>
    </row>
    <row r="158" spans="1:33" ht="22.25" customHeight="1">
      <c r="A158" s="21" t="s">
        <v>188</v>
      </c>
      <c r="B158" s="44">
        <v>-455262.11979999999</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-455262.11979999999</v>
      </c>
      <c r="AD158" s="41"/>
      <c r="AE158" s="52">
        <f t="shared" si="20"/>
        <v>-455.26211979999999</v>
      </c>
      <c r="AF158" s="128"/>
      <c r="AG158" s="111"/>
    </row>
    <row r="159" spans="1:33" ht="22.25" customHeight="1">
      <c r="A159" s="21" t="s">
        <v>189</v>
      </c>
      <c r="B159" s="44">
        <v>10299467.4321</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10299467.4321</v>
      </c>
      <c r="AD159" s="41"/>
      <c r="AE159" s="52">
        <f t="shared" si="20"/>
        <v>10299.4674321</v>
      </c>
      <c r="AF159" s="128"/>
      <c r="AG159" s="111"/>
    </row>
    <row r="160" spans="1:33" ht="22.25" customHeight="1">
      <c r="A160" s="22" t="s">
        <v>190</v>
      </c>
      <c r="B160" s="153">
        <f>SUM(B161:B162)</f>
        <v>415007.40010000003</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415007.40010000003</v>
      </c>
      <c r="AD160" s="41"/>
      <c r="AE160" s="79">
        <f t="shared" si="20"/>
        <v>415.00740010000004</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415007.40010000003</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415007.40010000003</v>
      </c>
      <c r="AD162" s="41"/>
      <c r="AE162" s="52">
        <f t="shared" si="20"/>
        <v>415.00740010000004</v>
      </c>
      <c r="AF162" s="128"/>
      <c r="AG162" s="111"/>
    </row>
    <row r="163" spans="1:33" ht="22.25" customHeight="1">
      <c r="A163" s="22" t="s">
        <v>193</v>
      </c>
      <c r="B163" s="153">
        <f>SUM(B164:B165)</f>
        <v>1868921.1083</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1868921.1083</v>
      </c>
      <c r="AD163" s="41"/>
      <c r="AE163" s="79">
        <f t="shared" si="20"/>
        <v>1868.9211083</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1868921.1083</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1868921.1083</v>
      </c>
      <c r="AD165" s="41"/>
      <c r="AE165" s="52">
        <f t="shared" si="20"/>
        <v>1868.9211083</v>
      </c>
      <c r="AF165" s="128"/>
      <c r="AG165" s="111"/>
    </row>
    <row r="166" spans="1:33" ht="22.25" customHeight="1">
      <c r="A166" s="22" t="s">
        <v>196</v>
      </c>
      <c r="B166" s="153">
        <f>SUM(B167:B168)</f>
        <v>21877.317899999998</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21877.317899999998</v>
      </c>
      <c r="AD166" s="41"/>
      <c r="AE166" s="79">
        <f t="shared" si="20"/>
        <v>21.877317899999998</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21877.317899999998</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21877.317899999998</v>
      </c>
      <c r="AD168" s="41"/>
      <c r="AE168" s="52">
        <f t="shared" si="20"/>
        <v>21.877317899999998</v>
      </c>
      <c r="AF168" s="128"/>
      <c r="AG168" s="111"/>
    </row>
    <row r="169" spans="1:33" ht="22.25" customHeight="1">
      <c r="A169" s="22" t="s">
        <v>199</v>
      </c>
      <c r="B169" s="59"/>
      <c r="C169" s="62">
        <f>SUM(C170:C171)</f>
        <v>241686.05730000001</v>
      </c>
      <c r="D169" s="62">
        <f>SUM(D170:D171)</f>
        <v>100397.1266</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342083.1839</v>
      </c>
      <c r="AD169" s="41"/>
      <c r="AE169" s="52">
        <f t="shared" si="20"/>
        <v>342.08318389999999</v>
      </c>
      <c r="AF169" s="128"/>
      <c r="AG169" s="54">
        <f>SUM(AG170:AG171)</f>
        <v>852.00599999999997</v>
      </c>
    </row>
    <row r="170" spans="1:33" ht="22.25" customHeight="1">
      <c r="A170" s="21" t="s">
        <v>200</v>
      </c>
      <c r="B170" s="59"/>
      <c r="C170" s="44">
        <v>213806.92730000001</v>
      </c>
      <c r="D170" s="44">
        <v>76305.926600000006</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290112.85389999999</v>
      </c>
      <c r="AD170" s="41"/>
      <c r="AE170" s="52">
        <f t="shared" si="20"/>
        <v>290.1128539</v>
      </c>
      <c r="AF170" s="128"/>
      <c r="AG170" s="44">
        <v>701.97199999999998</v>
      </c>
    </row>
    <row r="171" spans="1:33" ht="22.25" customHeight="1">
      <c r="A171" s="21" t="s">
        <v>201</v>
      </c>
      <c r="B171" s="59"/>
      <c r="C171" s="44">
        <v>27879.13</v>
      </c>
      <c r="D171" s="44">
        <v>24091.200000000001</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51970.33</v>
      </c>
      <c r="AD171" s="41"/>
      <c r="AE171" s="52">
        <f t="shared" si="20"/>
        <v>51.970330000000004</v>
      </c>
      <c r="AF171" s="128"/>
      <c r="AG171" s="44">
        <v>150.03399999999999</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-1576277.2176999999</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-1576277.2176999999</v>
      </c>
      <c r="AD173" s="41"/>
      <c r="AE173" s="52">
        <f t="shared" si="20"/>
        <v>-1576.2772176999999</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925929.33599999989</v>
      </c>
      <c r="C175" s="33">
        <f>C176+C180+C181+C184+C187</f>
        <v>36230417.319578551</v>
      </c>
      <c r="D175" s="33">
        <f>D176+D180+D181+D184+D187</f>
        <v>5446765.1449999996</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42603111.80057855</v>
      </c>
      <c r="AD175" s="97"/>
      <c r="AE175" s="81">
        <f t="shared" si="20"/>
        <v>42603.111800578547</v>
      </c>
      <c r="AF175" s="128"/>
      <c r="AG175" s="33">
        <f>AG176+AG180+AG181+AG184+AG187</f>
        <v>1404.029209</v>
      </c>
    </row>
    <row r="176" spans="1:33" ht="22.25" customHeight="1">
      <c r="A176" s="24" t="s">
        <v>206</v>
      </c>
      <c r="B176" s="63"/>
      <c r="C176" s="62">
        <f>C177+C178+C179</f>
        <v>13953448.673578547</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13953448.673578547</v>
      </c>
      <c r="AD176" s="97"/>
      <c r="AE176" s="37">
        <f t="shared" si="20"/>
        <v>13953.448673578547</v>
      </c>
      <c r="AF176" s="128"/>
      <c r="AG176" s="78"/>
    </row>
    <row r="177" spans="1:33" ht="22.25" customHeight="1">
      <c r="A177" s="100" t="s">
        <v>207</v>
      </c>
      <c r="B177" s="63"/>
      <c r="C177" s="44">
        <v>8466003.94142708</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8466003.94142708</v>
      </c>
      <c r="AD177" s="97"/>
      <c r="AE177" s="44">
        <f t="shared" si="20"/>
        <v>8466.0039414270796</v>
      </c>
      <c r="AF177" s="128"/>
      <c r="AG177" s="111"/>
    </row>
    <row r="178" spans="1:33" ht="22.25" customHeight="1">
      <c r="A178" s="100" t="s">
        <v>208</v>
      </c>
      <c r="B178" s="63"/>
      <c r="C178" s="44">
        <v>3898524.2404078944</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3898524.2404078944</v>
      </c>
      <c r="AD178" s="97"/>
      <c r="AE178" s="52">
        <f t="shared" si="20"/>
        <v>3898.5242404078945</v>
      </c>
      <c r="AF178" s="128"/>
      <c r="AG178" s="111"/>
    </row>
    <row r="179" spans="1:33" ht="22.25" customHeight="1">
      <c r="A179" s="100" t="s">
        <v>209</v>
      </c>
      <c r="B179" s="63"/>
      <c r="C179" s="44">
        <v>1588920.4917435735</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1588920.4917435735</v>
      </c>
      <c r="AD179" s="97"/>
      <c r="AE179" s="52">
        <f t="shared" si="20"/>
        <v>1588.9204917435734</v>
      </c>
      <c r="AF179" s="128"/>
      <c r="AG179" s="111"/>
    </row>
    <row r="180" spans="1:33" ht="22.25" customHeight="1">
      <c r="A180" s="24" t="s">
        <v>210</v>
      </c>
      <c r="B180" s="63"/>
      <c r="C180" s="169">
        <v>130756.15300000001</v>
      </c>
      <c r="D180" s="175">
        <v>92813.519</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223569.67200000002</v>
      </c>
      <c r="AD180" s="97"/>
      <c r="AE180" s="37">
        <f t="shared" si="20"/>
        <v>223.56967200000003</v>
      </c>
      <c r="AF180" s="128"/>
      <c r="AG180" s="111"/>
    </row>
    <row r="181" spans="1:33" ht="22.25" customHeight="1">
      <c r="A181" s="24" t="s">
        <v>211</v>
      </c>
      <c r="B181" s="62">
        <f>B182+B183</f>
        <v>925929.33599999989</v>
      </c>
      <c r="C181" s="62">
        <f>C182+C183</f>
        <v>902543.05</v>
      </c>
      <c r="D181" s="62">
        <f>D182+D183</f>
        <v>197864.46799999999</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2026336.8539999998</v>
      </c>
      <c r="AD181" s="97"/>
      <c r="AE181" s="37">
        <f t="shared" si="20"/>
        <v>2026.3368539999999</v>
      </c>
      <c r="AF181" s="128"/>
      <c r="AG181" s="37">
        <f>AG182+AG183</f>
        <v>1404.029209</v>
      </c>
    </row>
    <row r="182" spans="1:33" ht="22.25" customHeight="1">
      <c r="A182" s="100" t="s">
        <v>212</v>
      </c>
      <c r="B182" s="44">
        <v>20648.564999999999</v>
      </c>
      <c r="C182" s="44">
        <v>53.505000000000003</v>
      </c>
      <c r="D182" s="44">
        <v>754.80100000000004</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21456.870999999999</v>
      </c>
      <c r="AD182" s="97"/>
      <c r="AE182" s="52">
        <f t="shared" si="20"/>
        <v>21.456871</v>
      </c>
      <c r="AF182" s="128"/>
      <c r="AG182" s="111"/>
    </row>
    <row r="183" spans="1:33" ht="22.25" customHeight="1">
      <c r="A183" s="100" t="s">
        <v>213</v>
      </c>
      <c r="B183" s="44">
        <v>905280.77099999995</v>
      </c>
      <c r="C183" s="44">
        <v>902489.54500000004</v>
      </c>
      <c r="D183" s="44">
        <v>197109.66699999999</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2004879.983</v>
      </c>
      <c r="AD183" s="97"/>
      <c r="AE183" s="52">
        <f t="shared" si="20"/>
        <v>2004.879983</v>
      </c>
      <c r="AF183" s="128"/>
      <c r="AG183" s="44">
        <v>1404.029209</v>
      </c>
    </row>
    <row r="184" spans="1:33" ht="22.25" customHeight="1">
      <c r="A184" s="20" t="s">
        <v>214</v>
      </c>
      <c r="B184" s="63"/>
      <c r="C184" s="37">
        <f>SUM(C185:C186)</f>
        <v>21243669.443</v>
      </c>
      <c r="D184" s="37">
        <f>SUM(D185:D186)</f>
        <v>5156087.1579999998</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26399756.601</v>
      </c>
      <c r="AD184" s="97"/>
      <c r="AE184" s="37">
        <f t="shared" si="20"/>
        <v>26399.756601000001</v>
      </c>
      <c r="AF184" s="128"/>
      <c r="AG184" s="76"/>
    </row>
    <row r="185" spans="1:33" ht="22.25" customHeight="1">
      <c r="A185" s="100" t="s">
        <v>215</v>
      </c>
      <c r="B185" s="63"/>
      <c r="C185" s="44">
        <v>4575156.2079999996</v>
      </c>
      <c r="D185" s="44">
        <v>2849745.8339999998</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7424902.0419999994</v>
      </c>
      <c r="AD185" s="97"/>
      <c r="AE185" s="52">
        <f t="shared" si="20"/>
        <v>7424.9020419999997</v>
      </c>
      <c r="AF185" s="128"/>
      <c r="AG185" s="111"/>
    </row>
    <row r="186" spans="1:33" ht="22.25" customHeight="1">
      <c r="A186" s="100" t="s">
        <v>216</v>
      </c>
      <c r="B186" s="63"/>
      <c r="C186" s="44">
        <v>16668513.234999999</v>
      </c>
      <c r="D186" s="44">
        <v>2306341.324</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18974854.559</v>
      </c>
      <c r="AD186" s="97"/>
      <c r="AE186" s="52">
        <f t="shared" si="20"/>
        <v>18974.854558999999</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489606361.56161249</v>
      </c>
      <c r="C188" s="137">
        <f t="shared" si="26"/>
        <v>156701798.49234411</v>
      </c>
      <c r="D188" s="137">
        <f t="shared" si="26"/>
        <v>38076426.368020549</v>
      </c>
      <c r="E188" s="137">
        <f t="shared" si="26"/>
        <v>3818248.2097512507</v>
      </c>
      <c r="F188" s="137">
        <f t="shared" si="26"/>
        <v>126537.037</v>
      </c>
      <c r="G188" s="137">
        <f t="shared" si="26"/>
        <v>0</v>
      </c>
      <c r="H188" s="137">
        <f t="shared" si="26"/>
        <v>1510.184</v>
      </c>
      <c r="I188" s="137">
        <f t="shared" si="26"/>
        <v>0</v>
      </c>
      <c r="J188" s="137">
        <f t="shared" si="26"/>
        <v>4453863.8569999998</v>
      </c>
      <c r="K188" s="137">
        <f t="shared" si="26"/>
        <v>5269662.0719999997</v>
      </c>
      <c r="L188" s="137">
        <f t="shared" si="26"/>
        <v>42842.542999999998</v>
      </c>
      <c r="M188" s="137">
        <f>M175+M121+M68+M10</f>
        <v>233888.674</v>
      </c>
      <c r="N188" s="137">
        <f t="shared" ref="N188:AC188" si="27">N10+N68+N121+N175</f>
        <v>22109.655999999999</v>
      </c>
      <c r="O188" s="137">
        <f t="shared" si="27"/>
        <v>0</v>
      </c>
      <c r="P188" s="137">
        <f t="shared" si="27"/>
        <v>0</v>
      </c>
      <c r="Q188" s="137">
        <f t="shared" si="27"/>
        <v>0</v>
      </c>
      <c r="R188" s="137">
        <f t="shared" si="27"/>
        <v>0</v>
      </c>
      <c r="S188" s="137">
        <f t="shared" si="27"/>
        <v>0</v>
      </c>
      <c r="T188" s="137">
        <f t="shared" si="27"/>
        <v>0.99611296256250015</v>
      </c>
      <c r="U188" s="137">
        <f t="shared" si="27"/>
        <v>1170.6166514250001</v>
      </c>
      <c r="V188" s="137">
        <f t="shared" si="27"/>
        <v>653.28531075000012</v>
      </c>
      <c r="W188" s="137">
        <f t="shared" si="27"/>
        <v>130.95133481250002</v>
      </c>
      <c r="X188" s="137">
        <f t="shared" si="27"/>
        <v>1.4713633125000003E-3</v>
      </c>
      <c r="Y188" s="137">
        <f t="shared" si="27"/>
        <v>46.789353337500003</v>
      </c>
      <c r="Z188" s="137">
        <f t="shared" si="27"/>
        <v>9.8090887500000014E-4</v>
      </c>
      <c r="AA188" s="137">
        <f t="shared" si="27"/>
        <v>1184.4474665625</v>
      </c>
      <c r="AB188" s="137">
        <f t="shared" si="27"/>
        <v>156246.86396406248</v>
      </c>
      <c r="AC188" s="137">
        <f t="shared" si="27"/>
        <v>698512682.60737467</v>
      </c>
      <c r="AD188" s="97"/>
      <c r="AE188" s="137">
        <f t="shared" si="20"/>
        <v>698512.68260737462</v>
      </c>
      <c r="AF188" s="91"/>
      <c r="AG188" s="147">
        <f>AG175+AG121+AG68+AG10</f>
        <v>81230.039625753154</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2626283.0699999998</v>
      </c>
      <c r="C190" s="62">
        <f>C191+C192</f>
        <v>506.34800000000001</v>
      </c>
      <c r="D190" s="62">
        <f>D191+D192</f>
        <v>19168.8881</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2645958.3061000002</v>
      </c>
      <c r="AD190" s="41"/>
      <c r="AE190" s="37">
        <f t="shared" si="20"/>
        <v>2645.9583061000003</v>
      </c>
      <c r="AF190" s="91"/>
      <c r="AG190" s="37">
        <f>AG191</f>
        <v>37.153599999999997</v>
      </c>
    </row>
    <row r="191" spans="1:33" ht="22.25" customHeight="1">
      <c r="A191" s="25" t="s">
        <v>220</v>
      </c>
      <c r="B191" s="44">
        <v>2626283.0699999998</v>
      </c>
      <c r="C191" s="44">
        <v>506.34800000000001</v>
      </c>
      <c r="D191" s="44">
        <v>19168.8881</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2645958.3061000002</v>
      </c>
      <c r="AD191" s="41"/>
      <c r="AE191" s="52">
        <f t="shared" si="20"/>
        <v>2645.9583061000003</v>
      </c>
      <c r="AF191" s="91"/>
      <c r="AG191" s="52">
        <v>37.153599999999997</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27404194</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27404194</v>
      </c>
      <c r="AE193" s="31">
        <f t="shared" si="20"/>
        <v>27404.194</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8306B-E80A-4797-9C85-78675054B527}">
  <dimension ref="A1:AG200"/>
  <sheetViews>
    <sheetView zoomScale="138" zoomScaleNormal="138" workbookViewId="0">
      <pane xSplit="1" topLeftCell="U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23.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2011</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528188254.53222829</v>
      </c>
      <c r="C7" s="134">
        <f>C10+C68+C121+C150+C175</f>
        <v>157345619.81972274</v>
      </c>
      <c r="D7" s="134">
        <f>D10+D68+D121+D150+D175</f>
        <v>40007048.253226206</v>
      </c>
      <c r="E7" s="134">
        <f>E68</f>
        <v>3574364.8331675008</v>
      </c>
      <c r="F7" s="134">
        <f t="shared" ref="F7:AB7" si="0">F68</f>
        <v>181991.266</v>
      </c>
      <c r="G7" s="134">
        <f t="shared" si="0"/>
        <v>0</v>
      </c>
      <c r="H7" s="134">
        <f t="shared" si="0"/>
        <v>2692.4169999999999</v>
      </c>
      <c r="I7" s="134">
        <f t="shared" si="0"/>
        <v>0</v>
      </c>
      <c r="J7" s="134">
        <f t="shared" si="0"/>
        <v>4824992.7069999995</v>
      </c>
      <c r="K7" s="134">
        <f t="shared" si="0"/>
        <v>5649109.1789999995</v>
      </c>
      <c r="L7" s="134">
        <f t="shared" si="0"/>
        <v>53386.402999999998</v>
      </c>
      <c r="M7" s="134">
        <f t="shared" si="0"/>
        <v>231822.44899999999</v>
      </c>
      <c r="N7" s="134">
        <f t="shared" si="0"/>
        <v>29163.522000000001</v>
      </c>
      <c r="O7" s="134">
        <f t="shared" si="0"/>
        <v>0</v>
      </c>
      <c r="P7" s="134">
        <f t="shared" si="0"/>
        <v>0</v>
      </c>
      <c r="Q7" s="134">
        <f t="shared" si="0"/>
        <v>0</v>
      </c>
      <c r="R7" s="134">
        <f t="shared" si="0"/>
        <v>0</v>
      </c>
      <c r="S7" s="134">
        <f t="shared" si="0"/>
        <v>232095.96400000001</v>
      </c>
      <c r="T7" s="134">
        <f t="shared" si="0"/>
        <v>1.029655308375</v>
      </c>
      <c r="U7" s="134">
        <f t="shared" si="0"/>
        <v>16547.459033187781</v>
      </c>
      <c r="V7" s="134">
        <f t="shared" si="0"/>
        <v>1702.4051432018969</v>
      </c>
      <c r="W7" s="134">
        <f t="shared" si="0"/>
        <v>135.360889875</v>
      </c>
      <c r="X7" s="134">
        <f t="shared" si="0"/>
        <v>1.520908875E-3</v>
      </c>
      <c r="Y7" s="134">
        <f t="shared" si="0"/>
        <v>48.364902225000002</v>
      </c>
      <c r="Z7" s="134">
        <f t="shared" si="0"/>
        <v>1.01393925E-3</v>
      </c>
      <c r="AA7" s="134">
        <f t="shared" si="0"/>
        <v>1224.3316443749998</v>
      </c>
      <c r="AB7" s="134">
        <f t="shared" si="0"/>
        <v>161515.28930937502</v>
      </c>
      <c r="AC7" s="139">
        <f>SUM(B7:AB7)</f>
        <v>740501715.58845735</v>
      </c>
      <c r="AE7" s="139">
        <f>AC7/1000</f>
        <v>740501.7155884573</v>
      </c>
      <c r="AF7" s="130"/>
      <c r="AG7" s="185">
        <f>AG10+AG68+AG121+AG150+AG175</f>
        <v>83921.40113849155</v>
      </c>
    </row>
    <row r="8" spans="1:33" ht="27.5" customHeight="1" thickBot="1">
      <c r="A8" s="131" t="s">
        <v>37</v>
      </c>
      <c r="B8" s="132">
        <f>(B10+B68+B121+B175)</f>
        <v>505004815.03832829</v>
      </c>
      <c r="C8" s="132">
        <f>(C10+C68+C121+C175)</f>
        <v>154764065.57012275</v>
      </c>
      <c r="D8" s="132">
        <f t="shared" ref="D8:AB8" si="1">(D10+D68+D121+D175)</f>
        <v>39043284.401626207</v>
      </c>
      <c r="E8" s="132">
        <f t="shared" si="1"/>
        <v>3574364.8331675008</v>
      </c>
      <c r="F8" s="132">
        <f t="shared" si="1"/>
        <v>181991.266</v>
      </c>
      <c r="G8" s="132">
        <f t="shared" si="1"/>
        <v>0</v>
      </c>
      <c r="H8" s="132">
        <f t="shared" si="1"/>
        <v>2692.4169999999999</v>
      </c>
      <c r="I8" s="132">
        <f t="shared" si="1"/>
        <v>0</v>
      </c>
      <c r="J8" s="132">
        <f t="shared" si="1"/>
        <v>4824992.7069999995</v>
      </c>
      <c r="K8" s="132">
        <f t="shared" si="1"/>
        <v>5649109.1789999995</v>
      </c>
      <c r="L8" s="132">
        <f t="shared" si="1"/>
        <v>53386.402999999998</v>
      </c>
      <c r="M8" s="132">
        <f t="shared" si="1"/>
        <v>231822.44899999999</v>
      </c>
      <c r="N8" s="132">
        <f t="shared" si="1"/>
        <v>29163.522000000001</v>
      </c>
      <c r="O8" s="132">
        <f t="shared" si="1"/>
        <v>0</v>
      </c>
      <c r="P8" s="132">
        <f t="shared" si="1"/>
        <v>0</v>
      </c>
      <c r="Q8" s="132">
        <f t="shared" si="1"/>
        <v>0</v>
      </c>
      <c r="R8" s="132">
        <f t="shared" si="1"/>
        <v>0</v>
      </c>
      <c r="S8" s="132">
        <f t="shared" si="1"/>
        <v>232095.96400000001</v>
      </c>
      <c r="T8" s="132">
        <f t="shared" si="1"/>
        <v>1.029655308375</v>
      </c>
      <c r="U8" s="132">
        <f t="shared" si="1"/>
        <v>16547.459033187781</v>
      </c>
      <c r="V8" s="132">
        <f t="shared" si="1"/>
        <v>1702.4051432018969</v>
      </c>
      <c r="W8" s="132">
        <f t="shared" si="1"/>
        <v>135.360889875</v>
      </c>
      <c r="X8" s="132">
        <f t="shared" si="1"/>
        <v>1.520908875E-3</v>
      </c>
      <c r="Y8" s="132">
        <f t="shared" si="1"/>
        <v>48.364902225000002</v>
      </c>
      <c r="Z8" s="132">
        <f t="shared" si="1"/>
        <v>1.01393925E-3</v>
      </c>
      <c r="AA8" s="132">
        <f t="shared" si="1"/>
        <v>1224.3316443749998</v>
      </c>
      <c r="AB8" s="132">
        <f t="shared" si="1"/>
        <v>161515.28930937502</v>
      </c>
      <c r="AC8" s="135">
        <f>SUM(B8:AB8)</f>
        <v>713772957.99335742</v>
      </c>
      <c r="AE8" s="135">
        <f>AC8/1000</f>
        <v>713772.95799335744</v>
      </c>
      <c r="AF8" s="130"/>
      <c r="AG8" s="186"/>
    </row>
    <row r="9" spans="1:33" ht="27.5" customHeight="1" thickBot="1">
      <c r="A9" s="136" t="s">
        <v>38</v>
      </c>
      <c r="B9" s="137">
        <f>B10+B68+B121+B150+B175</f>
        <v>323405115.57422829</v>
      </c>
      <c r="C9" s="137">
        <f t="shared" ref="C9:D9" si="2">C10+C68+C121+C150+C175</f>
        <v>157345619.81972274</v>
      </c>
      <c r="D9" s="137">
        <f t="shared" si="2"/>
        <v>40007048.253226206</v>
      </c>
      <c r="E9" s="137">
        <f t="shared" ref="E9:AB9" si="3">E10+E68+E121+E175</f>
        <v>3574364.8331675008</v>
      </c>
      <c r="F9" s="137">
        <f t="shared" si="3"/>
        <v>181991.266</v>
      </c>
      <c r="G9" s="137">
        <f t="shared" si="3"/>
        <v>0</v>
      </c>
      <c r="H9" s="137">
        <f t="shared" si="3"/>
        <v>2692.4169999999999</v>
      </c>
      <c r="I9" s="137">
        <f t="shared" si="3"/>
        <v>0</v>
      </c>
      <c r="J9" s="137">
        <f t="shared" si="3"/>
        <v>4824992.7069999995</v>
      </c>
      <c r="K9" s="137">
        <f t="shared" si="3"/>
        <v>5649109.1789999995</v>
      </c>
      <c r="L9" s="137">
        <f t="shared" si="3"/>
        <v>53386.402999999998</v>
      </c>
      <c r="M9" s="137">
        <f t="shared" si="3"/>
        <v>231822.44899999999</v>
      </c>
      <c r="N9" s="137">
        <f t="shared" si="3"/>
        <v>29163.522000000001</v>
      </c>
      <c r="O9" s="137">
        <f t="shared" si="3"/>
        <v>0</v>
      </c>
      <c r="P9" s="137">
        <f t="shared" si="3"/>
        <v>0</v>
      </c>
      <c r="Q9" s="137">
        <f t="shared" si="3"/>
        <v>0</v>
      </c>
      <c r="R9" s="137">
        <f t="shared" si="3"/>
        <v>0</v>
      </c>
      <c r="S9" s="137">
        <f t="shared" si="3"/>
        <v>232095.96400000001</v>
      </c>
      <c r="T9" s="137">
        <f t="shared" si="3"/>
        <v>1.029655308375</v>
      </c>
      <c r="U9" s="137">
        <f t="shared" si="3"/>
        <v>16547.459033187781</v>
      </c>
      <c r="V9" s="137">
        <f t="shared" si="3"/>
        <v>1702.4051432018969</v>
      </c>
      <c r="W9" s="137">
        <f t="shared" si="3"/>
        <v>135.360889875</v>
      </c>
      <c r="X9" s="137">
        <f t="shared" si="3"/>
        <v>1.520908875E-3</v>
      </c>
      <c r="Y9" s="137">
        <f t="shared" si="3"/>
        <v>48.364902225000002</v>
      </c>
      <c r="Z9" s="137">
        <f t="shared" si="3"/>
        <v>1.01393925E-3</v>
      </c>
      <c r="AA9" s="137">
        <f t="shared" si="3"/>
        <v>1224.3316443749998</v>
      </c>
      <c r="AB9" s="137">
        <f t="shared" si="3"/>
        <v>161515.28930937502</v>
      </c>
      <c r="AC9" s="138">
        <f>SUM(B9:AB9)</f>
        <v>535718576.63045716</v>
      </c>
      <c r="AE9" s="138">
        <f t="shared" ref="AE9:AE72" si="4">AC9/1000</f>
        <v>535718.57663045719</v>
      </c>
      <c r="AF9" s="129"/>
      <c r="AG9" s="187"/>
    </row>
    <row r="10" spans="1:33" ht="22.25" customHeight="1">
      <c r="A10" s="32" t="s">
        <v>39</v>
      </c>
      <c r="B10" s="33">
        <f>B11+B53</f>
        <v>454042380.90566313</v>
      </c>
      <c r="C10" s="33">
        <f>C11+C53</f>
        <v>27198789.85951088</v>
      </c>
      <c r="D10" s="33">
        <f>D11+D53</f>
        <v>3330449.3162890752</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484571620.0814631</v>
      </c>
      <c r="AD10" s="41"/>
      <c r="AE10" s="57">
        <f t="shared" si="4"/>
        <v>484571.62008146307</v>
      </c>
      <c r="AF10" s="128"/>
      <c r="AG10" s="36">
        <f>AG11+AG53</f>
        <v>72627.484208491558</v>
      </c>
    </row>
    <row r="11" spans="1:33" ht="22.25" customHeight="1">
      <c r="A11" s="20" t="s">
        <v>40</v>
      </c>
      <c r="B11" s="37">
        <f>B12+B18+B43+B49</f>
        <v>437066812.74632132</v>
      </c>
      <c r="C11" s="37">
        <f>C12+C18+C43+C49</f>
        <v>1073094.4895108812</v>
      </c>
      <c r="D11" s="37">
        <f>D12+D18+D43+D49</f>
        <v>3304805.4962890754</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441444712.73212129</v>
      </c>
      <c r="AD11" s="41"/>
      <c r="AE11" s="37">
        <f t="shared" si="4"/>
        <v>441444.71273212129</v>
      </c>
      <c r="AF11" s="128"/>
      <c r="AG11" s="37">
        <f>AG12+AG18+AG43+AG49</f>
        <v>66833.168920898752</v>
      </c>
    </row>
    <row r="12" spans="1:33" ht="22.25" customHeight="1">
      <c r="A12" s="20" t="s">
        <v>41</v>
      </c>
      <c r="B12" s="37">
        <f>B13+B14+B15</f>
        <v>186495461.27242649</v>
      </c>
      <c r="C12" s="37">
        <f>C13+C14+C15</f>
        <v>146321.02861039198</v>
      </c>
      <c r="D12" s="37">
        <f>D13+D14+D15</f>
        <v>315063.11168913997</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186956845.41272601</v>
      </c>
      <c r="AD12" s="41"/>
      <c r="AE12" s="37">
        <f t="shared" si="4"/>
        <v>186956.84541272602</v>
      </c>
      <c r="AF12" s="128"/>
      <c r="AG12" s="37">
        <f>SUM(AG13:AG15)</f>
        <v>10620.455515748397</v>
      </c>
    </row>
    <row r="13" spans="1:33" ht="22.25" customHeight="1">
      <c r="A13" s="21" t="s">
        <v>42</v>
      </c>
      <c r="B13" s="44">
        <v>146397691.43911999</v>
      </c>
      <c r="C13" s="44">
        <v>122235.567574392</v>
      </c>
      <c r="D13" s="44">
        <v>283156.44963963999</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146803083.45633402</v>
      </c>
      <c r="AD13" s="41"/>
      <c r="AE13" s="52">
        <f t="shared" si="4"/>
        <v>146803.08345633402</v>
      </c>
      <c r="AF13" s="128"/>
      <c r="AG13" s="44">
        <v>8936.7134722688297</v>
      </c>
    </row>
    <row r="14" spans="1:33" ht="22.25" customHeight="1">
      <c r="A14" s="21" t="s">
        <v>43</v>
      </c>
      <c r="B14" s="44">
        <v>13473461.1598906</v>
      </c>
      <c r="C14" s="44">
        <v>9834.39893757559</v>
      </c>
      <c r="D14" s="44">
        <v>15080.024902348299</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13498375.583730523</v>
      </c>
      <c r="AD14" s="41"/>
      <c r="AE14" s="52">
        <f t="shared" si="4"/>
        <v>13498.375583730523</v>
      </c>
      <c r="AF14" s="128"/>
      <c r="AG14" s="44">
        <v>1378.4611438285301</v>
      </c>
    </row>
    <row r="15" spans="1:33" ht="22.25" customHeight="1">
      <c r="A15" s="21" t="s">
        <v>44</v>
      </c>
      <c r="B15" s="49">
        <f>B16+B17</f>
        <v>26624308.673415899</v>
      </c>
      <c r="C15" s="49">
        <f t="shared" ref="C15:D15" si="5">C16+C17</f>
        <v>14251.0620984244</v>
      </c>
      <c r="D15" s="49">
        <f t="shared" si="5"/>
        <v>16826.637147151701</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26655386.372661475</v>
      </c>
      <c r="AD15" s="41"/>
      <c r="AE15" s="52">
        <f t="shared" si="4"/>
        <v>26655.386372661476</v>
      </c>
      <c r="AF15" s="128"/>
      <c r="AG15" s="44">
        <v>305.28089965103698</v>
      </c>
    </row>
    <row r="16" spans="1:33" ht="22.25" customHeight="1">
      <c r="A16" s="98" t="s">
        <v>45</v>
      </c>
      <c r="B16" s="44">
        <v>1415359.618</v>
      </c>
      <c r="C16" s="44">
        <v>7.077</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1415366.6950000001</v>
      </c>
      <c r="AD16" s="41"/>
      <c r="AE16" s="52">
        <f t="shared" si="4"/>
        <v>1415.3666950000002</v>
      </c>
      <c r="AF16" s="128"/>
      <c r="AG16" s="73"/>
    </row>
    <row r="17" spans="1:33" ht="22.25" customHeight="1">
      <c r="A17" s="99" t="s">
        <v>46</v>
      </c>
      <c r="B17" s="44">
        <v>25208949.055415899</v>
      </c>
      <c r="C17" s="44">
        <v>14243.9850984244</v>
      </c>
      <c r="D17" s="44">
        <v>16826.637147151701</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25240019.677661475</v>
      </c>
      <c r="AD17" s="41"/>
      <c r="AE17" s="52">
        <f t="shared" si="4"/>
        <v>25240.019677661476</v>
      </c>
      <c r="AF17" s="128"/>
      <c r="AG17" s="44">
        <v>305.28089965103698</v>
      </c>
    </row>
    <row r="18" spans="1:33" ht="22.25" customHeight="1">
      <c r="A18" s="20" t="s">
        <v>47</v>
      </c>
      <c r="B18" s="37">
        <f>B19+B20+B21+B25+B26+B33+B35+B37+B39</f>
        <v>69334163.776894793</v>
      </c>
      <c r="C18" s="37">
        <f>C19+C20+C21+C25+C26+C33+C35+C37+C39</f>
        <v>145910.33010048949</v>
      </c>
      <c r="D18" s="37">
        <f>D19+D20+D21+D25+D26+D33+D35+D37+D39</f>
        <v>202003.92489993552</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69682078.03189522</v>
      </c>
      <c r="AD18" s="110"/>
      <c r="AE18" s="37">
        <f t="shared" si="4"/>
        <v>69682.078031895217</v>
      </c>
      <c r="AF18" s="128"/>
      <c r="AG18" s="37">
        <f>SUM(AG19,AG20,AG21,AG25,AG26,AG32,AG33,AG34,AG35,AG36,AG37,AG38,AG39)</f>
        <v>1006.0685752003561</v>
      </c>
    </row>
    <row r="19" spans="1:33" ht="22.25" customHeight="1">
      <c r="A19" s="100" t="s">
        <v>48</v>
      </c>
      <c r="B19" s="44">
        <v>1139138.8142881386</v>
      </c>
      <c r="C19" s="44">
        <v>747.87145185980819</v>
      </c>
      <c r="D19" s="44">
        <v>1048.8306411383751</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1140935.5163811368</v>
      </c>
      <c r="AD19" s="110"/>
      <c r="AE19" s="44">
        <f t="shared" si="4"/>
        <v>1140.9355163811369</v>
      </c>
      <c r="AF19" s="128"/>
      <c r="AG19" s="44">
        <v>20.150062152145676</v>
      </c>
    </row>
    <row r="20" spans="1:33" ht="22.25" customHeight="1">
      <c r="A20" s="100" t="s">
        <v>49</v>
      </c>
      <c r="B20" s="44">
        <v>1827461.5924759887</v>
      </c>
      <c r="C20" s="44">
        <v>1339.8606825434022</v>
      </c>
      <c r="D20" s="44">
        <v>2097.6422107162339</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1830899.0953692482</v>
      </c>
      <c r="AD20" s="110"/>
      <c r="AE20" s="52">
        <f t="shared" si="4"/>
        <v>1830.8990953692482</v>
      </c>
      <c r="AF20" s="128"/>
      <c r="AG20" s="44">
        <v>24.231191028888691</v>
      </c>
    </row>
    <row r="21" spans="1:33" ht="22.25" customHeight="1">
      <c r="A21" s="100" t="s">
        <v>50</v>
      </c>
      <c r="B21" s="44">
        <f>SUM(B22:B24)</f>
        <v>4407841.2185466643</v>
      </c>
      <c r="C21" s="44">
        <f>SUM(C22:C24)</f>
        <v>2626.3269031025447</v>
      </c>
      <c r="D21" s="44">
        <f>SUM(D22:D24)</f>
        <v>3313.6493992131377</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4413781.1948489808</v>
      </c>
      <c r="AD21" s="110"/>
      <c r="AE21" s="52">
        <f t="shared" si="4"/>
        <v>4413.7811948489807</v>
      </c>
      <c r="AF21" s="128"/>
      <c r="AG21" s="44">
        <v>32.941165498761272</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4241088.9740355546</v>
      </c>
      <c r="C23" s="44">
        <v>2538.3379391025446</v>
      </c>
      <c r="D23" s="44">
        <v>3218.7016217131377</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4246846.0135963699</v>
      </c>
      <c r="AD23" s="110"/>
      <c r="AE23" s="52">
        <f t="shared" si="4"/>
        <v>4246.8460135963696</v>
      </c>
      <c r="AF23" s="128"/>
      <c r="AG23" s="44">
        <v>32.45827533101042</v>
      </c>
    </row>
    <row r="24" spans="1:33" ht="22.25" customHeight="1">
      <c r="A24" s="99" t="s">
        <v>53</v>
      </c>
      <c r="B24" s="44">
        <v>166752.24451111001</v>
      </c>
      <c r="C24" s="44">
        <v>87.98896400000001</v>
      </c>
      <c r="D24" s="44">
        <v>94.947777500000015</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166935.18125261</v>
      </c>
      <c r="AD24" s="110"/>
      <c r="AE24" s="52">
        <f t="shared" si="4"/>
        <v>166.93518125260999</v>
      </c>
      <c r="AF24" s="128"/>
      <c r="AG24" s="44">
        <v>0.48289016775085358</v>
      </c>
    </row>
    <row r="25" spans="1:33" ht="22.25" customHeight="1">
      <c r="A25" s="100" t="s">
        <v>54</v>
      </c>
      <c r="B25" s="44">
        <v>2182362.3317408469</v>
      </c>
      <c r="C25" s="44">
        <v>1598.3852875305586</v>
      </c>
      <c r="D25" s="44">
        <v>2455.7954278100983</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2186416.5124561875</v>
      </c>
      <c r="AD25" s="110"/>
      <c r="AE25" s="52">
        <f t="shared" si="4"/>
        <v>2186.4165124561873</v>
      </c>
      <c r="AF25" s="128"/>
      <c r="AG25" s="44">
        <v>51.601785645478593</v>
      </c>
    </row>
    <row r="26" spans="1:33" ht="22.25" customHeight="1">
      <c r="A26" s="100" t="s">
        <v>55</v>
      </c>
      <c r="B26" s="44">
        <f>SUM(B27:B31)</f>
        <v>835847.30337957141</v>
      </c>
      <c r="C26" s="44">
        <f>SUM(C27:C31)</f>
        <v>35163.513412043925</v>
      </c>
      <c r="D26" s="44">
        <f>SUM(D27:D31)</f>
        <v>44870.437458808548</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915881.25425042387</v>
      </c>
      <c r="AD26" s="110"/>
      <c r="AE26" s="52">
        <f t="shared" si="4"/>
        <v>915.88125425042392</v>
      </c>
      <c r="AF26" s="128"/>
      <c r="AG26" s="44">
        <v>467.68364245704623</v>
      </c>
    </row>
    <row r="27" spans="1:33" ht="22.25" customHeight="1">
      <c r="A27" s="99" t="s">
        <v>56</v>
      </c>
      <c r="B27" s="44">
        <v>0</v>
      </c>
      <c r="C27" s="44">
        <v>34309.354961620033</v>
      </c>
      <c r="D27" s="44">
        <v>43295.138403949088</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77604.493365569127</v>
      </c>
      <c r="AD27" s="110"/>
      <c r="AE27" s="52">
        <f t="shared" si="4"/>
        <v>77.604493365569127</v>
      </c>
      <c r="AF27" s="128"/>
      <c r="AG27" s="44">
        <v>445.61316979913636</v>
      </c>
    </row>
    <row r="28" spans="1:33" ht="22.25" customHeight="1">
      <c r="A28" s="99" t="s">
        <v>57</v>
      </c>
      <c r="B28" s="44">
        <v>0</v>
      </c>
      <c r="C28" s="44">
        <v>0</v>
      </c>
      <c r="D28" s="44">
        <v>0</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0</v>
      </c>
      <c r="AD28" s="110"/>
      <c r="AE28" s="52">
        <f t="shared" si="4"/>
        <v>0</v>
      </c>
      <c r="AF28" s="128"/>
      <c r="AG28" s="44">
        <v>0</v>
      </c>
    </row>
    <row r="29" spans="1:33" ht="22.25" customHeight="1">
      <c r="A29" s="99" t="s">
        <v>58</v>
      </c>
      <c r="B29" s="44">
        <v>515298.10247181368</v>
      </c>
      <c r="C29" s="44">
        <v>531.519370956388</v>
      </c>
      <c r="D29" s="44">
        <v>975.15195449366092</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516804.77379726374</v>
      </c>
      <c r="AD29" s="110"/>
      <c r="AE29" s="52">
        <f t="shared" si="4"/>
        <v>516.80477379726369</v>
      </c>
      <c r="AF29" s="128"/>
      <c r="AG29" s="44">
        <v>5.9887671898426964</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320549.20090775774</v>
      </c>
      <c r="C31" s="44">
        <v>322.63907946750345</v>
      </c>
      <c r="D31" s="44">
        <v>600.14710036579788</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321471.98708759103</v>
      </c>
      <c r="AD31" s="110"/>
      <c r="AE31" s="52">
        <f t="shared" si="4"/>
        <v>321.471987087591</v>
      </c>
      <c r="AF31" s="128"/>
      <c r="AG31" s="44">
        <v>16.081705468067167</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308235.88205008389</v>
      </c>
      <c r="C33" s="44">
        <v>185.07794612036705</v>
      </c>
      <c r="D33" s="44">
        <v>239.33467421050324</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308660.29467041476</v>
      </c>
      <c r="AD33" s="110"/>
      <c r="AE33" s="52">
        <f t="shared" si="4"/>
        <v>308.66029467041477</v>
      </c>
      <c r="AF33" s="128"/>
      <c r="AG33" s="44">
        <v>0.9124192407611591</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13259938.87820291</v>
      </c>
      <c r="C35" s="44">
        <v>15460.586420887224</v>
      </c>
      <c r="D35" s="44">
        <v>24937.969092928561</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13300337.433716726</v>
      </c>
      <c r="AD35" s="110"/>
      <c r="AE35" s="52">
        <f t="shared" si="4"/>
        <v>13300.337433716726</v>
      </c>
      <c r="AF35" s="128"/>
      <c r="AG35" s="44">
        <v>72.214841113664036</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325485.76194472698</v>
      </c>
      <c r="C37" s="44">
        <v>375.29876490470951</v>
      </c>
      <c r="D37" s="44">
        <v>710.38694785534301</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326571.44765748706</v>
      </c>
      <c r="AD37" s="110"/>
      <c r="AE37" s="52">
        <f t="shared" si="4"/>
        <v>326.57144765748706</v>
      </c>
      <c r="AF37" s="128"/>
      <c r="AG37" s="44">
        <v>1.4422896876469338</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45047851.994265862</v>
      </c>
      <c r="C39" s="44">
        <f>SUM(C40:C42)</f>
        <v>88413.409231496975</v>
      </c>
      <c r="D39" s="44">
        <f>SUM(D40:D42)</f>
        <v>122329.87904725473</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45258595.282544613</v>
      </c>
      <c r="AD39" s="110"/>
      <c r="AE39" s="52">
        <f t="shared" si="4"/>
        <v>45258.595282544615</v>
      </c>
      <c r="AF39" s="128"/>
      <c r="AG39" s="44">
        <v>334.89117837596336</v>
      </c>
    </row>
    <row r="40" spans="1:33" ht="22.25" customHeight="1">
      <c r="A40" s="99" t="s">
        <v>69</v>
      </c>
      <c r="B40" s="44">
        <v>2930151.4237606502</v>
      </c>
      <c r="C40" s="44">
        <v>1592.7487239999998</v>
      </c>
      <c r="D40" s="44">
        <v>1809.0226855000001</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2933553.1951701501</v>
      </c>
      <c r="AD40" s="110"/>
      <c r="AE40" s="52">
        <f t="shared" si="4"/>
        <v>2933.55319517015</v>
      </c>
      <c r="AF40" s="128"/>
      <c r="AG40" s="44">
        <v>23.127966601821651</v>
      </c>
    </row>
    <row r="41" spans="1:33" ht="22.25" customHeight="1">
      <c r="A41" s="99" t="s">
        <v>70</v>
      </c>
      <c r="B41" s="44">
        <v>445961.58756941225</v>
      </c>
      <c r="C41" s="44">
        <v>357.67026473973652</v>
      </c>
      <c r="D41" s="44">
        <v>576.28371719235156</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446895.54155134433</v>
      </c>
      <c r="AD41" s="110"/>
      <c r="AE41" s="52">
        <f t="shared" si="4"/>
        <v>446.89554155134431</v>
      </c>
      <c r="AF41" s="128"/>
      <c r="AG41" s="44">
        <v>6.6809505722411311</v>
      </c>
    </row>
    <row r="42" spans="1:33" ht="22.25" customHeight="1">
      <c r="A42" s="99" t="s">
        <v>71</v>
      </c>
      <c r="B42" s="44">
        <v>41671738.982935801</v>
      </c>
      <c r="C42" s="44">
        <v>86462.990242757238</v>
      </c>
      <c r="D42" s="44">
        <v>119944.57264456237</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41878146.54582312</v>
      </c>
      <c r="AD42" s="110"/>
      <c r="AE42" s="52">
        <f t="shared" si="4"/>
        <v>41878.146545823118</v>
      </c>
      <c r="AF42" s="128"/>
      <c r="AG42" s="44">
        <v>305.08226120190056</v>
      </c>
    </row>
    <row r="43" spans="1:33" ht="22.25" customHeight="1">
      <c r="A43" s="20" t="s">
        <v>72</v>
      </c>
      <c r="B43" s="37">
        <f>SUM(B44:B48)</f>
        <v>148463082.79700002</v>
      </c>
      <c r="C43" s="37">
        <f>SUM(C44:C48)</f>
        <v>414612.74079999997</v>
      </c>
      <c r="D43" s="37">
        <f>SUM(D44:D48)</f>
        <v>2404716.8196999999</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151282412.35750002</v>
      </c>
      <c r="AD43" s="41"/>
      <c r="AE43" s="37">
        <f t="shared" si="4"/>
        <v>151282.41235750003</v>
      </c>
      <c r="AF43" s="128"/>
      <c r="AG43" s="37">
        <f>SUM(AG44:AG48)</f>
        <v>15647.77482995</v>
      </c>
    </row>
    <row r="44" spans="1:33" ht="22.25" customHeight="1">
      <c r="A44" s="100" t="s">
        <v>73</v>
      </c>
      <c r="B44" s="44">
        <v>3252289.9720000001</v>
      </c>
      <c r="C44" s="44">
        <v>627.04229999999995</v>
      </c>
      <c r="D44" s="44">
        <v>23738.028600000001</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3276655.0428999998</v>
      </c>
      <c r="AD44" s="41"/>
      <c r="AE44" s="52">
        <f t="shared" si="4"/>
        <v>3276.6550428999999</v>
      </c>
      <c r="AF44" s="128"/>
      <c r="AG44" s="44">
        <v>46.009629949999997</v>
      </c>
    </row>
    <row r="45" spans="1:33" ht="22.25" customHeight="1">
      <c r="A45" s="100" t="s">
        <v>74</v>
      </c>
      <c r="B45" s="44">
        <v>140628238.99000001</v>
      </c>
      <c r="C45" s="44">
        <v>403909.0552</v>
      </c>
      <c r="D45" s="44">
        <v>2151182.8635999998</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143183330.90880001</v>
      </c>
      <c r="AD45" s="41"/>
      <c r="AE45" s="52">
        <f t="shared" si="4"/>
        <v>143183.33090880001</v>
      </c>
      <c r="AF45" s="128"/>
      <c r="AG45" s="44">
        <v>15460.1</v>
      </c>
    </row>
    <row r="46" spans="1:33" ht="22.25" customHeight="1">
      <c r="A46" s="100" t="s">
        <v>75</v>
      </c>
      <c r="B46" s="44">
        <v>2031136.12</v>
      </c>
      <c r="C46" s="44">
        <v>3239.75</v>
      </c>
      <c r="D46" s="44">
        <v>211308.41</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2245684.2800000003</v>
      </c>
      <c r="AD46" s="41"/>
      <c r="AE46" s="52">
        <f t="shared" si="4"/>
        <v>2245.6842800000004</v>
      </c>
      <c r="AF46" s="128"/>
      <c r="AG46" s="44">
        <v>47.89</v>
      </c>
    </row>
    <row r="47" spans="1:33" ht="22.25" customHeight="1">
      <c r="A47" s="100" t="s">
        <v>76</v>
      </c>
      <c r="B47" s="44">
        <v>2551417.7149999999</v>
      </c>
      <c r="C47" s="44">
        <v>6836.8932999999997</v>
      </c>
      <c r="D47" s="44">
        <v>18487.517500000002</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2576742.1258</v>
      </c>
      <c r="AD47" s="41"/>
      <c r="AE47" s="52">
        <f t="shared" si="4"/>
        <v>2576.7421257999999</v>
      </c>
      <c r="AF47" s="128"/>
      <c r="AG47" s="44">
        <v>93.775199999999998</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32774104.899999999</v>
      </c>
      <c r="C49" s="37">
        <f>SUM(C50:C52)</f>
        <v>366250.38999999996</v>
      </c>
      <c r="D49" s="37">
        <f>SUM(D50:D52)</f>
        <v>383021.63999999996</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33523376.93</v>
      </c>
      <c r="AD49" s="41"/>
      <c r="AE49" s="37">
        <f t="shared" si="4"/>
        <v>33523.376929999999</v>
      </c>
      <c r="AF49" s="128"/>
      <c r="AG49" s="37">
        <f>SUM(AG50:AG52)</f>
        <v>39558.870000000003</v>
      </c>
    </row>
    <row r="50" spans="1:33" ht="22.25" customHeight="1">
      <c r="A50" s="100" t="s">
        <v>79</v>
      </c>
      <c r="B50" s="44">
        <v>4747704.3600000003</v>
      </c>
      <c r="C50" s="44">
        <v>10837.98</v>
      </c>
      <c r="D50" s="44">
        <v>2483.56</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4761025.9000000004</v>
      </c>
      <c r="AD50" s="41"/>
      <c r="AE50" s="52">
        <f t="shared" si="4"/>
        <v>4761.0259000000005</v>
      </c>
      <c r="AF50" s="128"/>
      <c r="AG50" s="44">
        <v>2311.69</v>
      </c>
    </row>
    <row r="51" spans="1:33" ht="22.25" customHeight="1">
      <c r="A51" s="100" t="s">
        <v>80</v>
      </c>
      <c r="B51" s="44">
        <v>19860726.23</v>
      </c>
      <c r="C51" s="44">
        <v>324818.99</v>
      </c>
      <c r="D51" s="44">
        <v>363546.1</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20549091.32</v>
      </c>
      <c r="AD51" s="41"/>
      <c r="AE51" s="52">
        <f t="shared" si="4"/>
        <v>20549.09132</v>
      </c>
      <c r="AF51" s="128"/>
      <c r="AG51" s="44">
        <v>36923.58</v>
      </c>
    </row>
    <row r="52" spans="1:33" ht="22.25" customHeight="1">
      <c r="A52" s="100" t="s">
        <v>81</v>
      </c>
      <c r="B52" s="44">
        <v>8165674.3099999996</v>
      </c>
      <c r="C52" s="44">
        <v>30593.42</v>
      </c>
      <c r="D52" s="44">
        <v>16991.98</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8213259.71</v>
      </c>
      <c r="AD52" s="41"/>
      <c r="AE52" s="52">
        <f t="shared" si="4"/>
        <v>8213.2597100000003</v>
      </c>
      <c r="AF52" s="128"/>
      <c r="AG52" s="44">
        <v>323.60000000000002</v>
      </c>
    </row>
    <row r="53" spans="1:33" ht="22.25" customHeight="1">
      <c r="A53" s="13" t="s">
        <v>82</v>
      </c>
      <c r="B53" s="37">
        <f>B54+B59</f>
        <v>16975568.159341797</v>
      </c>
      <c r="C53" s="37">
        <f>C54+C59</f>
        <v>26125695.369999997</v>
      </c>
      <c r="D53" s="37">
        <f>D54+D59</f>
        <v>25643.82</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43126907.349341795</v>
      </c>
      <c r="AD53" s="41"/>
      <c r="AE53" s="37">
        <f t="shared" si="4"/>
        <v>43126.907349341796</v>
      </c>
      <c r="AF53" s="128"/>
      <c r="AG53" s="37">
        <f>AG54+AG59</f>
        <v>5794.3152875928099</v>
      </c>
    </row>
    <row r="54" spans="1:33" ht="22.25" customHeight="1">
      <c r="A54" s="20" t="s">
        <v>83</v>
      </c>
      <c r="B54" s="37">
        <f>B55+B58</f>
        <v>143051.46</v>
      </c>
      <c r="C54" s="37">
        <f>C55+C58</f>
        <v>5031542.33</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5174593.79</v>
      </c>
      <c r="AD54" s="41"/>
      <c r="AE54" s="37">
        <f t="shared" si="4"/>
        <v>5174.5937899999999</v>
      </c>
      <c r="AF54" s="128"/>
      <c r="AG54" s="76"/>
    </row>
    <row r="55" spans="1:33" ht="22.25" customHeight="1">
      <c r="A55" s="101" t="s">
        <v>84</v>
      </c>
      <c r="B55" s="52">
        <f>B56+B57</f>
        <v>143051.46</v>
      </c>
      <c r="C55" s="52">
        <f>C56+C57</f>
        <v>5031542.33</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5174593.79</v>
      </c>
      <c r="AD55" s="41"/>
      <c r="AE55" s="44">
        <f t="shared" si="4"/>
        <v>5174.5937899999999</v>
      </c>
      <c r="AF55" s="128"/>
      <c r="AG55" s="73"/>
    </row>
    <row r="56" spans="1:33" ht="22.25" customHeight="1">
      <c r="A56" s="100" t="s">
        <v>85</v>
      </c>
      <c r="B56" s="44">
        <v>136235.72</v>
      </c>
      <c r="C56" s="44">
        <v>4826228.25</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4962463.97</v>
      </c>
      <c r="AD56" s="41"/>
      <c r="AE56" s="52">
        <f t="shared" si="4"/>
        <v>4962.4639699999998</v>
      </c>
      <c r="AF56" s="128"/>
      <c r="AG56" s="73"/>
    </row>
    <row r="57" spans="1:33" ht="22.25" customHeight="1">
      <c r="A57" s="100" t="s">
        <v>86</v>
      </c>
      <c r="B57" s="44">
        <v>6815.74</v>
      </c>
      <c r="C57" s="44">
        <v>205314.08</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212129.81999999998</v>
      </c>
      <c r="AD57" s="41"/>
      <c r="AE57" s="52">
        <f t="shared" si="4"/>
        <v>212.12981999999997</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16832516.699341796</v>
      </c>
      <c r="C59" s="37">
        <f t="shared" ref="C59:D59" si="8">C60+C64</f>
        <v>21094153.039999999</v>
      </c>
      <c r="D59" s="37">
        <f t="shared" si="8"/>
        <v>25643.82</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37952313.559341796</v>
      </c>
      <c r="AD59" s="41"/>
      <c r="AE59" s="37">
        <f t="shared" si="4"/>
        <v>37952.313559341797</v>
      </c>
      <c r="AF59" s="128"/>
      <c r="AG59" s="53">
        <f>SUM(AG60:AG66)</f>
        <v>5794.3152875928099</v>
      </c>
    </row>
    <row r="60" spans="1:33" ht="22.25" customHeight="1">
      <c r="A60" s="100" t="s">
        <v>89</v>
      </c>
      <c r="B60" s="49">
        <f>SUM(B61,B62,B63)</f>
        <v>14417168.689341798</v>
      </c>
      <c r="C60" s="49">
        <f t="shared" ref="C60:D60" si="9">SUM(C61,C62,C63)</f>
        <v>14134956.77</v>
      </c>
      <c r="D60" s="49">
        <f t="shared" si="9"/>
        <v>25548.95</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28577674.409341797</v>
      </c>
      <c r="AD60" s="41"/>
      <c r="AE60" s="52">
        <f t="shared" si="4"/>
        <v>28577.674409341798</v>
      </c>
      <c r="AF60" s="128"/>
      <c r="AG60" s="111"/>
    </row>
    <row r="61" spans="1:33" ht="22.25" customHeight="1">
      <c r="A61" s="102" t="s">
        <v>90</v>
      </c>
      <c r="B61" s="44">
        <v>5667324.2000000002</v>
      </c>
      <c r="C61" s="44">
        <v>6065362.9199999999</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11732687.120000001</v>
      </c>
      <c r="AD61" s="41"/>
      <c r="AE61" s="52">
        <f t="shared" si="4"/>
        <v>11732.687120000001</v>
      </c>
      <c r="AF61" s="128"/>
      <c r="AG61" s="109"/>
    </row>
    <row r="62" spans="1:33" ht="22.25" customHeight="1">
      <c r="A62" s="102" t="s">
        <v>91</v>
      </c>
      <c r="B62" s="44">
        <v>8705248.4893417992</v>
      </c>
      <c r="C62" s="44">
        <v>7929647.4299999997</v>
      </c>
      <c r="D62" s="44">
        <v>25548.95</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16660444.869341798</v>
      </c>
      <c r="AD62" s="41"/>
      <c r="AE62" s="52">
        <f t="shared" si="4"/>
        <v>16660.444869341798</v>
      </c>
      <c r="AF62" s="128"/>
      <c r="AG62" s="44">
        <v>5794.3152875928099</v>
      </c>
    </row>
    <row r="63" spans="1:33" ht="22.25" customHeight="1">
      <c r="A63" s="102" t="s">
        <v>92</v>
      </c>
      <c r="B63" s="44">
        <v>44596</v>
      </c>
      <c r="C63" s="44">
        <v>139946.42000000001</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184542.42</v>
      </c>
      <c r="AD63" s="41"/>
      <c r="AE63" s="52">
        <f t="shared" si="4"/>
        <v>184.54242000000002</v>
      </c>
      <c r="AF63" s="128"/>
      <c r="AG63" s="109"/>
    </row>
    <row r="64" spans="1:33" ht="22.25" customHeight="1">
      <c r="A64" s="103" t="s">
        <v>93</v>
      </c>
      <c r="B64" s="49">
        <f>SUM(B65,B66,B67)</f>
        <v>2415348.0099999998</v>
      </c>
      <c r="C64" s="49">
        <f t="shared" ref="C64:D64" si="11">SUM(C65,C66,C67)</f>
        <v>6959196.2699999996</v>
      </c>
      <c r="D64" s="49">
        <f t="shared" si="11"/>
        <v>94.87</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9374639.1499999985</v>
      </c>
      <c r="AD64" s="41"/>
      <c r="AE64" s="52">
        <f t="shared" si="4"/>
        <v>9374.6391499999991</v>
      </c>
      <c r="AF64" s="128"/>
      <c r="AG64" s="109"/>
    </row>
    <row r="65" spans="1:33" ht="22.25" customHeight="1">
      <c r="A65" s="102" t="s">
        <v>94</v>
      </c>
      <c r="B65" s="44">
        <v>2244499.7599999998</v>
      </c>
      <c r="C65" s="44">
        <v>2810431.25</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5054931.01</v>
      </c>
      <c r="AD65" s="41"/>
      <c r="AE65" s="52">
        <f t="shared" si="4"/>
        <v>5054.9310099999993</v>
      </c>
      <c r="AF65" s="128"/>
      <c r="AG65" s="112"/>
    </row>
    <row r="66" spans="1:33" ht="22.25" customHeight="1">
      <c r="A66" s="102" t="s">
        <v>95</v>
      </c>
      <c r="B66" s="44">
        <v>164950.64000000001</v>
      </c>
      <c r="C66" s="44">
        <v>3078.61</v>
      </c>
      <c r="D66" s="44">
        <v>94.87</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168124.12</v>
      </c>
      <c r="AD66" s="41"/>
      <c r="AE66" s="52">
        <f t="shared" si="4"/>
        <v>168.12412</v>
      </c>
      <c r="AF66" s="128"/>
      <c r="AG66" s="112"/>
    </row>
    <row r="67" spans="1:33" ht="22.25" customHeight="1" thickBot="1">
      <c r="A67" s="102" t="s">
        <v>96</v>
      </c>
      <c r="B67" s="44">
        <v>5897.61</v>
      </c>
      <c r="C67" s="44">
        <v>4145686.41</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4151584.02</v>
      </c>
      <c r="AD67" s="41"/>
      <c r="AE67" s="116">
        <f t="shared" si="4"/>
        <v>4151.5840200000002</v>
      </c>
      <c r="AF67" s="128"/>
      <c r="AG67" s="112"/>
    </row>
    <row r="68" spans="1:33" ht="22.25" customHeight="1">
      <c r="A68" s="12" t="s">
        <v>97</v>
      </c>
      <c r="B68" s="33">
        <f>B69+B75+B86+B94+B99+B105+B112+B117</f>
        <v>48310847.526665166</v>
      </c>
      <c r="C68" s="33">
        <f t="shared" ref="C68:AC68" si="12">C69+C75+C86+C94+C99+C105+C112+C117</f>
        <v>220859.30120153795</v>
      </c>
      <c r="D68" s="33">
        <f t="shared" si="12"/>
        <v>748998.21522013133</v>
      </c>
      <c r="E68" s="34">
        <f t="shared" si="12"/>
        <v>3574364.8331675008</v>
      </c>
      <c r="F68" s="34">
        <f t="shared" si="12"/>
        <v>181991.266</v>
      </c>
      <c r="G68" s="34">
        <f t="shared" si="12"/>
        <v>0</v>
      </c>
      <c r="H68" s="34">
        <f t="shared" si="12"/>
        <v>2692.4169999999999</v>
      </c>
      <c r="I68" s="34">
        <f t="shared" si="12"/>
        <v>0</v>
      </c>
      <c r="J68" s="34">
        <f t="shared" si="12"/>
        <v>4824992.7069999995</v>
      </c>
      <c r="K68" s="34">
        <f t="shared" si="12"/>
        <v>5649109.1789999995</v>
      </c>
      <c r="L68" s="34">
        <f t="shared" si="12"/>
        <v>53386.402999999998</v>
      </c>
      <c r="M68" s="34">
        <f t="shared" si="12"/>
        <v>231822.44899999999</v>
      </c>
      <c r="N68" s="34">
        <f t="shared" si="12"/>
        <v>29163.522000000001</v>
      </c>
      <c r="O68" s="34">
        <f t="shared" si="12"/>
        <v>0</v>
      </c>
      <c r="P68" s="34">
        <f t="shared" si="12"/>
        <v>0</v>
      </c>
      <c r="Q68" s="34">
        <f t="shared" si="12"/>
        <v>0</v>
      </c>
      <c r="R68" s="34">
        <f t="shared" si="12"/>
        <v>0</v>
      </c>
      <c r="S68" s="34">
        <f t="shared" si="12"/>
        <v>232095.96400000001</v>
      </c>
      <c r="T68" s="34">
        <f t="shared" si="12"/>
        <v>1.029655308375</v>
      </c>
      <c r="U68" s="34">
        <f t="shared" si="12"/>
        <v>16547.459033187781</v>
      </c>
      <c r="V68" s="34">
        <f t="shared" si="12"/>
        <v>1702.4051432018969</v>
      </c>
      <c r="W68" s="34">
        <f t="shared" si="12"/>
        <v>135.360889875</v>
      </c>
      <c r="X68" s="34">
        <f t="shared" si="12"/>
        <v>1.520908875E-3</v>
      </c>
      <c r="Y68" s="34">
        <f t="shared" si="12"/>
        <v>48.364902225000002</v>
      </c>
      <c r="Z68" s="34">
        <f t="shared" si="12"/>
        <v>1.01393925E-3</v>
      </c>
      <c r="AA68" s="34">
        <f t="shared" si="12"/>
        <v>1224.3316443749998</v>
      </c>
      <c r="AB68" s="120">
        <f t="shared" si="12"/>
        <v>161515.28930937502</v>
      </c>
      <c r="AC68" s="57">
        <f t="shared" si="12"/>
        <v>64241498.026366726</v>
      </c>
      <c r="AD68" s="93"/>
      <c r="AE68" s="57">
        <f t="shared" si="4"/>
        <v>64241.498026366724</v>
      </c>
      <c r="AF68" s="128"/>
      <c r="AG68" s="57"/>
    </row>
    <row r="69" spans="1:33" ht="22.25" customHeight="1">
      <c r="A69" s="20" t="s">
        <v>98</v>
      </c>
      <c r="B69" s="53">
        <f>SUM(B70:B74)</f>
        <v>26173186.15281922</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26173186.15281922</v>
      </c>
      <c r="AD69" s="41"/>
      <c r="AE69" s="37">
        <f t="shared" si="4"/>
        <v>26173.18615281922</v>
      </c>
      <c r="AF69" s="128"/>
      <c r="AG69" s="76"/>
    </row>
    <row r="70" spans="1:33" ht="22.25" customHeight="1">
      <c r="A70" s="100" t="s">
        <v>99</v>
      </c>
      <c r="B70" s="44">
        <v>17667595.076568</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17667595.076568</v>
      </c>
      <c r="AD70" s="41"/>
      <c r="AE70" s="52">
        <f t="shared" si="4"/>
        <v>17667.595076567999</v>
      </c>
      <c r="AF70" s="128"/>
      <c r="AG70" s="111"/>
    </row>
    <row r="71" spans="1:33" ht="22.25" customHeight="1">
      <c r="A71" s="100" t="s">
        <v>100</v>
      </c>
      <c r="B71" s="44">
        <v>3185880.8064420642</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3185880.8064420642</v>
      </c>
      <c r="AD71" s="41"/>
      <c r="AE71" s="52">
        <f t="shared" si="4"/>
        <v>3185.8808064420641</v>
      </c>
      <c r="AF71" s="128"/>
      <c r="AG71" s="111"/>
    </row>
    <row r="72" spans="1:33" ht="22.25" customHeight="1">
      <c r="A72" s="100" t="s">
        <v>101</v>
      </c>
      <c r="B72" s="44">
        <v>630103.70796294161</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630103.70796294161</v>
      </c>
      <c r="AD72" s="41"/>
      <c r="AE72" s="52">
        <f t="shared" si="4"/>
        <v>630.1037079629416</v>
      </c>
      <c r="AF72" s="128"/>
      <c r="AG72" s="111"/>
    </row>
    <row r="73" spans="1:33" ht="22.25" customHeight="1">
      <c r="A73" s="100" t="s">
        <v>102</v>
      </c>
      <c r="B73" s="44">
        <v>4689606.5618462143</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4689606.5618462143</v>
      </c>
      <c r="AD73" s="41"/>
      <c r="AE73" s="52">
        <f t="shared" ref="AE73:AE136" si="13">AC73/1000</f>
        <v>4689.6065618462144</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3131722.5561694512</v>
      </c>
      <c r="C75" s="37">
        <f>SUM(C76:C85)</f>
        <v>216871.74820153794</v>
      </c>
      <c r="D75" s="37">
        <f>SUM(D76:D85)</f>
        <v>748862.52480000013</v>
      </c>
      <c r="E75" s="60">
        <f>SUM(E76:E85)</f>
        <v>3574050.5120000006</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7671507.341170989</v>
      </c>
      <c r="AD75" s="41"/>
      <c r="AE75" s="37">
        <f t="shared" si="13"/>
        <v>7671.5073411709891</v>
      </c>
      <c r="AF75" s="128"/>
      <c r="AG75" s="76"/>
    </row>
    <row r="76" spans="1:33" ht="22.25" customHeight="1">
      <c r="A76" s="100" t="s">
        <v>105</v>
      </c>
      <c r="B76" s="117">
        <v>1039552.8458471799</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1039552.8458471799</v>
      </c>
      <c r="AD76" s="41"/>
      <c r="AE76" s="52">
        <f t="shared" si="13"/>
        <v>1039.5528458471799</v>
      </c>
      <c r="AF76" s="128"/>
      <c r="AG76" s="111"/>
    </row>
    <row r="77" spans="1:33" ht="22.25" customHeight="1">
      <c r="A77" s="100" t="s">
        <v>106</v>
      </c>
      <c r="B77" s="59"/>
      <c r="C77" s="58"/>
      <c r="D77" s="44">
        <v>554647.20480000018</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554647.20480000018</v>
      </c>
      <c r="AD77" s="41"/>
      <c r="AE77" s="52">
        <f t="shared" si="13"/>
        <v>554.64720480000017</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194215.31999999998</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194215.31999999998</v>
      </c>
      <c r="AD79" s="41"/>
      <c r="AE79" s="52">
        <f t="shared" si="13"/>
        <v>194.21531999999999</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190010.66000000003</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190010.66000000003</v>
      </c>
      <c r="AD81" s="41"/>
      <c r="AE81" s="52">
        <f t="shared" si="13"/>
        <v>190.01066000000003</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1862139.0503222712</v>
      </c>
      <c r="C83" s="44">
        <v>216871.74820153794</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2079010.7985238091</v>
      </c>
      <c r="AD83" s="41"/>
      <c r="AE83" s="52">
        <f t="shared" si="13"/>
        <v>2079.0107985238092</v>
      </c>
      <c r="AF83" s="128"/>
      <c r="AG83" s="111"/>
    </row>
    <row r="84" spans="1:33" ht="22.25" customHeight="1">
      <c r="A84" s="100" t="s">
        <v>113</v>
      </c>
      <c r="B84" s="59"/>
      <c r="C84" s="58"/>
      <c r="D84" s="58"/>
      <c r="E84" s="165">
        <v>3574050.5120000006</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3574050.5120000006</v>
      </c>
      <c r="AD84" s="41"/>
      <c r="AE84" s="52">
        <f t="shared" si="13"/>
        <v>3574.0505120000007</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18817123.82</v>
      </c>
      <c r="C86" s="37">
        <f>SUM(C87:C93)</f>
        <v>3987.5529999999999</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18821111.373</v>
      </c>
      <c r="AD86" s="41"/>
      <c r="AE86" s="37">
        <f>AC86/1000</f>
        <v>18821.111373</v>
      </c>
      <c r="AF86" s="128"/>
      <c r="AG86" s="76"/>
    </row>
    <row r="87" spans="1:33" ht="22.25" customHeight="1">
      <c r="A87" s="100" t="s">
        <v>116</v>
      </c>
      <c r="B87" s="44">
        <v>18419169.539999999</v>
      </c>
      <c r="C87" s="44">
        <v>3987.5529999999999</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18423157.092999998</v>
      </c>
      <c r="AD87" s="41"/>
      <c r="AE87" s="52">
        <f t="shared" si="13"/>
        <v>18423.157092999998</v>
      </c>
      <c r="AF87" s="128"/>
      <c r="AG87" s="111"/>
    </row>
    <row r="88" spans="1:33" ht="22.25" customHeight="1">
      <c r="A88" s="100" t="s">
        <v>117</v>
      </c>
      <c r="B88" s="44">
        <v>290455.09999999998</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290455.09999999998</v>
      </c>
      <c r="AD88" s="41"/>
      <c r="AE88" s="52">
        <f t="shared" si="13"/>
        <v>290.45509999999996</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107499.18</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107499.18</v>
      </c>
      <c r="AD91" s="41"/>
      <c r="AE91" s="52">
        <f t="shared" si="13"/>
        <v>107.49918</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143603.44235551602</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143603.44235551602</v>
      </c>
      <c r="AD94" s="41"/>
      <c r="AE94" s="37">
        <f t="shared" si="13"/>
        <v>143.60344235551602</v>
      </c>
      <c r="AF94" s="128"/>
      <c r="AG94" s="78"/>
    </row>
    <row r="95" spans="1:33" ht="22.25" customHeight="1">
      <c r="A95" s="100" t="s">
        <v>124</v>
      </c>
      <c r="B95" s="44">
        <v>120436.046250388</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120436.046250388</v>
      </c>
      <c r="AD95" s="41"/>
      <c r="AE95" s="52">
        <f t="shared" si="13"/>
        <v>120.436046250388</v>
      </c>
      <c r="AF95" s="128"/>
      <c r="AG95" s="111"/>
    </row>
    <row r="96" spans="1:33" ht="22.25" customHeight="1">
      <c r="A96" s="100" t="s">
        <v>125</v>
      </c>
      <c r="B96" s="44">
        <v>23167.396105128006</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23167.396105128006</v>
      </c>
      <c r="AD96" s="41"/>
      <c r="AE96" s="52">
        <f t="shared" si="13"/>
        <v>23.167396105128006</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135.69042013125002</v>
      </c>
      <c r="E99" s="66">
        <f>SUM(E100:E102)</f>
        <v>314.32116750000006</v>
      </c>
      <c r="F99" s="47"/>
      <c r="G99" s="47"/>
      <c r="H99" s="47"/>
      <c r="I99" s="47"/>
      <c r="J99" s="47"/>
      <c r="K99" s="47"/>
      <c r="L99" s="47"/>
      <c r="M99" s="47"/>
      <c r="N99" s="47"/>
      <c r="O99" s="47"/>
      <c r="P99" s="47"/>
      <c r="Q99" s="47"/>
      <c r="R99" s="47"/>
      <c r="S99" s="47"/>
      <c r="T99" s="66">
        <f>SUM(T100:T102)</f>
        <v>1.029655308375</v>
      </c>
      <c r="U99" s="66">
        <f t="shared" ref="U99:AB99" si="16">SUM(U100:U102)</f>
        <v>16547.459033187781</v>
      </c>
      <c r="V99" s="66">
        <f t="shared" si="16"/>
        <v>1702.4051432018969</v>
      </c>
      <c r="W99" s="66">
        <f t="shared" si="16"/>
        <v>135.360889875</v>
      </c>
      <c r="X99" s="66">
        <f t="shared" si="16"/>
        <v>1.520908875E-3</v>
      </c>
      <c r="Y99" s="66">
        <f t="shared" si="16"/>
        <v>48.364902225000002</v>
      </c>
      <c r="Z99" s="66">
        <f t="shared" si="16"/>
        <v>1.01393925E-3</v>
      </c>
      <c r="AA99" s="66">
        <f t="shared" si="16"/>
        <v>1224.3316443749998</v>
      </c>
      <c r="AB99" s="66">
        <f t="shared" si="16"/>
        <v>595.68930937500011</v>
      </c>
      <c r="AC99" s="37">
        <f>SUM(AC100:AC104)</f>
        <v>20704.654700027429</v>
      </c>
      <c r="AD99" s="41"/>
      <c r="AE99" s="37">
        <f t="shared" si="13"/>
        <v>20.704654700027429</v>
      </c>
      <c r="AF99" s="128"/>
      <c r="AG99" s="63"/>
    </row>
    <row r="100" spans="1:33" ht="22.25" customHeight="1">
      <c r="A100" s="100" t="s">
        <v>129</v>
      </c>
      <c r="B100" s="63"/>
      <c r="C100" s="63"/>
      <c r="D100" s="44">
        <v>135.69042013125002</v>
      </c>
      <c r="E100" s="165">
        <v>314.32116750000006</v>
      </c>
      <c r="F100" s="47"/>
      <c r="G100" s="47"/>
      <c r="H100" s="47"/>
      <c r="I100" s="47"/>
      <c r="J100" s="47"/>
      <c r="K100" s="47"/>
      <c r="L100" s="47"/>
      <c r="M100" s="47"/>
      <c r="N100" s="47"/>
      <c r="O100" s="47"/>
      <c r="P100" s="47"/>
      <c r="Q100" s="47"/>
      <c r="R100" s="47"/>
      <c r="S100" s="47"/>
      <c r="T100" s="165">
        <v>1.029655308375</v>
      </c>
      <c r="U100" s="165">
        <v>1210.0351009499998</v>
      </c>
      <c r="V100" s="165">
        <v>675.28354050000007</v>
      </c>
      <c r="W100" s="165">
        <v>135.360889875</v>
      </c>
      <c r="X100" s="165">
        <v>1.520908875E-3</v>
      </c>
      <c r="Y100" s="165">
        <v>48.364902225000002</v>
      </c>
      <c r="Z100" s="165">
        <v>1.01393925E-3</v>
      </c>
      <c r="AA100" s="165">
        <v>1224.3316443749998</v>
      </c>
      <c r="AB100" s="165">
        <v>595.68930937500011</v>
      </c>
      <c r="AC100" s="52">
        <f>SUM(B100:AB100)</f>
        <v>4340.1091650877506</v>
      </c>
      <c r="AD100" s="41"/>
      <c r="AE100" s="52">
        <f t="shared" si="13"/>
        <v>4.3401091650877506</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15337.423932237782</v>
      </c>
      <c r="V102" s="165">
        <v>1027.1216027018968</v>
      </c>
      <c r="W102" s="47"/>
      <c r="X102" s="47"/>
      <c r="Y102" s="47"/>
      <c r="Z102" s="47"/>
      <c r="AA102" s="47"/>
      <c r="AB102" s="75"/>
      <c r="AC102" s="52">
        <f>SUM(B102:AB102)</f>
        <v>16364.545534939678</v>
      </c>
      <c r="AD102" s="41"/>
      <c r="AE102" s="52">
        <f t="shared" si="13"/>
        <v>16.364545534939676</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181991.266</v>
      </c>
      <c r="G105" s="67">
        <f t="shared" ref="G105:S105" si="17">SUM(G106:G111)</f>
        <v>0</v>
      </c>
      <c r="H105" s="66">
        <f t="shared" si="17"/>
        <v>2692.4169999999999</v>
      </c>
      <c r="I105" s="66">
        <f t="shared" si="17"/>
        <v>0</v>
      </c>
      <c r="J105" s="66">
        <f t="shared" si="17"/>
        <v>4824992.7069999995</v>
      </c>
      <c r="K105" s="66">
        <f t="shared" si="17"/>
        <v>5649109.1789999995</v>
      </c>
      <c r="L105" s="66">
        <f t="shared" si="17"/>
        <v>53386.402999999998</v>
      </c>
      <c r="M105" s="66">
        <f t="shared" si="17"/>
        <v>231822.44899999999</v>
      </c>
      <c r="N105" s="66">
        <f t="shared" si="17"/>
        <v>29163.522000000001</v>
      </c>
      <c r="O105" s="66">
        <f t="shared" si="17"/>
        <v>0</v>
      </c>
      <c r="P105" s="66">
        <f t="shared" si="17"/>
        <v>0</v>
      </c>
      <c r="Q105" s="66">
        <f t="shared" si="17"/>
        <v>0</v>
      </c>
      <c r="R105" s="67">
        <f t="shared" si="17"/>
        <v>0</v>
      </c>
      <c r="S105" s="66">
        <f t="shared" si="17"/>
        <v>232095.96400000001</v>
      </c>
      <c r="T105" s="47"/>
      <c r="U105" s="47"/>
      <c r="V105" s="47"/>
      <c r="W105" s="47"/>
      <c r="X105" s="47"/>
      <c r="Y105" s="47"/>
      <c r="Z105" s="47"/>
      <c r="AA105" s="47"/>
      <c r="AB105" s="75"/>
      <c r="AC105" s="37">
        <f>SUM(AC106:AC111)</f>
        <v>11205253.907</v>
      </c>
      <c r="AD105" s="41"/>
      <c r="AE105" s="37">
        <f>AC105/1000</f>
        <v>11205.253907</v>
      </c>
      <c r="AF105" s="128"/>
      <c r="AG105" s="63"/>
    </row>
    <row r="106" spans="1:33" ht="22.25" customHeight="1">
      <c r="A106" s="100" t="s">
        <v>135</v>
      </c>
      <c r="B106" s="63"/>
      <c r="C106" s="63"/>
      <c r="D106" s="63"/>
      <c r="E106" s="45"/>
      <c r="F106" s="165">
        <v>181991.266</v>
      </c>
      <c r="G106" s="47"/>
      <c r="H106" s="47"/>
      <c r="I106" s="47"/>
      <c r="J106" s="165">
        <v>4495713.1399999997</v>
      </c>
      <c r="K106" s="165">
        <v>5649109.1789999995</v>
      </c>
      <c r="L106" s="165">
        <v>53386.402999999998</v>
      </c>
      <c r="M106" s="105"/>
      <c r="N106" s="47"/>
      <c r="O106" s="47"/>
      <c r="P106" s="47"/>
      <c r="Q106" s="47"/>
      <c r="R106" s="47"/>
      <c r="S106" s="165">
        <v>232095.96400000001</v>
      </c>
      <c r="T106" s="47"/>
      <c r="U106" s="47"/>
      <c r="V106" s="47"/>
      <c r="W106" s="47"/>
      <c r="X106" s="47"/>
      <c r="Y106" s="47"/>
      <c r="Z106" s="47"/>
      <c r="AA106" s="47"/>
      <c r="AB106" s="75"/>
      <c r="AC106" s="52">
        <f>SUM(B106:AB106)</f>
        <v>10612295.952</v>
      </c>
      <c r="AD106" s="41"/>
      <c r="AE106" s="52">
        <f>AC106/1000</f>
        <v>10612.295952</v>
      </c>
      <c r="AF106" s="128"/>
      <c r="AG106" s="111"/>
    </row>
    <row r="107" spans="1:33" ht="22.25" customHeight="1">
      <c r="A107" s="100" t="s">
        <v>136</v>
      </c>
      <c r="B107" s="63"/>
      <c r="C107" s="63"/>
      <c r="D107" s="63"/>
      <c r="E107" s="45"/>
      <c r="F107" s="47"/>
      <c r="G107" s="47"/>
      <c r="H107" s="47"/>
      <c r="I107" s="165">
        <v>0</v>
      </c>
      <c r="J107" s="165">
        <v>2869.078</v>
      </c>
      <c r="K107" s="47"/>
      <c r="L107" s="47"/>
      <c r="M107" s="165">
        <v>231822.44899999999</v>
      </c>
      <c r="N107" s="47"/>
      <c r="O107" s="47"/>
      <c r="P107" s="47"/>
      <c r="Q107" s="165">
        <v>0</v>
      </c>
      <c r="R107" s="47"/>
      <c r="S107" s="47"/>
      <c r="T107" s="47"/>
      <c r="U107" s="47"/>
      <c r="V107" s="47"/>
      <c r="W107" s="47"/>
      <c r="X107" s="47"/>
      <c r="Y107" s="47"/>
      <c r="Z107" s="47"/>
      <c r="AA107" s="47"/>
      <c r="AB107" s="75"/>
      <c r="AC107" s="52">
        <f>SUM(B107:AB107)</f>
        <v>234691.527</v>
      </c>
      <c r="AD107" s="41"/>
      <c r="AE107" s="52">
        <f t="shared" si="13"/>
        <v>234.69152700000001</v>
      </c>
      <c r="AF107" s="128"/>
      <c r="AG107" s="111"/>
    </row>
    <row r="108" spans="1:33" ht="22.25" customHeight="1">
      <c r="A108" s="100" t="s">
        <v>137</v>
      </c>
      <c r="B108" s="63"/>
      <c r="C108" s="63"/>
      <c r="D108" s="63"/>
      <c r="E108" s="45"/>
      <c r="F108" s="47"/>
      <c r="G108" s="47"/>
      <c r="H108" s="165">
        <v>2692.4169999999999</v>
      </c>
      <c r="I108" s="47"/>
      <c r="J108" s="47"/>
      <c r="K108" s="47"/>
      <c r="L108" s="47"/>
      <c r="M108" s="47"/>
      <c r="N108" s="47"/>
      <c r="O108" s="165">
        <v>0</v>
      </c>
      <c r="P108" s="165">
        <v>0</v>
      </c>
      <c r="Q108" s="47"/>
      <c r="R108" s="165">
        <v>0</v>
      </c>
      <c r="S108" s="47"/>
      <c r="T108" s="47"/>
      <c r="U108" s="47"/>
      <c r="V108" s="47"/>
      <c r="W108" s="47"/>
      <c r="X108" s="47"/>
      <c r="Y108" s="47"/>
      <c r="Z108" s="47"/>
      <c r="AA108" s="47"/>
      <c r="AB108" s="75"/>
      <c r="AC108" s="52">
        <f>SUM(B108:AB108)</f>
        <v>2692.4169999999999</v>
      </c>
      <c r="AD108" s="41"/>
      <c r="AE108" s="52">
        <f t="shared" si="13"/>
        <v>2.6924169999999998</v>
      </c>
      <c r="AF108" s="128"/>
      <c r="AG108" s="111"/>
    </row>
    <row r="109" spans="1:33" ht="22.25" customHeight="1">
      <c r="A109" s="100" t="s">
        <v>138</v>
      </c>
      <c r="B109" s="63"/>
      <c r="C109" s="63"/>
      <c r="D109" s="63"/>
      <c r="E109" s="45"/>
      <c r="F109" s="47"/>
      <c r="G109" s="47"/>
      <c r="H109" s="47"/>
      <c r="I109" s="47"/>
      <c r="J109" s="165">
        <v>326410.489</v>
      </c>
      <c r="K109" s="47"/>
      <c r="L109" s="47"/>
      <c r="M109" s="47"/>
      <c r="N109" s="165">
        <v>29163.522000000001</v>
      </c>
      <c r="O109" s="47"/>
      <c r="P109" s="47"/>
      <c r="Q109" s="165">
        <v>0</v>
      </c>
      <c r="R109" s="47"/>
      <c r="S109" s="47"/>
      <c r="T109" s="47"/>
      <c r="U109" s="47"/>
      <c r="V109" s="47"/>
      <c r="W109" s="47"/>
      <c r="X109" s="47"/>
      <c r="Y109" s="47"/>
      <c r="Z109" s="47"/>
      <c r="AA109" s="47"/>
      <c r="AB109" s="75"/>
      <c r="AC109" s="52">
        <f>SUM(B109:AB109)</f>
        <v>355574.011</v>
      </c>
      <c r="AD109" s="41"/>
      <c r="AE109" s="52">
        <f t="shared" si="13"/>
        <v>355.57401099999998</v>
      </c>
      <c r="AF109" s="128"/>
      <c r="AG109" s="111"/>
    </row>
    <row r="110" spans="1:33" ht="22.25" customHeight="1">
      <c r="A110" s="100" t="s">
        <v>139</v>
      </c>
      <c r="B110" s="64"/>
      <c r="C110" s="63"/>
      <c r="D110" s="63"/>
      <c r="E110" s="45"/>
      <c r="F110" s="47"/>
      <c r="G110" s="165">
        <v>0</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160919.6</v>
      </c>
      <c r="AC112" s="37">
        <f>SUM(AC113:AC116)</f>
        <v>160919.6</v>
      </c>
      <c r="AD112" s="41"/>
      <c r="AE112" s="37">
        <f t="shared" si="13"/>
        <v>160.9196</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160919.6</v>
      </c>
      <c r="AC113" s="52">
        <f>SUM(B113:AB113)</f>
        <v>160919.6</v>
      </c>
      <c r="AD113" s="41"/>
      <c r="AE113" s="52">
        <f t="shared" si="13"/>
        <v>160.9196</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45211.555320981417</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45211.555320981417</v>
      </c>
      <c r="AD117" s="41"/>
      <c r="AE117" s="37">
        <f t="shared" si="13"/>
        <v>45.211555320981418</v>
      </c>
      <c r="AF117" s="128"/>
      <c r="AG117" s="64"/>
    </row>
    <row r="118" spans="1:33" ht="22.25" customHeight="1">
      <c r="A118" s="100" t="s">
        <v>147</v>
      </c>
      <c r="B118" s="44">
        <v>45211.555320981417</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45211.555320981417</v>
      </c>
      <c r="AD118" s="41"/>
      <c r="AE118" s="52">
        <f t="shared" si="13"/>
        <v>45.211555320981418</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1716465.6</v>
      </c>
      <c r="C121" s="33">
        <f>C122+C132+SUM(C143:C149)</f>
        <v>89641938.135700002</v>
      </c>
      <c r="D121" s="33">
        <f>D122+D132+SUM(D143:D149)</f>
        <v>29479273.864117004</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120837677.59981701</v>
      </c>
      <c r="AD121" s="41"/>
      <c r="AE121" s="57">
        <f t="shared" si="13"/>
        <v>120837.67759981701</v>
      </c>
      <c r="AF121" s="128"/>
      <c r="AG121" s="33">
        <f>SUM(AG122:AG149)</f>
        <v>3022.62</v>
      </c>
    </row>
    <row r="122" spans="1:33" ht="22.25" customHeight="1">
      <c r="A122" s="22" t="s">
        <v>151</v>
      </c>
      <c r="B122" s="58"/>
      <c r="C122" s="37">
        <f>SUM(C123:C131)</f>
        <v>72137471</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72137471</v>
      </c>
      <c r="AD122" s="41"/>
      <c r="AE122" s="37">
        <f t="shared" si="13"/>
        <v>72137.471000000005</v>
      </c>
      <c r="AF122" s="128"/>
      <c r="AG122" s="63"/>
    </row>
    <row r="123" spans="1:33" ht="22.25" customHeight="1">
      <c r="A123" s="21" t="s">
        <v>152</v>
      </c>
      <c r="B123" s="58"/>
      <c r="C123" s="44">
        <v>67985066</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67985066</v>
      </c>
      <c r="AD123" s="41"/>
      <c r="AE123" s="52">
        <f t="shared" si="13"/>
        <v>67985.066000000006</v>
      </c>
      <c r="AF123" s="128"/>
      <c r="AG123" s="111"/>
    </row>
    <row r="124" spans="1:33" ht="22.25" customHeight="1">
      <c r="A124" s="21" t="s">
        <v>153</v>
      </c>
      <c r="B124" s="59"/>
      <c r="C124" s="44">
        <v>1541957</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1541957</v>
      </c>
      <c r="AD124" s="41"/>
      <c r="AE124" s="52">
        <f t="shared" si="13"/>
        <v>1541.9570000000001</v>
      </c>
      <c r="AF124" s="128"/>
      <c r="AG124" s="111"/>
    </row>
    <row r="125" spans="1:33" ht="22.25" customHeight="1">
      <c r="A125" s="21" t="s">
        <v>154</v>
      </c>
      <c r="B125" s="59"/>
      <c r="C125" s="44">
        <v>350957</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350957</v>
      </c>
      <c r="AD125" s="41"/>
      <c r="AE125" s="52">
        <f t="shared" si="13"/>
        <v>350.95699999999999</v>
      </c>
      <c r="AF125" s="128"/>
      <c r="AG125" s="111"/>
    </row>
    <row r="126" spans="1:33" ht="22.25" customHeight="1">
      <c r="A126" s="21" t="s">
        <v>155</v>
      </c>
      <c r="B126" s="59"/>
      <c r="C126" s="44">
        <v>226823</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226823</v>
      </c>
      <c r="AD126" s="41"/>
      <c r="AE126" s="52">
        <f t="shared" si="13"/>
        <v>226.82300000000001</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1437099</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1437099</v>
      </c>
      <c r="AD128" s="41"/>
      <c r="AE128" s="52">
        <f t="shared" si="13"/>
        <v>1437.0989999999999</v>
      </c>
      <c r="AF128" s="128"/>
      <c r="AG128" s="111"/>
    </row>
    <row r="129" spans="1:33" ht="22.25" customHeight="1">
      <c r="A129" s="21" t="s">
        <v>159</v>
      </c>
      <c r="B129" s="76"/>
      <c r="C129" s="44">
        <v>470949</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470949</v>
      </c>
      <c r="AD129" s="41"/>
      <c r="AE129" s="52">
        <f t="shared" si="13"/>
        <v>470.94900000000001</v>
      </c>
      <c r="AF129" s="128"/>
      <c r="AG129" s="111"/>
    </row>
    <row r="130" spans="1:33" ht="22.25" customHeight="1">
      <c r="A130" s="21" t="s">
        <v>160</v>
      </c>
      <c r="B130" s="77"/>
      <c r="C130" s="44">
        <v>124620</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124620</v>
      </c>
      <c r="AD130" s="41"/>
      <c r="AE130" s="52">
        <f t="shared" si="13"/>
        <v>124.62</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16845508</v>
      </c>
      <c r="D132" s="62">
        <f>SUM(D133:D142)</f>
        <v>7046316.0630000001</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23891824.063000001</v>
      </c>
      <c r="AD132" s="41"/>
      <c r="AE132" s="37">
        <f t="shared" si="13"/>
        <v>23891.824063</v>
      </c>
      <c r="AF132" s="128"/>
      <c r="AG132" s="78"/>
    </row>
    <row r="133" spans="1:33" ht="22.25" customHeight="1">
      <c r="A133" s="21" t="s">
        <v>163</v>
      </c>
      <c r="B133" s="59"/>
      <c r="C133" s="44">
        <v>10278957</v>
      </c>
      <c r="D133" s="44">
        <v>5725735</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16004692</v>
      </c>
      <c r="AD133" s="41"/>
      <c r="AE133" s="52">
        <f t="shared" si="13"/>
        <v>16004.691999999999</v>
      </c>
      <c r="AF133" s="128"/>
      <c r="AG133" s="111"/>
    </row>
    <row r="134" spans="1:33" ht="22.25" customHeight="1">
      <c r="A134" s="21" t="s">
        <v>164</v>
      </c>
      <c r="B134" s="59"/>
      <c r="C134" s="44">
        <v>33121</v>
      </c>
      <c r="D134" s="44">
        <v>34044</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67165</v>
      </c>
      <c r="AD134" s="41"/>
      <c r="AE134" s="52">
        <f t="shared" si="13"/>
        <v>67.165000000000006</v>
      </c>
      <c r="AF134" s="128"/>
      <c r="AG134" s="111"/>
    </row>
    <row r="135" spans="1:33" ht="22.25" customHeight="1">
      <c r="A135" s="21" t="s">
        <v>165</v>
      </c>
      <c r="B135" s="59"/>
      <c r="C135" s="44">
        <v>4745017</v>
      </c>
      <c r="D135" s="44">
        <v>471593</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5216610</v>
      </c>
      <c r="AD135" s="41"/>
      <c r="AE135" s="52">
        <f t="shared" si="13"/>
        <v>5216.6099999999997</v>
      </c>
      <c r="AF135" s="128"/>
      <c r="AG135" s="111"/>
    </row>
    <row r="136" spans="1:33" ht="22.25" customHeight="1">
      <c r="A136" s="21" t="s">
        <v>166</v>
      </c>
      <c r="B136" s="59"/>
      <c r="C136" s="44">
        <v>6671</v>
      </c>
      <c r="D136" s="44">
        <v>22272</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28943</v>
      </c>
      <c r="AD136" s="41"/>
      <c r="AE136" s="52">
        <f t="shared" si="13"/>
        <v>28.943000000000001</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38437</v>
      </c>
      <c r="D138" s="44">
        <v>21677</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60114</v>
      </c>
      <c r="AD138" s="41"/>
      <c r="AE138" s="52">
        <f t="shared" si="20"/>
        <v>60.113999999999997</v>
      </c>
      <c r="AF138" s="128"/>
      <c r="AG138" s="111"/>
    </row>
    <row r="139" spans="1:33" ht="22.25" customHeight="1">
      <c r="A139" s="21" t="s">
        <v>169</v>
      </c>
      <c r="B139" s="59"/>
      <c r="C139" s="44">
        <v>43461</v>
      </c>
      <c r="D139" s="44">
        <v>359333</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402794</v>
      </c>
      <c r="AD139" s="41"/>
      <c r="AE139" s="52">
        <f t="shared" si="20"/>
        <v>402.79399999999998</v>
      </c>
      <c r="AF139" s="128"/>
      <c r="AG139" s="111"/>
    </row>
    <row r="140" spans="1:33" ht="22.25" customHeight="1">
      <c r="A140" s="21" t="s">
        <v>170</v>
      </c>
      <c r="B140" s="59"/>
      <c r="C140" s="44">
        <v>11775</v>
      </c>
      <c r="D140" s="44">
        <v>85243</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97018</v>
      </c>
      <c r="AD140" s="41"/>
      <c r="AE140" s="52">
        <f t="shared" si="20"/>
        <v>97.018000000000001</v>
      </c>
      <c r="AF140" s="128"/>
      <c r="AG140" s="111"/>
    </row>
    <row r="141" spans="1:33" ht="22.25" customHeight="1">
      <c r="A141" s="21" t="s">
        <v>171</v>
      </c>
      <c r="B141" s="76"/>
      <c r="C141" s="44">
        <v>1688069</v>
      </c>
      <c r="D141" s="44">
        <v>326419.06300000002</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2014488.0630000001</v>
      </c>
      <c r="AD141" s="41"/>
      <c r="AE141" s="52">
        <f t="shared" si="20"/>
        <v>2014.488063</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2792365.9190000002</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2792365.9190000002</v>
      </c>
      <c r="AD143" s="41"/>
      <c r="AE143" s="52">
        <f t="shared" ref="AE143:AE150" si="22">AC143/1000</f>
        <v>2792.3659190000003</v>
      </c>
      <c r="AF143" s="128"/>
      <c r="AG143" s="111"/>
    </row>
    <row r="144" spans="1:33" ht="22.25" customHeight="1">
      <c r="A144" s="22" t="s">
        <v>174</v>
      </c>
      <c r="B144" s="59"/>
      <c r="C144" s="44">
        <v>97966.649399999995</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97966.649399999995</v>
      </c>
      <c r="AD144" s="41"/>
      <c r="AE144" s="52">
        <f t="shared" si="22"/>
        <v>97.966649399999994</v>
      </c>
      <c r="AF144" s="128"/>
      <c r="AG144" s="111"/>
    </row>
    <row r="145" spans="1:33" ht="22.25" customHeight="1">
      <c r="A145" s="22" t="s">
        <v>175</v>
      </c>
      <c r="B145" s="59"/>
      <c r="C145" s="75"/>
      <c r="D145" s="44">
        <v>12910029.300000001</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12910029.300000001</v>
      </c>
      <c r="AD145" s="41"/>
      <c r="AE145" s="52">
        <f t="shared" si="22"/>
        <v>12910.0293</v>
      </c>
      <c r="AF145" s="128"/>
      <c r="AG145" s="111"/>
    </row>
    <row r="146" spans="1:33" ht="22.25" customHeight="1">
      <c r="A146" s="22" t="s">
        <v>176</v>
      </c>
      <c r="B146" s="59"/>
      <c r="C146" s="75"/>
      <c r="D146" s="44">
        <v>6560105.5922170002</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6560105.5922170002</v>
      </c>
      <c r="AD146" s="41"/>
      <c r="AE146" s="52">
        <f t="shared" si="22"/>
        <v>6560.1055922169999</v>
      </c>
      <c r="AF146" s="128"/>
      <c r="AG146" s="111"/>
    </row>
    <row r="147" spans="1:33" ht="22.25" customHeight="1">
      <c r="A147" s="21" t="s">
        <v>177</v>
      </c>
      <c r="B147" s="59"/>
      <c r="C147" s="44">
        <v>560992.48629999999</v>
      </c>
      <c r="D147" s="44">
        <v>170456.98989999999</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731449.47619999992</v>
      </c>
      <c r="AD147" s="41"/>
      <c r="AE147" s="52">
        <f t="shared" si="22"/>
        <v>731.44947619999994</v>
      </c>
      <c r="AF147" s="128"/>
      <c r="AG147" s="44">
        <v>3022.62</v>
      </c>
    </row>
    <row r="148" spans="1:33" ht="22.25" customHeight="1">
      <c r="A148" s="22" t="s">
        <v>178</v>
      </c>
      <c r="B148" s="44">
        <v>41810.5</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41810.5</v>
      </c>
      <c r="AD148" s="41"/>
      <c r="AE148" s="52">
        <f t="shared" si="22"/>
        <v>41.810499999999998</v>
      </c>
      <c r="AF148" s="128"/>
      <c r="AG148" s="111"/>
    </row>
    <row r="149" spans="1:33" ht="22.25" customHeight="1">
      <c r="A149" s="22" t="s">
        <v>179</v>
      </c>
      <c r="B149" s="44">
        <v>1674655.1</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1674655.1</v>
      </c>
      <c r="AD149" s="41"/>
      <c r="AE149" s="52">
        <f t="shared" si="22"/>
        <v>1674.6551000000002</v>
      </c>
      <c r="AF149" s="128"/>
      <c r="AG149" s="111"/>
    </row>
    <row r="150" spans="1:33" ht="22.25" customHeight="1">
      <c r="A150" s="15" t="s">
        <v>180</v>
      </c>
      <c r="B150" s="33">
        <f>B151+B154+B157+B160+B163+B166+B173</f>
        <v>-181599699.4641</v>
      </c>
      <c r="C150" s="33">
        <f>C169</f>
        <v>2581554.2496000002</v>
      </c>
      <c r="D150" s="33">
        <f>D169</f>
        <v>963763.85159999994</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-178054381.36290002</v>
      </c>
      <c r="AD150" s="41"/>
      <c r="AE150" s="57">
        <f t="shared" si="22"/>
        <v>-178054.38136290002</v>
      </c>
      <c r="AF150" s="128"/>
      <c r="AG150" s="33">
        <f>AG169</f>
        <v>6890.1890000000003</v>
      </c>
    </row>
    <row r="151" spans="1:33" ht="22.25" customHeight="1">
      <c r="A151" s="22" t="s">
        <v>181</v>
      </c>
      <c r="B151" s="153">
        <f>SUM(B152:B153)</f>
        <v>-186064005.15169999</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-186064005.15169999</v>
      </c>
      <c r="AD151" s="41"/>
      <c r="AE151" s="79">
        <f t="shared" si="20"/>
        <v>-186064.0051517</v>
      </c>
      <c r="AF151" s="128"/>
      <c r="AG151" s="63"/>
    </row>
    <row r="152" spans="1:33" ht="22.25" customHeight="1">
      <c r="A152" s="21" t="s">
        <v>182</v>
      </c>
      <c r="B152" s="44">
        <v>-183399783.898</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-183399783.898</v>
      </c>
      <c r="AD152" s="41"/>
      <c r="AE152" s="52">
        <f t="shared" si="20"/>
        <v>-183399.78389799999</v>
      </c>
      <c r="AF152" s="128"/>
      <c r="AG152" s="111"/>
    </row>
    <row r="153" spans="1:33" ht="22.25" customHeight="1">
      <c r="A153" s="21" t="s">
        <v>183</v>
      </c>
      <c r="B153" s="44">
        <v>-2664221.2536999998</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-2664221.2536999998</v>
      </c>
      <c r="AD153" s="41"/>
      <c r="AE153" s="52">
        <f t="shared" si="20"/>
        <v>-2664.2212536999996</v>
      </c>
      <c r="AF153" s="128"/>
      <c r="AG153" s="111"/>
    </row>
    <row r="154" spans="1:33" ht="22.25" customHeight="1">
      <c r="A154" s="22" t="s">
        <v>184</v>
      </c>
      <c r="B154" s="153">
        <f>SUM(B155:B156)</f>
        <v>-8577618.2884999998</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-8577618.2884999998</v>
      </c>
      <c r="AD154" s="41"/>
      <c r="AE154" s="79">
        <f t="shared" si="20"/>
        <v>-8577.6182884999998</v>
      </c>
      <c r="AF154" s="128"/>
      <c r="AG154" s="63"/>
    </row>
    <row r="155" spans="1:33" ht="22.25" customHeight="1">
      <c r="A155" s="21" t="s">
        <v>185</v>
      </c>
      <c r="B155" s="44">
        <v>-16700318.054300001</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-16700318.054300001</v>
      </c>
      <c r="AD155" s="41"/>
      <c r="AE155" s="52">
        <f t="shared" si="20"/>
        <v>-16700.318054300002</v>
      </c>
      <c r="AF155" s="128"/>
      <c r="AG155" s="111"/>
    </row>
    <row r="156" spans="1:33" ht="22.25" customHeight="1">
      <c r="A156" s="21" t="s">
        <v>186</v>
      </c>
      <c r="B156" s="44">
        <v>8122699.7658000002</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8122699.7658000002</v>
      </c>
      <c r="AD156" s="41"/>
      <c r="AE156" s="52">
        <f t="shared" si="20"/>
        <v>8122.6997658</v>
      </c>
      <c r="AF156" s="128"/>
      <c r="AG156" s="111"/>
    </row>
    <row r="157" spans="1:33" ht="22.25" customHeight="1">
      <c r="A157" s="22" t="s">
        <v>187</v>
      </c>
      <c r="B157" s="153">
        <f>SUM(B158:B159)</f>
        <v>11513817.9274</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11513817.9274</v>
      </c>
      <c r="AD157" s="41"/>
      <c r="AE157" s="79">
        <f t="shared" si="20"/>
        <v>11513.817927400001</v>
      </c>
      <c r="AF157" s="128"/>
      <c r="AG157" s="63"/>
    </row>
    <row r="158" spans="1:33" ht="22.25" customHeight="1">
      <c r="A158" s="21" t="s">
        <v>188</v>
      </c>
      <c r="B158" s="44">
        <v>-452250.1226</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-452250.1226</v>
      </c>
      <c r="AD158" s="41"/>
      <c r="AE158" s="52">
        <f t="shared" si="20"/>
        <v>-452.2501226</v>
      </c>
      <c r="AF158" s="128"/>
      <c r="AG158" s="111"/>
    </row>
    <row r="159" spans="1:33" ht="22.25" customHeight="1">
      <c r="A159" s="21" t="s">
        <v>189</v>
      </c>
      <c r="B159" s="44">
        <v>11966068.050000001</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11966068.050000001</v>
      </c>
      <c r="AD159" s="41"/>
      <c r="AE159" s="52">
        <f t="shared" si="20"/>
        <v>11966.06805</v>
      </c>
      <c r="AF159" s="128"/>
      <c r="AG159" s="111"/>
    </row>
    <row r="160" spans="1:33" ht="22.25" customHeight="1">
      <c r="A160" s="22" t="s">
        <v>190</v>
      </c>
      <c r="B160" s="153">
        <f>SUM(B161:B162)</f>
        <v>81829.703500000003</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81829.703500000003</v>
      </c>
      <c r="AD160" s="41"/>
      <c r="AE160" s="79">
        <f t="shared" si="20"/>
        <v>81.829703500000008</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81829.703500000003</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81829.703500000003</v>
      </c>
      <c r="AD162" s="41"/>
      <c r="AE162" s="52">
        <f t="shared" si="20"/>
        <v>81.829703500000008</v>
      </c>
      <c r="AF162" s="128"/>
      <c r="AG162" s="111"/>
    </row>
    <row r="163" spans="1:33" ht="22.25" customHeight="1">
      <c r="A163" s="22" t="s">
        <v>193</v>
      </c>
      <c r="B163" s="153">
        <f>SUM(B164:B165)</f>
        <v>2834807.9640000002</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2834807.9640000002</v>
      </c>
      <c r="AD163" s="41"/>
      <c r="AE163" s="79">
        <f t="shared" si="20"/>
        <v>2834.8079640000001</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2834807.9640000002</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2834807.9640000002</v>
      </c>
      <c r="AD165" s="41"/>
      <c r="AE165" s="52">
        <f t="shared" si="20"/>
        <v>2834.8079640000001</v>
      </c>
      <c r="AF165" s="128"/>
      <c r="AG165" s="111"/>
    </row>
    <row r="166" spans="1:33" ht="22.25" customHeight="1">
      <c r="A166" s="22" t="s">
        <v>196</v>
      </c>
      <c r="B166" s="153">
        <f>SUM(B167:B168)</f>
        <v>178034.01060000001</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178034.01060000001</v>
      </c>
      <c r="AD166" s="41"/>
      <c r="AE166" s="79">
        <f t="shared" si="20"/>
        <v>178.03401060000002</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178034.01060000001</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178034.01060000001</v>
      </c>
      <c r="AD168" s="41"/>
      <c r="AE168" s="52">
        <f t="shared" si="20"/>
        <v>178.03401060000002</v>
      </c>
      <c r="AF168" s="128"/>
      <c r="AG168" s="111"/>
    </row>
    <row r="169" spans="1:33" ht="22.25" customHeight="1">
      <c r="A169" s="22" t="s">
        <v>199</v>
      </c>
      <c r="B169" s="59"/>
      <c r="C169" s="62">
        <f>SUM(C170:C171)</f>
        <v>2581554.2496000002</v>
      </c>
      <c r="D169" s="62">
        <f>SUM(D170:D171)</f>
        <v>963763.85159999994</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3545318.1012000004</v>
      </c>
      <c r="AD169" s="41"/>
      <c r="AE169" s="52">
        <f t="shared" si="20"/>
        <v>3545.3181012000005</v>
      </c>
      <c r="AF169" s="128"/>
      <c r="AG169" s="54">
        <f>SUM(AG170:AG171)</f>
        <v>6890.1890000000003</v>
      </c>
    </row>
    <row r="170" spans="1:33" ht="22.25" customHeight="1">
      <c r="A170" s="21" t="s">
        <v>200</v>
      </c>
      <c r="B170" s="59"/>
      <c r="C170" s="44">
        <v>2379989.3996000001</v>
      </c>
      <c r="D170" s="44">
        <v>789585.53159999999</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3169574.9312</v>
      </c>
      <c r="AD170" s="41"/>
      <c r="AE170" s="52">
        <f t="shared" si="20"/>
        <v>3169.5749311999998</v>
      </c>
      <c r="AF170" s="128"/>
      <c r="AG170" s="44">
        <v>6070.0420000000004</v>
      </c>
    </row>
    <row r="171" spans="1:33" ht="22.25" customHeight="1">
      <c r="A171" s="21" t="s">
        <v>201</v>
      </c>
      <c r="B171" s="59"/>
      <c r="C171" s="44">
        <v>201564.85</v>
      </c>
      <c r="D171" s="44">
        <v>174178.32</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375743.17000000004</v>
      </c>
      <c r="AD171" s="41"/>
      <c r="AE171" s="52">
        <f t="shared" si="20"/>
        <v>375.74317000000002</v>
      </c>
      <c r="AF171" s="128"/>
      <c r="AG171" s="44">
        <v>820.14700000000005</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-1566565.6294</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-1566565.6294</v>
      </c>
      <c r="AD173" s="41"/>
      <c r="AE173" s="52">
        <f t="shared" si="20"/>
        <v>-1566.5656294</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935121.00600000005</v>
      </c>
      <c r="C175" s="33">
        <f>C176+C180+C181+C184+C187</f>
        <v>37702478.273710333</v>
      </c>
      <c r="D175" s="33">
        <f>D176+D180+D181+D184+D187</f>
        <v>5484563.0060000001</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44122162.285710335</v>
      </c>
      <c r="AD175" s="97"/>
      <c r="AE175" s="81">
        <f t="shared" si="20"/>
        <v>44122.162285710336</v>
      </c>
      <c r="AF175" s="128"/>
      <c r="AG175" s="33">
        <f>AG176+AG180+AG181+AG184+AG187</f>
        <v>1381.1079299999999</v>
      </c>
    </row>
    <row r="176" spans="1:33" ht="22.25" customHeight="1">
      <c r="A176" s="24" t="s">
        <v>206</v>
      </c>
      <c r="B176" s="63"/>
      <c r="C176" s="62">
        <f>C177+C178+C179</f>
        <v>15312301.277710333</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15312301.277710333</v>
      </c>
      <c r="AD176" s="97"/>
      <c r="AE176" s="37">
        <f t="shared" si="20"/>
        <v>15312.301277710334</v>
      </c>
      <c r="AF176" s="128"/>
      <c r="AG176" s="78"/>
    </row>
    <row r="177" spans="1:33" ht="22.25" customHeight="1">
      <c r="A177" s="100" t="s">
        <v>207</v>
      </c>
      <c r="B177" s="63"/>
      <c r="C177" s="44">
        <v>9419471.536983341</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9419471.536983341</v>
      </c>
      <c r="AD177" s="97"/>
      <c r="AE177" s="44">
        <f t="shared" si="20"/>
        <v>9419.4715369833411</v>
      </c>
      <c r="AF177" s="128"/>
      <c r="AG177" s="111"/>
    </row>
    <row r="178" spans="1:33" ht="22.25" customHeight="1">
      <c r="A178" s="100" t="s">
        <v>208</v>
      </c>
      <c r="B178" s="63"/>
      <c r="C178" s="44">
        <v>4190092.4160248325</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4190092.4160248325</v>
      </c>
      <c r="AD178" s="97"/>
      <c r="AE178" s="52">
        <f t="shared" si="20"/>
        <v>4190.0924160248323</v>
      </c>
      <c r="AF178" s="128"/>
      <c r="AG178" s="111"/>
    </row>
    <row r="179" spans="1:33" ht="22.25" customHeight="1">
      <c r="A179" s="100" t="s">
        <v>209</v>
      </c>
      <c r="B179" s="63"/>
      <c r="C179" s="44">
        <v>1702737.3247021604</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1702737.3247021604</v>
      </c>
      <c r="AD179" s="97"/>
      <c r="AE179" s="52">
        <f t="shared" si="20"/>
        <v>1702.7373247021603</v>
      </c>
      <c r="AF179" s="128"/>
      <c r="AG179" s="111"/>
    </row>
    <row r="180" spans="1:33" ht="22.25" customHeight="1">
      <c r="A180" s="24" t="s">
        <v>210</v>
      </c>
      <c r="B180" s="63"/>
      <c r="C180" s="169">
        <v>134247.42800000001</v>
      </c>
      <c r="D180" s="175">
        <v>95291.701000000001</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229539.12900000002</v>
      </c>
      <c r="AD180" s="97"/>
      <c r="AE180" s="37">
        <f t="shared" si="20"/>
        <v>229.539129</v>
      </c>
      <c r="AF180" s="128"/>
      <c r="AG180" s="111"/>
    </row>
    <row r="181" spans="1:33" ht="22.25" customHeight="1">
      <c r="A181" s="24" t="s">
        <v>211</v>
      </c>
      <c r="B181" s="62">
        <f>B182+B183</f>
        <v>935121.00600000005</v>
      </c>
      <c r="C181" s="62">
        <f>C182+C183</f>
        <v>887870.73699999996</v>
      </c>
      <c r="D181" s="62">
        <f>D182+D183</f>
        <v>197378.37899999999</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2020370.122</v>
      </c>
      <c r="AD181" s="97"/>
      <c r="AE181" s="37">
        <f t="shared" si="20"/>
        <v>2020.370122</v>
      </c>
      <c r="AF181" s="128"/>
      <c r="AG181" s="37">
        <f>AG182+AG183</f>
        <v>1381.1079299999999</v>
      </c>
    </row>
    <row r="182" spans="1:33" ht="22.25" customHeight="1">
      <c r="A182" s="100" t="s">
        <v>212</v>
      </c>
      <c r="B182" s="44">
        <v>44618.118000000002</v>
      </c>
      <c r="C182" s="44">
        <v>115.309</v>
      </c>
      <c r="D182" s="44">
        <v>3486.74</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48220.167000000001</v>
      </c>
      <c r="AD182" s="97"/>
      <c r="AE182" s="52">
        <f t="shared" si="20"/>
        <v>48.220167000000004</v>
      </c>
      <c r="AF182" s="128"/>
      <c r="AG182" s="111"/>
    </row>
    <row r="183" spans="1:33" ht="22.25" customHeight="1">
      <c r="A183" s="100" t="s">
        <v>213</v>
      </c>
      <c r="B183" s="44">
        <v>890502.88800000004</v>
      </c>
      <c r="C183" s="44">
        <v>887755.42799999996</v>
      </c>
      <c r="D183" s="44">
        <v>193891.639</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1972149.9550000001</v>
      </c>
      <c r="AD183" s="97"/>
      <c r="AE183" s="52">
        <f t="shared" si="20"/>
        <v>1972.1499550000001</v>
      </c>
      <c r="AF183" s="128"/>
      <c r="AG183" s="44">
        <v>1381.1079299999999</v>
      </c>
    </row>
    <row r="184" spans="1:33" ht="22.25" customHeight="1">
      <c r="A184" s="20" t="s">
        <v>214</v>
      </c>
      <c r="B184" s="63"/>
      <c r="C184" s="37">
        <f>SUM(C185:C186)</f>
        <v>21368058.831</v>
      </c>
      <c r="D184" s="37">
        <f>SUM(D185:D186)</f>
        <v>5191892.926</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26559951.756999999</v>
      </c>
      <c r="AD184" s="97"/>
      <c r="AE184" s="37">
        <f t="shared" si="20"/>
        <v>26559.951756999999</v>
      </c>
      <c r="AF184" s="128"/>
      <c r="AG184" s="76"/>
    </row>
    <row r="185" spans="1:33" ht="22.25" customHeight="1">
      <c r="A185" s="100" t="s">
        <v>215</v>
      </c>
      <c r="B185" s="63"/>
      <c r="C185" s="44">
        <v>4496857.8039999995</v>
      </c>
      <c r="D185" s="44">
        <v>2857506.6749999998</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7354364.4789999994</v>
      </c>
      <c r="AD185" s="97"/>
      <c r="AE185" s="52">
        <f t="shared" si="20"/>
        <v>7354.3644789999989</v>
      </c>
      <c r="AF185" s="128"/>
      <c r="AG185" s="111"/>
    </row>
    <row r="186" spans="1:33" ht="22.25" customHeight="1">
      <c r="A186" s="100" t="s">
        <v>216</v>
      </c>
      <c r="B186" s="63"/>
      <c r="C186" s="44">
        <v>16871201.026999999</v>
      </c>
      <c r="D186" s="44">
        <v>2334386.2510000002</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19205587.277999997</v>
      </c>
      <c r="AD186" s="97"/>
      <c r="AE186" s="52">
        <f t="shared" si="20"/>
        <v>19205.587277999995</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505004815.03832829</v>
      </c>
      <c r="C188" s="137">
        <f t="shared" si="26"/>
        <v>154764065.57012275</v>
      </c>
      <c r="D188" s="137">
        <f t="shared" si="26"/>
        <v>39043284.401626207</v>
      </c>
      <c r="E188" s="137">
        <f t="shared" si="26"/>
        <v>3574364.8331675008</v>
      </c>
      <c r="F188" s="137">
        <f t="shared" si="26"/>
        <v>181991.266</v>
      </c>
      <c r="G188" s="137">
        <f t="shared" si="26"/>
        <v>0</v>
      </c>
      <c r="H188" s="137">
        <f t="shared" si="26"/>
        <v>2692.4169999999999</v>
      </c>
      <c r="I188" s="137">
        <f t="shared" si="26"/>
        <v>0</v>
      </c>
      <c r="J188" s="137">
        <f t="shared" si="26"/>
        <v>4824992.7069999995</v>
      </c>
      <c r="K188" s="137">
        <f t="shared" si="26"/>
        <v>5649109.1789999995</v>
      </c>
      <c r="L188" s="137">
        <f t="shared" si="26"/>
        <v>53386.402999999998</v>
      </c>
      <c r="M188" s="137">
        <f>M175+M121+M68+M10</f>
        <v>231822.44899999999</v>
      </c>
      <c r="N188" s="137">
        <f t="shared" ref="N188:AC188" si="27">N10+N68+N121+N175</f>
        <v>29163.522000000001</v>
      </c>
      <c r="O188" s="137">
        <f t="shared" si="27"/>
        <v>0</v>
      </c>
      <c r="P188" s="137">
        <f t="shared" si="27"/>
        <v>0</v>
      </c>
      <c r="Q188" s="137">
        <f t="shared" si="27"/>
        <v>0</v>
      </c>
      <c r="R188" s="137">
        <f t="shared" si="27"/>
        <v>0</v>
      </c>
      <c r="S188" s="137">
        <f t="shared" si="27"/>
        <v>232095.96400000001</v>
      </c>
      <c r="T188" s="137">
        <f t="shared" si="27"/>
        <v>1.029655308375</v>
      </c>
      <c r="U188" s="137">
        <f t="shared" si="27"/>
        <v>16547.459033187781</v>
      </c>
      <c r="V188" s="137">
        <f t="shared" si="27"/>
        <v>1702.4051432018969</v>
      </c>
      <c r="W188" s="137">
        <f t="shared" si="27"/>
        <v>135.360889875</v>
      </c>
      <c r="X188" s="137">
        <f t="shared" si="27"/>
        <v>1.520908875E-3</v>
      </c>
      <c r="Y188" s="137">
        <f t="shared" si="27"/>
        <v>48.364902225000002</v>
      </c>
      <c r="Z188" s="137">
        <f t="shared" si="27"/>
        <v>1.01393925E-3</v>
      </c>
      <c r="AA188" s="137">
        <f t="shared" si="27"/>
        <v>1224.3316443749998</v>
      </c>
      <c r="AB188" s="137">
        <f t="shared" si="27"/>
        <v>161515.28930937502</v>
      </c>
      <c r="AC188" s="137">
        <f t="shared" si="27"/>
        <v>713772957.99335718</v>
      </c>
      <c r="AD188" s="97"/>
      <c r="AE188" s="137">
        <f t="shared" si="20"/>
        <v>713772.95799335721</v>
      </c>
      <c r="AF188" s="91"/>
      <c r="AG188" s="147">
        <f>AG175+AG121+AG68+AG10</f>
        <v>77031.212138491552</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2430483.233</v>
      </c>
      <c r="C190" s="62">
        <f>C191+C192</f>
        <v>468.59800000000001</v>
      </c>
      <c r="D190" s="62">
        <f>D191+D192</f>
        <v>17739.771400000001</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2448691.6024000002</v>
      </c>
      <c r="AD190" s="41"/>
      <c r="AE190" s="37">
        <f t="shared" si="20"/>
        <v>2448.6916024000002</v>
      </c>
      <c r="AF190" s="91"/>
      <c r="AG190" s="37">
        <f>AG191</f>
        <v>34.383699999999997</v>
      </c>
    </row>
    <row r="191" spans="1:33" ht="22.25" customHeight="1">
      <c r="A191" s="25" t="s">
        <v>220</v>
      </c>
      <c r="B191" s="44">
        <v>2430483.233</v>
      </c>
      <c r="C191" s="44">
        <v>468.59800000000001</v>
      </c>
      <c r="D191" s="44">
        <v>17739.771400000001</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2448691.6024000002</v>
      </c>
      <c r="AD191" s="41"/>
      <c r="AE191" s="52">
        <f t="shared" si="20"/>
        <v>2448.6916024000002</v>
      </c>
      <c r="AF191" s="91"/>
      <c r="AG191" s="52">
        <v>34.383699999999997</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26804072</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26804072</v>
      </c>
      <c r="AE193" s="31">
        <f t="shared" si="20"/>
        <v>26804.072</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096AF-1905-4D74-9043-4DF0C3B18949}">
  <dimension ref="A1:AG200"/>
  <sheetViews>
    <sheetView zoomScale="138" zoomScaleNormal="138" workbookViewId="0">
      <pane xSplit="1" topLeftCell="Z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2012</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514305166.26817745</v>
      </c>
      <c r="C7" s="134">
        <f>C10+C68+C121+C150+C175</f>
        <v>149453445.45610893</v>
      </c>
      <c r="D7" s="134">
        <f>D10+D68+D121+D150+D175</f>
        <v>37478289.703921236</v>
      </c>
      <c r="E7" s="134">
        <f>E68</f>
        <v>2382076.8805837501</v>
      </c>
      <c r="F7" s="134">
        <f t="shared" ref="F7:AB7" si="0">F68</f>
        <v>307610.17</v>
      </c>
      <c r="G7" s="134">
        <f t="shared" si="0"/>
        <v>12976.352999999999</v>
      </c>
      <c r="H7" s="134">
        <f t="shared" si="0"/>
        <v>3301.8739999999998</v>
      </c>
      <c r="I7" s="134">
        <f t="shared" si="0"/>
        <v>0</v>
      </c>
      <c r="J7" s="134">
        <f t="shared" si="0"/>
        <v>5089422.3939999994</v>
      </c>
      <c r="K7" s="134">
        <f t="shared" si="0"/>
        <v>5944675.5920000002</v>
      </c>
      <c r="L7" s="134">
        <f t="shared" si="0"/>
        <v>64595.110999999997</v>
      </c>
      <c r="M7" s="134">
        <f t="shared" si="0"/>
        <v>293083.50300000003</v>
      </c>
      <c r="N7" s="134">
        <f t="shared" si="0"/>
        <v>102460.323</v>
      </c>
      <c r="O7" s="134">
        <f t="shared" si="0"/>
        <v>4894.7309999999998</v>
      </c>
      <c r="P7" s="134">
        <f t="shared" si="0"/>
        <v>6139.5050000000001</v>
      </c>
      <c r="Q7" s="134">
        <f t="shared" si="0"/>
        <v>0</v>
      </c>
      <c r="R7" s="134">
        <f t="shared" si="0"/>
        <v>0</v>
      </c>
      <c r="S7" s="134">
        <f t="shared" si="0"/>
        <v>508309.78700000001</v>
      </c>
      <c r="T7" s="134">
        <f t="shared" si="0"/>
        <v>1.0631976541875001</v>
      </c>
      <c r="U7" s="134">
        <f t="shared" si="0"/>
        <v>16905.748785361862</v>
      </c>
      <c r="V7" s="134">
        <f t="shared" si="0"/>
        <v>1745.7576502333736</v>
      </c>
      <c r="W7" s="134">
        <f t="shared" si="0"/>
        <v>139.77044493749997</v>
      </c>
      <c r="X7" s="134">
        <f t="shared" si="0"/>
        <v>1.5704544375000002E-3</v>
      </c>
      <c r="Y7" s="134">
        <f t="shared" si="0"/>
        <v>49.940451112500007</v>
      </c>
      <c r="Z7" s="134">
        <f t="shared" si="0"/>
        <v>1.0469696250000001E-3</v>
      </c>
      <c r="AA7" s="134">
        <f t="shared" si="0"/>
        <v>1264.2158221875002</v>
      </c>
      <c r="AB7" s="134">
        <f t="shared" si="0"/>
        <v>164339.72465468751</v>
      </c>
      <c r="AC7" s="139">
        <f>SUM(B7:AB7)</f>
        <v>716140893.87541485</v>
      </c>
      <c r="AE7" s="139">
        <f>AC7/1000</f>
        <v>716140.89387541485</v>
      </c>
      <c r="AF7" s="130"/>
      <c r="AG7" s="185">
        <f>AG10+AG68+AG121+AG150+AG175</f>
        <v>77871.211592747</v>
      </c>
    </row>
    <row r="8" spans="1:33" ht="27.5" customHeight="1" thickBot="1">
      <c r="A8" s="131" t="s">
        <v>37</v>
      </c>
      <c r="B8" s="132">
        <f>(B10+B68+B121+B175)</f>
        <v>497821538.72777742</v>
      </c>
      <c r="C8" s="132">
        <f t="shared" ref="C8:AB8" si="1">(C10+C68+C121+C175)</f>
        <v>148845776.02430895</v>
      </c>
      <c r="D8" s="132">
        <f t="shared" si="1"/>
        <v>37197587.805621237</v>
      </c>
      <c r="E8" s="132">
        <f t="shared" si="1"/>
        <v>2382076.8805837501</v>
      </c>
      <c r="F8" s="132">
        <f t="shared" si="1"/>
        <v>307610.17</v>
      </c>
      <c r="G8" s="132">
        <f t="shared" si="1"/>
        <v>12976.352999999999</v>
      </c>
      <c r="H8" s="132">
        <f t="shared" si="1"/>
        <v>3301.8739999999998</v>
      </c>
      <c r="I8" s="132">
        <f t="shared" si="1"/>
        <v>0</v>
      </c>
      <c r="J8" s="132">
        <f t="shared" si="1"/>
        <v>5089422.3939999994</v>
      </c>
      <c r="K8" s="132">
        <f t="shared" si="1"/>
        <v>5944675.5920000002</v>
      </c>
      <c r="L8" s="132">
        <f t="shared" si="1"/>
        <v>64595.110999999997</v>
      </c>
      <c r="M8" s="132">
        <f t="shared" si="1"/>
        <v>293083.50300000003</v>
      </c>
      <c r="N8" s="132">
        <f t="shared" si="1"/>
        <v>102460.323</v>
      </c>
      <c r="O8" s="132">
        <f t="shared" si="1"/>
        <v>4894.7309999999998</v>
      </c>
      <c r="P8" s="132">
        <f t="shared" si="1"/>
        <v>6139.5050000000001</v>
      </c>
      <c r="Q8" s="132">
        <f t="shared" si="1"/>
        <v>0</v>
      </c>
      <c r="R8" s="132">
        <f t="shared" si="1"/>
        <v>0</v>
      </c>
      <c r="S8" s="132">
        <f t="shared" si="1"/>
        <v>508309.78700000001</v>
      </c>
      <c r="T8" s="132">
        <f t="shared" si="1"/>
        <v>1.0631976541875001</v>
      </c>
      <c r="U8" s="132">
        <f t="shared" si="1"/>
        <v>16905.748785361862</v>
      </c>
      <c r="V8" s="132">
        <f t="shared" si="1"/>
        <v>1745.7576502333736</v>
      </c>
      <c r="W8" s="132">
        <f t="shared" si="1"/>
        <v>139.77044493749997</v>
      </c>
      <c r="X8" s="132">
        <f t="shared" si="1"/>
        <v>1.5704544375000002E-3</v>
      </c>
      <c r="Y8" s="132">
        <f t="shared" si="1"/>
        <v>49.940451112500007</v>
      </c>
      <c r="Z8" s="132">
        <f t="shared" si="1"/>
        <v>1.0469696250000001E-3</v>
      </c>
      <c r="AA8" s="132">
        <f t="shared" si="1"/>
        <v>1264.2158221875002</v>
      </c>
      <c r="AB8" s="132">
        <f t="shared" si="1"/>
        <v>164339.72465468751</v>
      </c>
      <c r="AC8" s="135">
        <f>SUM(B8:AB8)</f>
        <v>698768895.004915</v>
      </c>
      <c r="AE8" s="135">
        <f>AC8/1000</f>
        <v>698768.89500491496</v>
      </c>
      <c r="AF8" s="130"/>
      <c r="AG8" s="186"/>
    </row>
    <row r="9" spans="1:33" ht="27.5" customHeight="1" thickBot="1">
      <c r="A9" s="136" t="s">
        <v>38</v>
      </c>
      <c r="B9" s="137">
        <f>B10+B68+B121+B150+B175</f>
        <v>309116403.48687738</v>
      </c>
      <c r="C9" s="137">
        <f t="shared" ref="C9:D9" si="2">C10+C68+C121+C150+C175</f>
        <v>149453445.45610893</v>
      </c>
      <c r="D9" s="137">
        <f t="shared" si="2"/>
        <v>37478289.703921236</v>
      </c>
      <c r="E9" s="137">
        <f t="shared" ref="E9:AB9" si="3">E10+E68+E121+E175</f>
        <v>2382076.8805837501</v>
      </c>
      <c r="F9" s="137">
        <f t="shared" si="3"/>
        <v>307610.17</v>
      </c>
      <c r="G9" s="137">
        <f t="shared" si="3"/>
        <v>12976.352999999999</v>
      </c>
      <c r="H9" s="137">
        <f t="shared" si="3"/>
        <v>3301.8739999999998</v>
      </c>
      <c r="I9" s="137">
        <f t="shared" si="3"/>
        <v>0</v>
      </c>
      <c r="J9" s="137">
        <f t="shared" si="3"/>
        <v>5089422.3939999994</v>
      </c>
      <c r="K9" s="137">
        <f t="shared" si="3"/>
        <v>5944675.5920000002</v>
      </c>
      <c r="L9" s="137">
        <f t="shared" si="3"/>
        <v>64595.110999999997</v>
      </c>
      <c r="M9" s="137">
        <f t="shared" si="3"/>
        <v>293083.50300000003</v>
      </c>
      <c r="N9" s="137">
        <f t="shared" si="3"/>
        <v>102460.323</v>
      </c>
      <c r="O9" s="137">
        <f t="shared" si="3"/>
        <v>4894.7309999999998</v>
      </c>
      <c r="P9" s="137">
        <f t="shared" si="3"/>
        <v>6139.5050000000001</v>
      </c>
      <c r="Q9" s="137">
        <f t="shared" si="3"/>
        <v>0</v>
      </c>
      <c r="R9" s="137">
        <f t="shared" si="3"/>
        <v>0</v>
      </c>
      <c r="S9" s="137">
        <f t="shared" si="3"/>
        <v>508309.78700000001</v>
      </c>
      <c r="T9" s="137">
        <f t="shared" si="3"/>
        <v>1.0631976541875001</v>
      </c>
      <c r="U9" s="137">
        <f t="shared" si="3"/>
        <v>16905.748785361862</v>
      </c>
      <c r="V9" s="137">
        <f t="shared" si="3"/>
        <v>1745.7576502333736</v>
      </c>
      <c r="W9" s="137">
        <f t="shared" si="3"/>
        <v>139.77044493749997</v>
      </c>
      <c r="X9" s="137">
        <f t="shared" si="3"/>
        <v>1.5704544375000002E-3</v>
      </c>
      <c r="Y9" s="137">
        <f t="shared" si="3"/>
        <v>49.940451112500007</v>
      </c>
      <c r="Z9" s="137">
        <f t="shared" si="3"/>
        <v>1.0469696250000001E-3</v>
      </c>
      <c r="AA9" s="137">
        <f t="shared" si="3"/>
        <v>1264.2158221875002</v>
      </c>
      <c r="AB9" s="137">
        <f t="shared" si="3"/>
        <v>164339.72465468751</v>
      </c>
      <c r="AC9" s="138">
        <f>SUM(B9:AB9)</f>
        <v>510952131.09411496</v>
      </c>
      <c r="AE9" s="138">
        <f t="shared" ref="AE9:AE72" si="4">AC9/1000</f>
        <v>510952.13109411497</v>
      </c>
      <c r="AF9" s="129"/>
      <c r="AG9" s="187"/>
    </row>
    <row r="10" spans="1:33" ht="22.25" customHeight="1">
      <c r="A10" s="32" t="s">
        <v>39</v>
      </c>
      <c r="B10" s="33">
        <f>B11+B53</f>
        <v>446800683.04435599</v>
      </c>
      <c r="C10" s="33">
        <f>C11+C53</f>
        <v>22052553.816549793</v>
      </c>
      <c r="D10" s="33">
        <f>D11+D53</f>
        <v>3178723.6190461745</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472031960.47995198</v>
      </c>
      <c r="AD10" s="41"/>
      <c r="AE10" s="57">
        <f t="shared" si="4"/>
        <v>472031.96047995199</v>
      </c>
      <c r="AF10" s="128"/>
      <c r="AG10" s="36">
        <f>AG11+AG53</f>
        <v>70076.422182747003</v>
      </c>
    </row>
    <row r="11" spans="1:33" ht="22.25" customHeight="1">
      <c r="A11" s="20" t="s">
        <v>40</v>
      </c>
      <c r="B11" s="37">
        <f>B12+B18+B43+B49</f>
        <v>434485215.11435598</v>
      </c>
      <c r="C11" s="37">
        <f>C12+C18+C43+C49</f>
        <v>1056672.8865497923</v>
      </c>
      <c r="D11" s="37">
        <f>D12+D18+D43+D49</f>
        <v>3166503.1190461745</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438708391.11995196</v>
      </c>
      <c r="AD11" s="41"/>
      <c r="AE11" s="37">
        <f t="shared" si="4"/>
        <v>438708.39111995196</v>
      </c>
      <c r="AF11" s="128"/>
      <c r="AG11" s="37">
        <f>AG12+AG18+AG43+AG49</f>
        <v>67462.353002608215</v>
      </c>
    </row>
    <row r="12" spans="1:33" ht="22.25" customHeight="1">
      <c r="A12" s="20" t="s">
        <v>41</v>
      </c>
      <c r="B12" s="37">
        <f>B13+B14+B15</f>
        <v>195475396.00096428</v>
      </c>
      <c r="C12" s="37">
        <f>C13+C14+C15</f>
        <v>166085.730179059</v>
      </c>
      <c r="D12" s="37">
        <f>D13+D14+D15</f>
        <v>344100.35911315994</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195985582.09025651</v>
      </c>
      <c r="AD12" s="41"/>
      <c r="AE12" s="37">
        <f t="shared" si="4"/>
        <v>195985.5820902565</v>
      </c>
      <c r="AF12" s="128"/>
      <c r="AG12" s="37">
        <f>SUM(AG13:AG15)</f>
        <v>11580.725429317949</v>
      </c>
    </row>
    <row r="13" spans="1:33" ht="22.25" customHeight="1">
      <c r="A13" s="21" t="s">
        <v>42</v>
      </c>
      <c r="B13" s="44">
        <v>153415318.65328899</v>
      </c>
      <c r="C13" s="44">
        <v>140764.41600305901</v>
      </c>
      <c r="D13" s="44">
        <v>310570.59986215999</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153866653.6691542</v>
      </c>
      <c r="AD13" s="41"/>
      <c r="AE13" s="52">
        <f t="shared" si="4"/>
        <v>153866.65366915418</v>
      </c>
      <c r="AF13" s="128"/>
      <c r="AG13" s="44">
        <v>10160.823457614801</v>
      </c>
    </row>
    <row r="14" spans="1:33" ht="22.25" customHeight="1">
      <c r="A14" s="21" t="s">
        <v>43</v>
      </c>
      <c r="B14" s="44">
        <v>12835099.404888701</v>
      </c>
      <c r="C14" s="44">
        <v>8837.1861952933796</v>
      </c>
      <c r="D14" s="44">
        <v>12934.1306712598</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12856870.721755253</v>
      </c>
      <c r="AD14" s="41"/>
      <c r="AE14" s="52">
        <f t="shared" si="4"/>
        <v>12856.870721755253</v>
      </c>
      <c r="AF14" s="128"/>
      <c r="AG14" s="44">
        <v>1114.6210720521101</v>
      </c>
    </row>
    <row r="15" spans="1:33" ht="22.25" customHeight="1">
      <c r="A15" s="21" t="s">
        <v>44</v>
      </c>
      <c r="B15" s="49">
        <f>B16+B17</f>
        <v>29224977.9427866</v>
      </c>
      <c r="C15" s="49">
        <f t="shared" ref="C15:D15" si="5">C16+C17</f>
        <v>16484.127980706598</v>
      </c>
      <c r="D15" s="49">
        <f t="shared" si="5"/>
        <v>20595.628579740202</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29262057.699347045</v>
      </c>
      <c r="AD15" s="41"/>
      <c r="AE15" s="52">
        <f t="shared" si="4"/>
        <v>29262.057699347046</v>
      </c>
      <c r="AF15" s="128"/>
      <c r="AG15" s="44">
        <v>305.28089965103698</v>
      </c>
    </row>
    <row r="16" spans="1:33" ht="22.25" customHeight="1">
      <c r="A16" s="98" t="s">
        <v>45</v>
      </c>
      <c r="B16" s="44">
        <v>1544771.4410000001</v>
      </c>
      <c r="C16" s="44">
        <v>7.7240000000000002</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1544779.165</v>
      </c>
      <c r="AD16" s="41"/>
      <c r="AE16" s="52">
        <f t="shared" si="4"/>
        <v>1544.7791650000001</v>
      </c>
      <c r="AF16" s="128"/>
      <c r="AG16" s="73"/>
    </row>
    <row r="17" spans="1:33" ht="22.25" customHeight="1">
      <c r="A17" s="99" t="s">
        <v>46</v>
      </c>
      <c r="B17" s="44">
        <v>27680206.501786601</v>
      </c>
      <c r="C17" s="44">
        <v>16476.4039807066</v>
      </c>
      <c r="D17" s="44">
        <v>20595.628579740202</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27717278.534347046</v>
      </c>
      <c r="AD17" s="41"/>
      <c r="AE17" s="52">
        <f t="shared" si="4"/>
        <v>27717.278534347046</v>
      </c>
      <c r="AF17" s="128"/>
      <c r="AG17" s="44">
        <v>305.28089965103698</v>
      </c>
    </row>
    <row r="18" spans="1:33" ht="22.25" customHeight="1">
      <c r="A18" s="20" t="s">
        <v>47</v>
      </c>
      <c r="B18" s="37">
        <f>B19+B20+B21+B25+B26+B33+B35+B37+B39</f>
        <v>55620249.440391704</v>
      </c>
      <c r="C18" s="37">
        <f>C19+C20+C21+C25+C26+C33+C35+C37+C39</f>
        <v>105692.23517073327</v>
      </c>
      <c r="D18" s="37">
        <f>D19+D20+D21+D25+D26+D33+D35+D37+D39</f>
        <v>144397.33543301426</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55870339.010995448</v>
      </c>
      <c r="AD18" s="110"/>
      <c r="AE18" s="37">
        <f t="shared" si="4"/>
        <v>55870.339010995449</v>
      </c>
      <c r="AF18" s="128"/>
      <c r="AG18" s="37">
        <f>SUM(AG19,AG20,AG21,AG25,AG26,AG32,AG33,AG34,AG35,AG36,AG37,AG38,AG39)</f>
        <v>895.0887187302601</v>
      </c>
    </row>
    <row r="19" spans="1:33" ht="22.25" customHeight="1">
      <c r="A19" s="100" t="s">
        <v>48</v>
      </c>
      <c r="B19" s="44">
        <v>1295580.8687613478</v>
      </c>
      <c r="C19" s="44">
        <v>732.74404571947662</v>
      </c>
      <c r="D19" s="44">
        <v>874.02959763209822</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1297187.6424046995</v>
      </c>
      <c r="AD19" s="110"/>
      <c r="AE19" s="44">
        <f t="shared" si="4"/>
        <v>1297.1876424046995</v>
      </c>
      <c r="AF19" s="128"/>
      <c r="AG19" s="44">
        <v>11.201824806454196</v>
      </c>
    </row>
    <row r="20" spans="1:33" ht="22.25" customHeight="1">
      <c r="A20" s="100" t="s">
        <v>49</v>
      </c>
      <c r="B20" s="44">
        <v>1799808.1935440723</v>
      </c>
      <c r="C20" s="44">
        <v>1347.8319719800647</v>
      </c>
      <c r="D20" s="44">
        <v>2117.2176676153076</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1803273.2431836678</v>
      </c>
      <c r="AD20" s="110"/>
      <c r="AE20" s="52">
        <f t="shared" si="4"/>
        <v>1803.2732431836678</v>
      </c>
      <c r="AF20" s="128"/>
      <c r="AG20" s="44">
        <v>23.083510004649309</v>
      </c>
    </row>
    <row r="21" spans="1:33" ht="22.25" customHeight="1">
      <c r="A21" s="100" t="s">
        <v>50</v>
      </c>
      <c r="B21" s="44">
        <f>SUM(B22:B24)</f>
        <v>3708520.4798705541</v>
      </c>
      <c r="C21" s="44">
        <f>SUM(C22:C24)</f>
        <v>2250.9344192526169</v>
      </c>
      <c r="D21" s="44">
        <f>SUM(D22:D24)</f>
        <v>2893.8312992322899</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3713665.2455890388</v>
      </c>
      <c r="AD21" s="110"/>
      <c r="AE21" s="52">
        <f t="shared" si="4"/>
        <v>3713.6652455890389</v>
      </c>
      <c r="AF21" s="128"/>
      <c r="AG21" s="44">
        <v>24.977581541947927</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3589486.3367367042</v>
      </c>
      <c r="C23" s="44">
        <v>2131.8456312526168</v>
      </c>
      <c r="D23" s="44">
        <v>2680.8839772322899</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3594299.0663451892</v>
      </c>
      <c r="AD23" s="110"/>
      <c r="AE23" s="52">
        <f t="shared" si="4"/>
        <v>3594.2990663451892</v>
      </c>
      <c r="AF23" s="128"/>
      <c r="AG23" s="44">
        <v>24.494708528885795</v>
      </c>
    </row>
    <row r="24" spans="1:33" ht="22.25" customHeight="1">
      <c r="A24" s="99" t="s">
        <v>53</v>
      </c>
      <c r="B24" s="44">
        <v>119034.14313385001</v>
      </c>
      <c r="C24" s="44">
        <v>119.08878799999999</v>
      </c>
      <c r="D24" s="44">
        <v>212.94732199999999</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119366.17924385</v>
      </c>
      <c r="AD24" s="110"/>
      <c r="AE24" s="52">
        <f t="shared" si="4"/>
        <v>119.36617924385</v>
      </c>
      <c r="AF24" s="128"/>
      <c r="AG24" s="44">
        <v>0.48287301306213265</v>
      </c>
    </row>
    <row r="25" spans="1:33" ht="22.25" customHeight="1">
      <c r="A25" s="100" t="s">
        <v>54</v>
      </c>
      <c r="B25" s="44">
        <v>2231042.2892116704</v>
      </c>
      <c r="C25" s="44">
        <v>1439.0862527175113</v>
      </c>
      <c r="D25" s="44">
        <v>1983.4940653506314</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2234464.8695297386</v>
      </c>
      <c r="AD25" s="110"/>
      <c r="AE25" s="52">
        <f t="shared" si="4"/>
        <v>2234.4648695297387</v>
      </c>
      <c r="AF25" s="128"/>
      <c r="AG25" s="44">
        <v>32.95216938354195</v>
      </c>
    </row>
    <row r="26" spans="1:33" ht="22.25" customHeight="1">
      <c r="A26" s="100" t="s">
        <v>55</v>
      </c>
      <c r="B26" s="44">
        <f>SUM(B27:B31)</f>
        <v>860302.06743207644</v>
      </c>
      <c r="C26" s="44">
        <f>SUM(C27:C31)</f>
        <v>36925.506607592273</v>
      </c>
      <c r="D26" s="44">
        <f>SUM(D27:D31)</f>
        <v>47018.731287905939</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944246.30532757461</v>
      </c>
      <c r="AD26" s="110"/>
      <c r="AE26" s="52">
        <f t="shared" si="4"/>
        <v>944.24630532757465</v>
      </c>
      <c r="AF26" s="128"/>
      <c r="AG26" s="44">
        <v>491.60042879178883</v>
      </c>
    </row>
    <row r="27" spans="1:33" ht="22.25" customHeight="1">
      <c r="A27" s="99" t="s">
        <v>56</v>
      </c>
      <c r="B27" s="44">
        <v>0</v>
      </c>
      <c r="C27" s="44">
        <v>36119.543663411634</v>
      </c>
      <c r="D27" s="44">
        <v>45579.424146686106</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81698.967810097733</v>
      </c>
      <c r="AD27" s="110"/>
      <c r="AE27" s="52">
        <f t="shared" si="4"/>
        <v>81.698967810097727</v>
      </c>
      <c r="AF27" s="128"/>
      <c r="AG27" s="44">
        <v>469.1240730569296</v>
      </c>
    </row>
    <row r="28" spans="1:33" ht="22.25" customHeight="1">
      <c r="A28" s="99" t="s">
        <v>57</v>
      </c>
      <c r="B28" s="44">
        <v>0</v>
      </c>
      <c r="C28" s="44">
        <v>0</v>
      </c>
      <c r="D28" s="44">
        <v>0</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0</v>
      </c>
      <c r="AD28" s="110"/>
      <c r="AE28" s="52">
        <f t="shared" si="4"/>
        <v>0</v>
      </c>
      <c r="AF28" s="128"/>
      <c r="AG28" s="44">
        <v>0</v>
      </c>
    </row>
    <row r="29" spans="1:33" ht="22.25" customHeight="1">
      <c r="A29" s="99" t="s">
        <v>58</v>
      </c>
      <c r="B29" s="44">
        <v>453157.17399686557</v>
      </c>
      <c r="C29" s="44">
        <v>404.14039288473674</v>
      </c>
      <c r="D29" s="44">
        <v>697.31025659113277</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454258.62464634143</v>
      </c>
      <c r="AD29" s="110"/>
      <c r="AE29" s="52">
        <f t="shared" si="4"/>
        <v>454.25862464634145</v>
      </c>
      <c r="AF29" s="128"/>
      <c r="AG29" s="44">
        <v>2.744624554557217</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407144.8934352108</v>
      </c>
      <c r="C31" s="44">
        <v>401.82255129590413</v>
      </c>
      <c r="D31" s="44">
        <v>741.99688462869915</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408288.71287113545</v>
      </c>
      <c r="AD31" s="110"/>
      <c r="AE31" s="52">
        <f t="shared" si="4"/>
        <v>408.28871287113543</v>
      </c>
      <c r="AF31" s="128"/>
      <c r="AG31" s="44">
        <v>19.731731180302027</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599085.15734201844</v>
      </c>
      <c r="C33" s="44">
        <v>331.60791889127307</v>
      </c>
      <c r="D33" s="44">
        <v>402.11277590353563</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599818.87803681323</v>
      </c>
      <c r="AD33" s="110"/>
      <c r="AE33" s="52">
        <f t="shared" si="4"/>
        <v>599.8188780368132</v>
      </c>
      <c r="AF33" s="128"/>
      <c r="AG33" s="44">
        <v>1.6484718892215136</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11596142.331941916</v>
      </c>
      <c r="C35" s="44">
        <v>12569.301691584229</v>
      </c>
      <c r="D35" s="44">
        <v>20699.13638741766</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11629410.770020917</v>
      </c>
      <c r="AD35" s="110"/>
      <c r="AE35" s="52">
        <f t="shared" si="4"/>
        <v>11629.410770020917</v>
      </c>
      <c r="AF35" s="128"/>
      <c r="AG35" s="44">
        <v>66.650854693057795</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551007.55461960414</v>
      </c>
      <c r="C37" s="44">
        <v>635.3348713822345</v>
      </c>
      <c r="D37" s="44">
        <v>1202.5981494020866</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552845.48764038843</v>
      </c>
      <c r="AD37" s="110"/>
      <c r="AE37" s="52">
        <f t="shared" si="4"/>
        <v>552.84548764038846</v>
      </c>
      <c r="AF37" s="128"/>
      <c r="AG37" s="44">
        <v>2.4416199009601085</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32978760.497668445</v>
      </c>
      <c r="C39" s="44">
        <f>SUM(C40:C42)</f>
        <v>49459.887391613585</v>
      </c>
      <c r="D39" s="44">
        <f>SUM(D40:D42)</f>
        <v>67206.184202554694</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33095426.569262613</v>
      </c>
      <c r="AD39" s="110"/>
      <c r="AE39" s="52">
        <f t="shared" si="4"/>
        <v>33095.426569262614</v>
      </c>
      <c r="AF39" s="128"/>
      <c r="AG39" s="44">
        <v>240.53225771863859</v>
      </c>
    </row>
    <row r="40" spans="1:33" ht="22.25" customHeight="1">
      <c r="A40" s="99" t="s">
        <v>69</v>
      </c>
      <c r="B40" s="44">
        <v>3103312.1358125699</v>
      </c>
      <c r="C40" s="44">
        <v>1682.1515760000002</v>
      </c>
      <c r="D40" s="44">
        <v>1902.3652785000004</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3106896.6526670698</v>
      </c>
      <c r="AD40" s="110"/>
      <c r="AE40" s="52">
        <f t="shared" si="4"/>
        <v>3106.8966526670697</v>
      </c>
      <c r="AF40" s="128"/>
      <c r="AG40" s="44">
        <v>23.808472978536464</v>
      </c>
    </row>
    <row r="41" spans="1:33" ht="22.25" customHeight="1">
      <c r="A41" s="99" t="s">
        <v>70</v>
      </c>
      <c r="B41" s="44">
        <v>523847.60752742115</v>
      </c>
      <c r="C41" s="44">
        <v>406.27878069397161</v>
      </c>
      <c r="D41" s="44">
        <v>638.69893379773669</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524892.58524191286</v>
      </c>
      <c r="AD41" s="110"/>
      <c r="AE41" s="52">
        <f t="shared" si="4"/>
        <v>524.89258524191291</v>
      </c>
      <c r="AF41" s="128"/>
      <c r="AG41" s="44">
        <v>5.8636038654673817</v>
      </c>
    </row>
    <row r="42" spans="1:33" ht="22.25" customHeight="1">
      <c r="A42" s="99" t="s">
        <v>71</v>
      </c>
      <c r="B42" s="44">
        <v>29351600.754328452</v>
      </c>
      <c r="C42" s="44">
        <v>47371.457034919615</v>
      </c>
      <c r="D42" s="44">
        <v>64665.119990256957</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29463637.331353627</v>
      </c>
      <c r="AD42" s="110"/>
      <c r="AE42" s="52">
        <f t="shared" si="4"/>
        <v>29463.637331353628</v>
      </c>
      <c r="AF42" s="128"/>
      <c r="AG42" s="44">
        <v>210.86018087463475</v>
      </c>
    </row>
    <row r="43" spans="1:33" ht="22.25" customHeight="1">
      <c r="A43" s="20" t="s">
        <v>72</v>
      </c>
      <c r="B43" s="37">
        <f>SUM(B44:B48)</f>
        <v>150357889.60299999</v>
      </c>
      <c r="C43" s="37">
        <f>SUM(C44:C48)</f>
        <v>418093.41120000003</v>
      </c>
      <c r="D43" s="37">
        <f>SUM(D44:D48)</f>
        <v>2295191.5345000001</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153071174.5487</v>
      </c>
      <c r="AD43" s="41"/>
      <c r="AE43" s="37">
        <f t="shared" si="4"/>
        <v>153071.17454870002</v>
      </c>
      <c r="AF43" s="128"/>
      <c r="AG43" s="37">
        <f>SUM(AG44:AG48)</f>
        <v>15905.44885456</v>
      </c>
    </row>
    <row r="44" spans="1:33" ht="22.25" customHeight="1">
      <c r="A44" s="100" t="s">
        <v>73</v>
      </c>
      <c r="B44" s="44">
        <v>3829756.31</v>
      </c>
      <c r="C44" s="44">
        <v>738.37789999999995</v>
      </c>
      <c r="D44" s="44">
        <v>27952.878000000001</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3858447.5659000003</v>
      </c>
      <c r="AD44" s="41"/>
      <c r="AE44" s="52">
        <f t="shared" si="4"/>
        <v>3858.4475659000004</v>
      </c>
      <c r="AF44" s="128"/>
      <c r="AG44" s="44">
        <v>54.178954560000001</v>
      </c>
    </row>
    <row r="45" spans="1:33" ht="22.25" customHeight="1">
      <c r="A45" s="100" t="s">
        <v>74</v>
      </c>
      <c r="B45" s="44">
        <v>142124304.37</v>
      </c>
      <c r="C45" s="44">
        <v>407660.33590000001</v>
      </c>
      <c r="D45" s="44">
        <v>2045572.0315</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144577536.73740003</v>
      </c>
      <c r="AD45" s="41"/>
      <c r="AE45" s="52">
        <f t="shared" si="4"/>
        <v>144577.53673740002</v>
      </c>
      <c r="AF45" s="128"/>
      <c r="AG45" s="44">
        <v>15739.4</v>
      </c>
    </row>
    <row r="46" spans="1:33" ht="22.25" customHeight="1">
      <c r="A46" s="100" t="s">
        <v>75</v>
      </c>
      <c r="B46" s="44">
        <v>1959972.92</v>
      </c>
      <c r="C46" s="44">
        <v>3126.24</v>
      </c>
      <c r="D46" s="44">
        <v>203904.98</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2167004.14</v>
      </c>
      <c r="AD46" s="41"/>
      <c r="AE46" s="52">
        <f t="shared" si="4"/>
        <v>2167.00414</v>
      </c>
      <c r="AF46" s="128"/>
      <c r="AG46" s="44">
        <v>46.22</v>
      </c>
    </row>
    <row r="47" spans="1:33" ht="22.25" customHeight="1">
      <c r="A47" s="100" t="s">
        <v>76</v>
      </c>
      <c r="B47" s="44">
        <v>2443856.003</v>
      </c>
      <c r="C47" s="44">
        <v>6568.4574000000002</v>
      </c>
      <c r="D47" s="44">
        <v>17761.645</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2468186.1054000002</v>
      </c>
      <c r="AD47" s="41"/>
      <c r="AE47" s="52">
        <f t="shared" si="4"/>
        <v>2468.1861054000001</v>
      </c>
      <c r="AF47" s="128"/>
      <c r="AG47" s="44">
        <v>65.649900000000002</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33031680.07</v>
      </c>
      <c r="C49" s="37">
        <f>SUM(C50:C52)</f>
        <v>366801.51</v>
      </c>
      <c r="D49" s="37">
        <f>SUM(D50:D52)</f>
        <v>382813.89</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33781295.469999999</v>
      </c>
      <c r="AD49" s="41"/>
      <c r="AE49" s="37">
        <f t="shared" si="4"/>
        <v>33781.295469999997</v>
      </c>
      <c r="AF49" s="128"/>
      <c r="AG49" s="37">
        <f>SUM(AG50:AG52)</f>
        <v>39081.090000000004</v>
      </c>
    </row>
    <row r="50" spans="1:33" ht="22.25" customHeight="1">
      <c r="A50" s="100" t="s">
        <v>79</v>
      </c>
      <c r="B50" s="44">
        <v>4797824.8099999996</v>
      </c>
      <c r="C50" s="44">
        <v>10992.22</v>
      </c>
      <c r="D50" s="44">
        <v>2541.83</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4811358.8599999994</v>
      </c>
      <c r="AD50" s="41"/>
      <c r="AE50" s="52">
        <f t="shared" si="4"/>
        <v>4811.3588599999994</v>
      </c>
      <c r="AF50" s="128"/>
      <c r="AG50" s="44">
        <v>2302.69</v>
      </c>
    </row>
    <row r="51" spans="1:33" ht="22.25" customHeight="1">
      <c r="A51" s="100" t="s">
        <v>80</v>
      </c>
      <c r="B51" s="44">
        <v>19353650.25</v>
      </c>
      <c r="C51" s="44">
        <v>322356.33</v>
      </c>
      <c r="D51" s="44">
        <v>361601.77</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20037608.349999998</v>
      </c>
      <c r="AD51" s="41"/>
      <c r="AE51" s="52">
        <f t="shared" si="4"/>
        <v>20037.608349999999</v>
      </c>
      <c r="AF51" s="128"/>
      <c r="AG51" s="44">
        <v>36487.94</v>
      </c>
    </row>
    <row r="52" spans="1:33" ht="22.25" customHeight="1">
      <c r="A52" s="100" t="s">
        <v>81</v>
      </c>
      <c r="B52" s="44">
        <v>8880205.0099999998</v>
      </c>
      <c r="C52" s="44">
        <v>33452.959999999999</v>
      </c>
      <c r="D52" s="44">
        <v>18670.29</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8932328.2599999998</v>
      </c>
      <c r="AD52" s="41"/>
      <c r="AE52" s="52">
        <f t="shared" si="4"/>
        <v>8932.3282600000002</v>
      </c>
      <c r="AF52" s="128"/>
      <c r="AG52" s="44">
        <v>290.45999999999998</v>
      </c>
    </row>
    <row r="53" spans="1:33" ht="22.25" customHeight="1">
      <c r="A53" s="13" t="s">
        <v>82</v>
      </c>
      <c r="B53" s="37">
        <f>B54+B59</f>
        <v>12315467.929999998</v>
      </c>
      <c r="C53" s="37">
        <f>C54+C59</f>
        <v>20995880.93</v>
      </c>
      <c r="D53" s="37">
        <f>D54+D59</f>
        <v>12220.5</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33323569.359999999</v>
      </c>
      <c r="AD53" s="41"/>
      <c r="AE53" s="37">
        <f t="shared" si="4"/>
        <v>33323.569360000001</v>
      </c>
      <c r="AF53" s="128"/>
      <c r="AG53" s="37">
        <f>AG54+AG59</f>
        <v>2614.0691801387902</v>
      </c>
    </row>
    <row r="54" spans="1:33" ht="22.25" customHeight="1">
      <c r="A54" s="20" t="s">
        <v>83</v>
      </c>
      <c r="B54" s="37">
        <f>B55+B58</f>
        <v>126616.37</v>
      </c>
      <c r="C54" s="37">
        <f>C55+C58</f>
        <v>4453471.68</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4580088.05</v>
      </c>
      <c r="AD54" s="41"/>
      <c r="AE54" s="37">
        <f t="shared" si="4"/>
        <v>4580.0880499999994</v>
      </c>
      <c r="AF54" s="128"/>
      <c r="AG54" s="76"/>
    </row>
    <row r="55" spans="1:33" ht="22.25" customHeight="1">
      <c r="A55" s="101" t="s">
        <v>84</v>
      </c>
      <c r="B55" s="52">
        <f>B56+B57</f>
        <v>126616.37</v>
      </c>
      <c r="C55" s="52">
        <f>C56+C57</f>
        <v>4453471.68</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4580088.05</v>
      </c>
      <c r="AD55" s="41"/>
      <c r="AE55" s="44">
        <f t="shared" si="4"/>
        <v>4580.0880499999994</v>
      </c>
      <c r="AF55" s="128"/>
      <c r="AG55" s="73"/>
    </row>
    <row r="56" spans="1:33" ht="22.25" customHeight="1">
      <c r="A56" s="100" t="s">
        <v>85</v>
      </c>
      <c r="B56" s="44">
        <v>120583.69</v>
      </c>
      <c r="C56" s="44">
        <v>4271746</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4392329.6900000004</v>
      </c>
      <c r="AD56" s="41"/>
      <c r="AE56" s="52">
        <f t="shared" si="4"/>
        <v>4392.3296900000005</v>
      </c>
      <c r="AF56" s="128"/>
      <c r="AG56" s="73"/>
    </row>
    <row r="57" spans="1:33" ht="22.25" customHeight="1">
      <c r="A57" s="100" t="s">
        <v>86</v>
      </c>
      <c r="B57" s="44">
        <v>6032.68</v>
      </c>
      <c r="C57" s="44">
        <v>181725.68</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187758.36</v>
      </c>
      <c r="AD57" s="41"/>
      <c r="AE57" s="52">
        <f t="shared" si="4"/>
        <v>187.75835999999998</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12188851.559999999</v>
      </c>
      <c r="C59" s="37">
        <f t="shared" ref="C59:D59" si="8">C60+C64</f>
        <v>16542409.25</v>
      </c>
      <c r="D59" s="37">
        <f t="shared" si="8"/>
        <v>12220.5</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28743481.309999999</v>
      </c>
      <c r="AD59" s="41"/>
      <c r="AE59" s="37">
        <f t="shared" si="4"/>
        <v>28743.481309999999</v>
      </c>
      <c r="AF59" s="128"/>
      <c r="AG59" s="53">
        <f>SUM(AG60:AG66)</f>
        <v>2614.0691801387902</v>
      </c>
    </row>
    <row r="60" spans="1:33" ht="22.25" customHeight="1">
      <c r="A60" s="100" t="s">
        <v>89</v>
      </c>
      <c r="B60" s="49">
        <f>SUM(B61,B62,B63)</f>
        <v>9890979.0199999996</v>
      </c>
      <c r="C60" s="49">
        <f t="shared" ref="C60:D60" si="9">SUM(C61,C62,C63)</f>
        <v>9596382.7400000002</v>
      </c>
      <c r="D60" s="49">
        <f t="shared" si="9"/>
        <v>12133.98</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19499495.739999998</v>
      </c>
      <c r="AD60" s="41"/>
      <c r="AE60" s="52">
        <f t="shared" si="4"/>
        <v>19499.495739999998</v>
      </c>
      <c r="AF60" s="128"/>
      <c r="AG60" s="111"/>
    </row>
    <row r="61" spans="1:33" ht="22.25" customHeight="1">
      <c r="A61" s="102" t="s">
        <v>90</v>
      </c>
      <c r="B61" s="44">
        <v>5819574.3200000003</v>
      </c>
      <c r="C61" s="44">
        <v>5978770.46</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11798344.780000001</v>
      </c>
      <c r="AD61" s="41"/>
      <c r="AE61" s="52">
        <f t="shared" si="4"/>
        <v>11798.344780000001</v>
      </c>
      <c r="AF61" s="128"/>
      <c r="AG61" s="109"/>
    </row>
    <row r="62" spans="1:33" ht="22.25" customHeight="1">
      <c r="A62" s="102" t="s">
        <v>91</v>
      </c>
      <c r="B62" s="44">
        <v>4027696.01</v>
      </c>
      <c r="C62" s="44">
        <v>3477033.47</v>
      </c>
      <c r="D62" s="44">
        <v>12133.98</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7516863.4600000009</v>
      </c>
      <c r="AD62" s="41"/>
      <c r="AE62" s="52">
        <f t="shared" si="4"/>
        <v>7516.8634600000005</v>
      </c>
      <c r="AF62" s="128"/>
      <c r="AG62" s="44">
        <v>2614.0691801387902</v>
      </c>
    </row>
    <row r="63" spans="1:33" ht="22.25" customHeight="1">
      <c r="A63" s="102" t="s">
        <v>92</v>
      </c>
      <c r="B63" s="44">
        <v>43708.69</v>
      </c>
      <c r="C63" s="44">
        <v>140578.81</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184287.5</v>
      </c>
      <c r="AD63" s="41"/>
      <c r="AE63" s="52">
        <f t="shared" si="4"/>
        <v>184.28749999999999</v>
      </c>
      <c r="AF63" s="128"/>
      <c r="AG63" s="109"/>
    </row>
    <row r="64" spans="1:33" ht="22.25" customHeight="1">
      <c r="A64" s="103" t="s">
        <v>93</v>
      </c>
      <c r="B64" s="49">
        <f>SUM(B65,B66,B67)</f>
        <v>2297872.54</v>
      </c>
      <c r="C64" s="49">
        <f t="shared" ref="C64:D64" si="11">SUM(C65,C66,C67)</f>
        <v>6946026.5099999998</v>
      </c>
      <c r="D64" s="49">
        <f t="shared" si="11"/>
        <v>86.52</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9243985.5700000003</v>
      </c>
      <c r="AD64" s="41"/>
      <c r="AE64" s="52">
        <f t="shared" si="4"/>
        <v>9243.9855700000007</v>
      </c>
      <c r="AF64" s="128"/>
      <c r="AG64" s="109"/>
    </row>
    <row r="65" spans="1:33" ht="22.25" customHeight="1">
      <c r="A65" s="102" t="s">
        <v>94</v>
      </c>
      <c r="B65" s="44">
        <v>2218028.4300000002</v>
      </c>
      <c r="C65" s="44">
        <v>2993152.14</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5211180.57</v>
      </c>
      <c r="AD65" s="41"/>
      <c r="AE65" s="52">
        <f t="shared" si="4"/>
        <v>5211.1805700000004</v>
      </c>
      <c r="AF65" s="128"/>
      <c r="AG65" s="112"/>
    </row>
    <row r="66" spans="1:33" ht="22.25" customHeight="1">
      <c r="A66" s="102" t="s">
        <v>95</v>
      </c>
      <c r="B66" s="44">
        <v>74416.5</v>
      </c>
      <c r="C66" s="44">
        <v>1388.85</v>
      </c>
      <c r="D66" s="44">
        <v>86.52</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75891.87000000001</v>
      </c>
      <c r="AD66" s="41"/>
      <c r="AE66" s="52">
        <f t="shared" si="4"/>
        <v>75.891870000000011</v>
      </c>
      <c r="AF66" s="128"/>
      <c r="AG66" s="112"/>
    </row>
    <row r="67" spans="1:33" ht="22.25" customHeight="1" thickBot="1">
      <c r="A67" s="102" t="s">
        <v>96</v>
      </c>
      <c r="B67" s="44">
        <v>5427.61</v>
      </c>
      <c r="C67" s="44">
        <v>3951485.52</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3956913.13</v>
      </c>
      <c r="AD67" s="41"/>
      <c r="AE67" s="116">
        <f t="shared" si="4"/>
        <v>3956.9131299999999</v>
      </c>
      <c r="AF67" s="128"/>
      <c r="AG67" s="112"/>
    </row>
    <row r="68" spans="1:33" ht="22.25" customHeight="1">
      <c r="A68" s="12" t="s">
        <v>97</v>
      </c>
      <c r="B68" s="33">
        <f>B69+B75+B86+B94+B99+B105+B112+B117</f>
        <v>48436263.054421395</v>
      </c>
      <c r="C68" s="33">
        <f t="shared" ref="C68:AC68" si="12">C69+C75+C86+C94+C99+C105+C112+C117</f>
        <v>221002.38523607748</v>
      </c>
      <c r="D68" s="33">
        <f t="shared" si="12"/>
        <v>719132.53776006552</v>
      </c>
      <c r="E68" s="34">
        <f t="shared" si="12"/>
        <v>2382076.8805837501</v>
      </c>
      <c r="F68" s="34">
        <f t="shared" si="12"/>
        <v>307610.17</v>
      </c>
      <c r="G68" s="34">
        <f t="shared" si="12"/>
        <v>12976.352999999999</v>
      </c>
      <c r="H68" s="34">
        <f t="shared" si="12"/>
        <v>3301.8739999999998</v>
      </c>
      <c r="I68" s="34">
        <f t="shared" si="12"/>
        <v>0</v>
      </c>
      <c r="J68" s="34">
        <f t="shared" si="12"/>
        <v>5089422.3939999994</v>
      </c>
      <c r="K68" s="34">
        <f t="shared" si="12"/>
        <v>5944675.5920000002</v>
      </c>
      <c r="L68" s="34">
        <f t="shared" si="12"/>
        <v>64595.110999999997</v>
      </c>
      <c r="M68" s="34">
        <f t="shared" si="12"/>
        <v>293083.50300000003</v>
      </c>
      <c r="N68" s="34">
        <f t="shared" si="12"/>
        <v>102460.323</v>
      </c>
      <c r="O68" s="34">
        <f t="shared" si="12"/>
        <v>4894.7309999999998</v>
      </c>
      <c r="P68" s="34">
        <f t="shared" si="12"/>
        <v>6139.5050000000001</v>
      </c>
      <c r="Q68" s="34">
        <f t="shared" si="12"/>
        <v>0</v>
      </c>
      <c r="R68" s="34">
        <f t="shared" si="12"/>
        <v>0</v>
      </c>
      <c r="S68" s="34">
        <f t="shared" si="12"/>
        <v>508309.78700000001</v>
      </c>
      <c r="T68" s="34">
        <f t="shared" si="12"/>
        <v>1.0631976541875001</v>
      </c>
      <c r="U68" s="34">
        <f t="shared" si="12"/>
        <v>16905.748785361862</v>
      </c>
      <c r="V68" s="34">
        <f t="shared" si="12"/>
        <v>1745.7576502333736</v>
      </c>
      <c r="W68" s="34">
        <f t="shared" si="12"/>
        <v>139.77044493749997</v>
      </c>
      <c r="X68" s="34">
        <f t="shared" si="12"/>
        <v>1.5704544375000002E-3</v>
      </c>
      <c r="Y68" s="34">
        <f t="shared" si="12"/>
        <v>49.940451112500007</v>
      </c>
      <c r="Z68" s="34">
        <f t="shared" si="12"/>
        <v>1.0469696250000001E-3</v>
      </c>
      <c r="AA68" s="34">
        <f t="shared" si="12"/>
        <v>1264.2158221875002</v>
      </c>
      <c r="AB68" s="120">
        <f t="shared" si="12"/>
        <v>164339.72465468751</v>
      </c>
      <c r="AC68" s="57">
        <f t="shared" si="12"/>
        <v>64280390.424624883</v>
      </c>
      <c r="AD68" s="93"/>
      <c r="AE68" s="57">
        <f t="shared" si="4"/>
        <v>64280.390424624886</v>
      </c>
      <c r="AF68" s="128"/>
      <c r="AG68" s="57"/>
    </row>
    <row r="69" spans="1:33" ht="22.25" customHeight="1">
      <c r="A69" s="20" t="s">
        <v>98</v>
      </c>
      <c r="B69" s="53">
        <f>SUM(B70:B74)</f>
        <v>26528056.837958574</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26528056.837958574</v>
      </c>
      <c r="AD69" s="41"/>
      <c r="AE69" s="37">
        <f t="shared" si="4"/>
        <v>26528.056837958575</v>
      </c>
      <c r="AF69" s="128"/>
      <c r="AG69" s="76"/>
    </row>
    <row r="70" spans="1:33" ht="22.25" customHeight="1">
      <c r="A70" s="100" t="s">
        <v>99</v>
      </c>
      <c r="B70" s="44">
        <v>18331257.102224</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18331257.102224</v>
      </c>
      <c r="AD70" s="41"/>
      <c r="AE70" s="52">
        <f t="shared" si="4"/>
        <v>18331.257102224001</v>
      </c>
      <c r="AF70" s="128"/>
      <c r="AG70" s="111"/>
    </row>
    <row r="71" spans="1:33" ht="22.25" customHeight="1">
      <c r="A71" s="100" t="s">
        <v>100</v>
      </c>
      <c r="B71" s="44">
        <v>3382106.0113230119</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3382106.0113230119</v>
      </c>
      <c r="AD71" s="41"/>
      <c r="AE71" s="52">
        <f t="shared" si="4"/>
        <v>3382.1060113230119</v>
      </c>
      <c r="AF71" s="128"/>
      <c r="AG71" s="111"/>
    </row>
    <row r="72" spans="1:33" ht="22.25" customHeight="1">
      <c r="A72" s="100" t="s">
        <v>101</v>
      </c>
      <c r="B72" s="44">
        <v>667582.40096021141</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667582.40096021141</v>
      </c>
      <c r="AD72" s="41"/>
      <c r="AE72" s="52">
        <f t="shared" si="4"/>
        <v>667.58240096021143</v>
      </c>
      <c r="AF72" s="128"/>
      <c r="AG72" s="111"/>
    </row>
    <row r="73" spans="1:33" ht="22.25" customHeight="1">
      <c r="A73" s="100" t="s">
        <v>102</v>
      </c>
      <c r="B73" s="44">
        <v>4147111.3234513504</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4147111.3234513504</v>
      </c>
      <c r="AD73" s="41"/>
      <c r="AE73" s="52">
        <f t="shared" ref="AE73:AE136" si="13">AC73/1000</f>
        <v>4147.1113234513505</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3163087.2392687364</v>
      </c>
      <c r="C75" s="37">
        <f>SUM(C76:C85)</f>
        <v>216979.78923607749</v>
      </c>
      <c r="D75" s="37">
        <f>SUM(D76:D85)</f>
        <v>718992.42704999994</v>
      </c>
      <c r="E75" s="60">
        <f>SUM(E76:E85)</f>
        <v>2381752.3200000003</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6480811.7755548144</v>
      </c>
      <c r="AD75" s="41"/>
      <c r="AE75" s="37">
        <f t="shared" si="13"/>
        <v>6480.8117755548146</v>
      </c>
      <c r="AF75" s="128"/>
      <c r="AG75" s="76"/>
    </row>
    <row r="76" spans="1:33" ht="22.25" customHeight="1">
      <c r="A76" s="100" t="s">
        <v>105</v>
      </c>
      <c r="B76" s="117">
        <v>1125581.4075851296</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1125581.4075851296</v>
      </c>
      <c r="AD76" s="41"/>
      <c r="AE76" s="52">
        <f t="shared" si="13"/>
        <v>1125.5814075851297</v>
      </c>
      <c r="AF76" s="128"/>
      <c r="AG76" s="111"/>
    </row>
    <row r="77" spans="1:33" ht="22.25" customHeight="1">
      <c r="A77" s="100" t="s">
        <v>106</v>
      </c>
      <c r="B77" s="59"/>
      <c r="C77" s="58"/>
      <c r="D77" s="44">
        <v>539771.60204999999</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539771.60204999999</v>
      </c>
      <c r="AD77" s="41"/>
      <c r="AE77" s="52">
        <f t="shared" si="13"/>
        <v>539.77160204999996</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179220.82499999998</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179220.82499999998</v>
      </c>
      <c r="AD79" s="41"/>
      <c r="AE79" s="52">
        <f t="shared" si="13"/>
        <v>179.22082499999999</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183770.28000000003</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183770.28000000003</v>
      </c>
      <c r="AD81" s="41"/>
      <c r="AE81" s="52">
        <f t="shared" si="13"/>
        <v>183.77028000000001</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1813715.5516836068</v>
      </c>
      <c r="C83" s="44">
        <v>216979.78923607749</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2030695.3409196844</v>
      </c>
      <c r="AD83" s="41"/>
      <c r="AE83" s="52">
        <f t="shared" si="13"/>
        <v>2030.6953409196844</v>
      </c>
      <c r="AF83" s="128"/>
      <c r="AG83" s="111"/>
    </row>
    <row r="84" spans="1:33" ht="22.25" customHeight="1">
      <c r="A84" s="100" t="s">
        <v>113</v>
      </c>
      <c r="B84" s="59"/>
      <c r="C84" s="58"/>
      <c r="D84" s="58"/>
      <c r="E84" s="165">
        <v>2381752.3200000003</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2381752.3200000003</v>
      </c>
      <c r="AD84" s="41"/>
      <c r="AE84" s="52">
        <f t="shared" si="13"/>
        <v>2381.7523200000005</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18547253.689999998</v>
      </c>
      <c r="C86" s="37">
        <f>SUM(C87:C93)</f>
        <v>4022.596</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18551276.285999998</v>
      </c>
      <c r="AD86" s="41"/>
      <c r="AE86" s="37">
        <f>AC86/1000</f>
        <v>18551.276286</v>
      </c>
      <c r="AF86" s="128"/>
      <c r="AG86" s="76"/>
    </row>
    <row r="87" spans="1:33" ht="22.25" customHeight="1">
      <c r="A87" s="100" t="s">
        <v>116</v>
      </c>
      <c r="B87" s="44">
        <v>18117020.41</v>
      </c>
      <c r="C87" s="44">
        <v>4022.596</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18121043.006000001</v>
      </c>
      <c r="AD87" s="41"/>
      <c r="AE87" s="52">
        <f t="shared" si="13"/>
        <v>18121.043006</v>
      </c>
      <c r="AF87" s="128"/>
      <c r="AG87" s="111"/>
    </row>
    <row r="88" spans="1:33" ht="22.25" customHeight="1">
      <c r="A88" s="100" t="s">
        <v>117</v>
      </c>
      <c r="B88" s="44">
        <v>306107.90000000002</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306107.90000000002</v>
      </c>
      <c r="AD88" s="41"/>
      <c r="AE88" s="52">
        <f t="shared" si="13"/>
        <v>306.10790000000003</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124125.38</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124125.38</v>
      </c>
      <c r="AD91" s="41"/>
      <c r="AE91" s="52">
        <f t="shared" si="13"/>
        <v>124.12538000000001</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148994.72064477141</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148994.72064477141</v>
      </c>
      <c r="AD94" s="41"/>
      <c r="AE94" s="37">
        <f t="shared" si="13"/>
        <v>148.99472064477141</v>
      </c>
      <c r="AF94" s="128"/>
      <c r="AG94" s="78"/>
    </row>
    <row r="95" spans="1:33" ht="22.25" customHeight="1">
      <c r="A95" s="100" t="s">
        <v>124</v>
      </c>
      <c r="B95" s="44">
        <v>125291.27235325077</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125291.27235325077</v>
      </c>
      <c r="AD95" s="41"/>
      <c r="AE95" s="52">
        <f t="shared" si="13"/>
        <v>125.29127235325076</v>
      </c>
      <c r="AF95" s="128"/>
      <c r="AG95" s="111"/>
    </row>
    <row r="96" spans="1:33" ht="22.25" customHeight="1">
      <c r="A96" s="100" t="s">
        <v>125</v>
      </c>
      <c r="B96" s="44">
        <v>23703.448291520657</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23703.448291520657</v>
      </c>
      <c r="AD96" s="41"/>
      <c r="AE96" s="52">
        <f t="shared" si="13"/>
        <v>23.703448291520658</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140.11071006562503</v>
      </c>
      <c r="E99" s="66">
        <f>SUM(E100:E102)</f>
        <v>324.56058375000015</v>
      </c>
      <c r="F99" s="47"/>
      <c r="G99" s="47"/>
      <c r="H99" s="47"/>
      <c r="I99" s="47"/>
      <c r="J99" s="47"/>
      <c r="K99" s="47"/>
      <c r="L99" s="47"/>
      <c r="M99" s="47"/>
      <c r="N99" s="47"/>
      <c r="O99" s="47"/>
      <c r="P99" s="47"/>
      <c r="Q99" s="47"/>
      <c r="R99" s="47"/>
      <c r="S99" s="47"/>
      <c r="T99" s="66">
        <f>SUM(T100:T102)</f>
        <v>1.0631976541875001</v>
      </c>
      <c r="U99" s="66">
        <f t="shared" ref="U99:AB99" si="16">SUM(U100:U102)</f>
        <v>16905.748785361862</v>
      </c>
      <c r="V99" s="66">
        <f t="shared" si="16"/>
        <v>1745.7576502333736</v>
      </c>
      <c r="W99" s="66">
        <f t="shared" si="16"/>
        <v>139.77044493749997</v>
      </c>
      <c r="X99" s="66">
        <f t="shared" si="16"/>
        <v>1.5704544375000002E-3</v>
      </c>
      <c r="Y99" s="66">
        <f t="shared" si="16"/>
        <v>49.940451112500007</v>
      </c>
      <c r="Z99" s="66">
        <f t="shared" si="16"/>
        <v>1.0469696250000001E-3</v>
      </c>
      <c r="AA99" s="66">
        <f t="shared" si="16"/>
        <v>1264.2158221875002</v>
      </c>
      <c r="AB99" s="66">
        <f t="shared" si="16"/>
        <v>615.09465468750022</v>
      </c>
      <c r="AC99" s="37">
        <f>SUM(AC100:AC104)</f>
        <v>21186.264917414112</v>
      </c>
      <c r="AD99" s="41"/>
      <c r="AE99" s="37">
        <f t="shared" si="13"/>
        <v>21.18626491741411</v>
      </c>
      <c r="AF99" s="128"/>
      <c r="AG99" s="63"/>
    </row>
    <row r="100" spans="1:33" ht="22.25" customHeight="1">
      <c r="A100" s="100" t="s">
        <v>129</v>
      </c>
      <c r="B100" s="63"/>
      <c r="C100" s="63"/>
      <c r="D100" s="44">
        <v>140.11071006562503</v>
      </c>
      <c r="E100" s="165">
        <v>324.56058375000015</v>
      </c>
      <c r="F100" s="47"/>
      <c r="G100" s="47"/>
      <c r="H100" s="47"/>
      <c r="I100" s="47"/>
      <c r="J100" s="47"/>
      <c r="K100" s="47"/>
      <c r="L100" s="47"/>
      <c r="M100" s="47"/>
      <c r="N100" s="47"/>
      <c r="O100" s="47"/>
      <c r="P100" s="47"/>
      <c r="Q100" s="47"/>
      <c r="R100" s="47"/>
      <c r="S100" s="47"/>
      <c r="T100" s="165">
        <v>1.0631976541875001</v>
      </c>
      <c r="U100" s="165">
        <v>1249.4535504750002</v>
      </c>
      <c r="V100" s="165">
        <v>697.28177025000002</v>
      </c>
      <c r="W100" s="165">
        <v>139.77044493749997</v>
      </c>
      <c r="X100" s="165">
        <v>1.5704544375000002E-3</v>
      </c>
      <c r="Y100" s="165">
        <v>49.940451112500007</v>
      </c>
      <c r="Z100" s="165">
        <v>1.0469696250000001E-3</v>
      </c>
      <c r="AA100" s="165">
        <v>1264.2158221875002</v>
      </c>
      <c r="AB100" s="165">
        <v>615.09465468750022</v>
      </c>
      <c r="AC100" s="52">
        <f>SUM(B100:AB100)</f>
        <v>4481.4938025438751</v>
      </c>
      <c r="AD100" s="41"/>
      <c r="AE100" s="52">
        <f t="shared" si="13"/>
        <v>4.4814938025438753</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15656.295234886862</v>
      </c>
      <c r="V102" s="165">
        <v>1048.4758799833735</v>
      </c>
      <c r="W102" s="47"/>
      <c r="X102" s="47"/>
      <c r="Y102" s="47"/>
      <c r="Z102" s="47"/>
      <c r="AA102" s="47"/>
      <c r="AB102" s="75"/>
      <c r="AC102" s="52">
        <f>SUM(B102:AB102)</f>
        <v>16704.771114870236</v>
      </c>
      <c r="AD102" s="41"/>
      <c r="AE102" s="52">
        <f t="shared" si="13"/>
        <v>16.704771114870237</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307610.17</v>
      </c>
      <c r="G105" s="67">
        <f t="shared" ref="G105:S105" si="17">SUM(G106:G111)</f>
        <v>12976.352999999999</v>
      </c>
      <c r="H105" s="66">
        <f t="shared" si="17"/>
        <v>3301.8739999999998</v>
      </c>
      <c r="I105" s="66">
        <f t="shared" si="17"/>
        <v>0</v>
      </c>
      <c r="J105" s="66">
        <f t="shared" si="17"/>
        <v>5089422.3939999994</v>
      </c>
      <c r="K105" s="66">
        <f t="shared" si="17"/>
        <v>5944675.5920000002</v>
      </c>
      <c r="L105" s="66">
        <f t="shared" si="17"/>
        <v>64595.110999999997</v>
      </c>
      <c r="M105" s="66">
        <f t="shared" si="17"/>
        <v>293083.50300000003</v>
      </c>
      <c r="N105" s="66">
        <f t="shared" si="17"/>
        <v>102460.323</v>
      </c>
      <c r="O105" s="66">
        <f t="shared" si="17"/>
        <v>4894.7309999999998</v>
      </c>
      <c r="P105" s="66">
        <f t="shared" si="17"/>
        <v>6139.5050000000001</v>
      </c>
      <c r="Q105" s="66">
        <f t="shared" si="17"/>
        <v>0</v>
      </c>
      <c r="R105" s="67">
        <f t="shared" si="17"/>
        <v>0</v>
      </c>
      <c r="S105" s="66">
        <f t="shared" si="17"/>
        <v>508309.78700000001</v>
      </c>
      <c r="T105" s="47"/>
      <c r="U105" s="47"/>
      <c r="V105" s="47"/>
      <c r="W105" s="47"/>
      <c r="X105" s="47"/>
      <c r="Y105" s="47"/>
      <c r="Z105" s="47"/>
      <c r="AA105" s="47"/>
      <c r="AB105" s="75"/>
      <c r="AC105" s="37">
        <f>SUM(AC106:AC111)</f>
        <v>12337469.342999998</v>
      </c>
      <c r="AD105" s="41"/>
      <c r="AE105" s="37">
        <f>AC105/1000</f>
        <v>12337.469342999999</v>
      </c>
      <c r="AF105" s="128"/>
      <c r="AG105" s="63"/>
    </row>
    <row r="106" spans="1:33" ht="22.25" customHeight="1">
      <c r="A106" s="100" t="s">
        <v>135</v>
      </c>
      <c r="B106" s="63"/>
      <c r="C106" s="63"/>
      <c r="D106" s="63"/>
      <c r="E106" s="45"/>
      <c r="F106" s="165">
        <v>307610.17</v>
      </c>
      <c r="G106" s="47"/>
      <c r="H106" s="47"/>
      <c r="I106" s="47"/>
      <c r="J106" s="165">
        <v>4771871.0329999998</v>
      </c>
      <c r="K106" s="165">
        <v>5944675.5920000002</v>
      </c>
      <c r="L106" s="165">
        <v>64595.110999999997</v>
      </c>
      <c r="M106" s="105"/>
      <c r="N106" s="47"/>
      <c r="O106" s="47"/>
      <c r="P106" s="47"/>
      <c r="Q106" s="47"/>
      <c r="R106" s="47"/>
      <c r="S106" s="165">
        <v>508309.78700000001</v>
      </c>
      <c r="T106" s="47"/>
      <c r="U106" s="47"/>
      <c r="V106" s="47"/>
      <c r="W106" s="47"/>
      <c r="X106" s="47"/>
      <c r="Y106" s="47"/>
      <c r="Z106" s="47"/>
      <c r="AA106" s="47"/>
      <c r="AB106" s="75"/>
      <c r="AC106" s="52">
        <f>SUM(B106:AB106)</f>
        <v>11597061.693</v>
      </c>
      <c r="AD106" s="41"/>
      <c r="AE106" s="52">
        <f>AC106/1000</f>
        <v>11597.061693</v>
      </c>
      <c r="AF106" s="128"/>
      <c r="AG106" s="111"/>
    </row>
    <row r="107" spans="1:33" ht="22.25" customHeight="1">
      <c r="A107" s="100" t="s">
        <v>136</v>
      </c>
      <c r="B107" s="63"/>
      <c r="C107" s="63"/>
      <c r="D107" s="63"/>
      <c r="E107" s="45"/>
      <c r="F107" s="47"/>
      <c r="G107" s="47"/>
      <c r="H107" s="47"/>
      <c r="I107" s="165">
        <v>0</v>
      </c>
      <c r="J107" s="165">
        <v>2653.6179999999999</v>
      </c>
      <c r="K107" s="47"/>
      <c r="L107" s="47"/>
      <c r="M107" s="165">
        <v>293083.50300000003</v>
      </c>
      <c r="N107" s="47"/>
      <c r="O107" s="47"/>
      <c r="P107" s="47"/>
      <c r="Q107" s="165">
        <v>0</v>
      </c>
      <c r="R107" s="47"/>
      <c r="S107" s="47"/>
      <c r="T107" s="47"/>
      <c r="U107" s="47"/>
      <c r="V107" s="47"/>
      <c r="W107" s="47"/>
      <c r="X107" s="47"/>
      <c r="Y107" s="47"/>
      <c r="Z107" s="47"/>
      <c r="AA107" s="47"/>
      <c r="AB107" s="75"/>
      <c r="AC107" s="52">
        <f>SUM(B107:AB107)</f>
        <v>295737.12100000004</v>
      </c>
      <c r="AD107" s="41"/>
      <c r="AE107" s="52">
        <f t="shared" si="13"/>
        <v>295.73712100000006</v>
      </c>
      <c r="AF107" s="128"/>
      <c r="AG107" s="111"/>
    </row>
    <row r="108" spans="1:33" ht="22.25" customHeight="1">
      <c r="A108" s="100" t="s">
        <v>137</v>
      </c>
      <c r="B108" s="63"/>
      <c r="C108" s="63"/>
      <c r="D108" s="63"/>
      <c r="E108" s="45"/>
      <c r="F108" s="47"/>
      <c r="G108" s="47"/>
      <c r="H108" s="165">
        <v>3301.8739999999998</v>
      </c>
      <c r="I108" s="47"/>
      <c r="J108" s="47"/>
      <c r="K108" s="47"/>
      <c r="L108" s="47"/>
      <c r="M108" s="47"/>
      <c r="N108" s="47"/>
      <c r="O108" s="165">
        <v>4894.7309999999998</v>
      </c>
      <c r="P108" s="165">
        <v>6139.5050000000001</v>
      </c>
      <c r="Q108" s="47"/>
      <c r="R108" s="165">
        <v>0</v>
      </c>
      <c r="S108" s="47"/>
      <c r="T108" s="47"/>
      <c r="U108" s="47"/>
      <c r="V108" s="47"/>
      <c r="W108" s="47"/>
      <c r="X108" s="47"/>
      <c r="Y108" s="47"/>
      <c r="Z108" s="47"/>
      <c r="AA108" s="47"/>
      <c r="AB108" s="75"/>
      <c r="AC108" s="52">
        <f>SUM(B108:AB108)</f>
        <v>14336.11</v>
      </c>
      <c r="AD108" s="41"/>
      <c r="AE108" s="52">
        <f t="shared" si="13"/>
        <v>14.336110000000001</v>
      </c>
      <c r="AF108" s="128"/>
      <c r="AG108" s="111"/>
    </row>
    <row r="109" spans="1:33" ht="22.25" customHeight="1">
      <c r="A109" s="100" t="s">
        <v>138</v>
      </c>
      <c r="B109" s="63"/>
      <c r="C109" s="63"/>
      <c r="D109" s="63"/>
      <c r="E109" s="45"/>
      <c r="F109" s="47"/>
      <c r="G109" s="47"/>
      <c r="H109" s="47"/>
      <c r="I109" s="47"/>
      <c r="J109" s="165">
        <v>314897.74300000002</v>
      </c>
      <c r="K109" s="47"/>
      <c r="L109" s="47"/>
      <c r="M109" s="47"/>
      <c r="N109" s="165">
        <v>102460.323</v>
      </c>
      <c r="O109" s="47"/>
      <c r="P109" s="47"/>
      <c r="Q109" s="165">
        <v>0</v>
      </c>
      <c r="R109" s="47"/>
      <c r="S109" s="47"/>
      <c r="T109" s="47"/>
      <c r="U109" s="47"/>
      <c r="V109" s="47"/>
      <c r="W109" s="47"/>
      <c r="X109" s="47"/>
      <c r="Y109" s="47"/>
      <c r="Z109" s="47"/>
      <c r="AA109" s="47"/>
      <c r="AB109" s="75"/>
      <c r="AC109" s="52">
        <f>SUM(B109:AB109)</f>
        <v>417358.06599999999</v>
      </c>
      <c r="AD109" s="41"/>
      <c r="AE109" s="52">
        <f t="shared" si="13"/>
        <v>417.35806600000001</v>
      </c>
      <c r="AF109" s="128"/>
      <c r="AG109" s="111"/>
    </row>
    <row r="110" spans="1:33" ht="22.25" customHeight="1">
      <c r="A110" s="100" t="s">
        <v>139</v>
      </c>
      <c r="B110" s="64"/>
      <c r="C110" s="63"/>
      <c r="D110" s="63"/>
      <c r="E110" s="45"/>
      <c r="F110" s="47"/>
      <c r="G110" s="165">
        <v>12976.352999999999</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12976.352999999999</v>
      </c>
      <c r="AD110" s="41"/>
      <c r="AE110" s="52">
        <f t="shared" si="13"/>
        <v>12.976353</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163724.63</v>
      </c>
      <c r="AC112" s="37">
        <f>SUM(AC113:AC116)</f>
        <v>163724.63</v>
      </c>
      <c r="AD112" s="41"/>
      <c r="AE112" s="37">
        <f t="shared" si="13"/>
        <v>163.72462999999999</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163724.63</v>
      </c>
      <c r="AC113" s="52">
        <f>SUM(B113:AB113)</f>
        <v>163724.63</v>
      </c>
      <c r="AD113" s="41"/>
      <c r="AE113" s="52">
        <f t="shared" si="13"/>
        <v>163.72462999999999</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48870.566549319308</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48870.566549319308</v>
      </c>
      <c r="AD117" s="41"/>
      <c r="AE117" s="37">
        <f t="shared" si="13"/>
        <v>48.870566549319307</v>
      </c>
      <c r="AF117" s="128"/>
      <c r="AG117" s="64"/>
    </row>
    <row r="118" spans="1:33" ht="22.25" customHeight="1">
      <c r="A118" s="100" t="s">
        <v>147</v>
      </c>
      <c r="B118" s="44">
        <v>48870.566549319308</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48870.566549319308</v>
      </c>
      <c r="AD118" s="41"/>
      <c r="AE118" s="52">
        <f t="shared" si="13"/>
        <v>48.870566549319307</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1615853.8800000001</v>
      </c>
      <c r="C121" s="33">
        <f>C122+C132+SUM(C143:C149)</f>
        <v>87840204.748400003</v>
      </c>
      <c r="D121" s="33">
        <f>D122+D132+SUM(D143:D149)</f>
        <v>27821344.462814998</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117277403.091215</v>
      </c>
      <c r="AD121" s="41"/>
      <c r="AE121" s="57">
        <f t="shared" si="13"/>
        <v>117277.403091215</v>
      </c>
      <c r="AF121" s="128"/>
      <c r="AG121" s="33">
        <f>SUM(AG122:AG149)</f>
        <v>3597.15</v>
      </c>
    </row>
    <row r="122" spans="1:33" ht="22.25" customHeight="1">
      <c r="A122" s="22" t="s">
        <v>151</v>
      </c>
      <c r="B122" s="58"/>
      <c r="C122" s="37">
        <f>SUM(C123:C131)</f>
        <v>70081768</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70081768</v>
      </c>
      <c r="AD122" s="41"/>
      <c r="AE122" s="37">
        <f t="shared" si="13"/>
        <v>70081.767999999996</v>
      </c>
      <c r="AF122" s="128"/>
      <c r="AG122" s="63"/>
    </row>
    <row r="123" spans="1:33" ht="22.25" customHeight="1">
      <c r="A123" s="21" t="s">
        <v>152</v>
      </c>
      <c r="B123" s="58"/>
      <c r="C123" s="44">
        <v>65974329</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65974329</v>
      </c>
      <c r="AD123" s="41"/>
      <c r="AE123" s="52">
        <f t="shared" si="13"/>
        <v>65974.328999999998</v>
      </c>
      <c r="AF123" s="128"/>
      <c r="AG123" s="111"/>
    </row>
    <row r="124" spans="1:33" ht="22.25" customHeight="1">
      <c r="A124" s="21" t="s">
        <v>153</v>
      </c>
      <c r="B124" s="59"/>
      <c r="C124" s="44">
        <v>1576947</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1576947</v>
      </c>
      <c r="AD124" s="41"/>
      <c r="AE124" s="52">
        <f t="shared" si="13"/>
        <v>1576.9469999999999</v>
      </c>
      <c r="AF124" s="128"/>
      <c r="AG124" s="111"/>
    </row>
    <row r="125" spans="1:33" ht="22.25" customHeight="1">
      <c r="A125" s="21" t="s">
        <v>154</v>
      </c>
      <c r="B125" s="59"/>
      <c r="C125" s="44">
        <v>370999</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370999</v>
      </c>
      <c r="AD125" s="41"/>
      <c r="AE125" s="52">
        <f t="shared" si="13"/>
        <v>370.99900000000002</v>
      </c>
      <c r="AF125" s="128"/>
      <c r="AG125" s="111"/>
    </row>
    <row r="126" spans="1:33" ht="22.25" customHeight="1">
      <c r="A126" s="21" t="s">
        <v>155</v>
      </c>
      <c r="B126" s="59"/>
      <c r="C126" s="44">
        <v>240821</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240821</v>
      </c>
      <c r="AD126" s="41"/>
      <c r="AE126" s="52">
        <f t="shared" si="13"/>
        <v>240.821</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1395534</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1395534</v>
      </c>
      <c r="AD128" s="41"/>
      <c r="AE128" s="52">
        <f t="shared" si="13"/>
        <v>1395.5340000000001</v>
      </c>
      <c r="AF128" s="128"/>
      <c r="AG128" s="111"/>
    </row>
    <row r="129" spans="1:33" ht="22.25" customHeight="1">
      <c r="A129" s="21" t="s">
        <v>159</v>
      </c>
      <c r="B129" s="76"/>
      <c r="C129" s="44">
        <v>421304</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421304</v>
      </c>
      <c r="AD129" s="41"/>
      <c r="AE129" s="52">
        <f t="shared" si="13"/>
        <v>421.30399999999997</v>
      </c>
      <c r="AF129" s="128"/>
      <c r="AG129" s="111"/>
    </row>
    <row r="130" spans="1:33" ht="22.25" customHeight="1">
      <c r="A130" s="21" t="s">
        <v>160</v>
      </c>
      <c r="B130" s="77"/>
      <c r="C130" s="44">
        <v>101834</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101834</v>
      </c>
      <c r="AD130" s="41"/>
      <c r="AE130" s="52">
        <f t="shared" si="13"/>
        <v>101.834</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17029798</v>
      </c>
      <c r="D132" s="62">
        <f>SUM(D133:D142)</f>
        <v>6914609.8438999997</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23944407.843899999</v>
      </c>
      <c r="AD132" s="41"/>
      <c r="AE132" s="37">
        <f t="shared" si="13"/>
        <v>23944.4078439</v>
      </c>
      <c r="AF132" s="128"/>
      <c r="AG132" s="78"/>
    </row>
    <row r="133" spans="1:33" ht="22.25" customHeight="1">
      <c r="A133" s="21" t="s">
        <v>163</v>
      </c>
      <c r="B133" s="59"/>
      <c r="C133" s="44">
        <v>10192255</v>
      </c>
      <c r="D133" s="44">
        <v>5627348</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15819603</v>
      </c>
      <c r="AD133" s="41"/>
      <c r="AE133" s="52">
        <f t="shared" si="13"/>
        <v>15819.602999999999</v>
      </c>
      <c r="AF133" s="128"/>
      <c r="AG133" s="111"/>
    </row>
    <row r="134" spans="1:33" ht="22.25" customHeight="1">
      <c r="A134" s="21" t="s">
        <v>164</v>
      </c>
      <c r="B134" s="59"/>
      <c r="C134" s="44">
        <v>34341</v>
      </c>
      <c r="D134" s="44">
        <v>34771</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69112</v>
      </c>
      <c r="AD134" s="41"/>
      <c r="AE134" s="52">
        <f t="shared" si="13"/>
        <v>69.111999999999995</v>
      </c>
      <c r="AF134" s="128"/>
      <c r="AG134" s="111"/>
    </row>
    <row r="135" spans="1:33" ht="22.25" customHeight="1">
      <c r="A135" s="21" t="s">
        <v>165</v>
      </c>
      <c r="B135" s="59"/>
      <c r="C135" s="44">
        <v>4995567</v>
      </c>
      <c r="D135" s="44">
        <v>486451</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5482018</v>
      </c>
      <c r="AD135" s="41"/>
      <c r="AE135" s="52">
        <f t="shared" si="13"/>
        <v>5482.018</v>
      </c>
      <c r="AF135" s="128"/>
      <c r="AG135" s="111"/>
    </row>
    <row r="136" spans="1:33" ht="22.25" customHeight="1">
      <c r="A136" s="21" t="s">
        <v>166</v>
      </c>
      <c r="B136" s="59"/>
      <c r="C136" s="44">
        <v>7083</v>
      </c>
      <c r="D136" s="44">
        <v>23646</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30729</v>
      </c>
      <c r="AD136" s="41"/>
      <c r="AE136" s="52">
        <f t="shared" si="13"/>
        <v>30.728999999999999</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37719</v>
      </c>
      <c r="D138" s="44">
        <v>21241</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58960</v>
      </c>
      <c r="AD138" s="41"/>
      <c r="AE138" s="52">
        <f t="shared" si="20"/>
        <v>58.96</v>
      </c>
      <c r="AF138" s="128"/>
      <c r="AG138" s="111"/>
    </row>
    <row r="139" spans="1:33" ht="22.25" customHeight="1">
      <c r="A139" s="21" t="s">
        <v>169</v>
      </c>
      <c r="B139" s="59"/>
      <c r="C139" s="44">
        <v>38990</v>
      </c>
      <c r="D139" s="44">
        <v>321454</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360444</v>
      </c>
      <c r="AD139" s="41"/>
      <c r="AE139" s="52">
        <f t="shared" si="20"/>
        <v>360.44400000000002</v>
      </c>
      <c r="AF139" s="128"/>
      <c r="AG139" s="111"/>
    </row>
    <row r="140" spans="1:33" ht="22.25" customHeight="1">
      <c r="A140" s="21" t="s">
        <v>170</v>
      </c>
      <c r="B140" s="59"/>
      <c r="C140" s="44">
        <v>9783</v>
      </c>
      <c r="D140" s="44">
        <v>69219</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79002</v>
      </c>
      <c r="AD140" s="41"/>
      <c r="AE140" s="52">
        <f t="shared" si="20"/>
        <v>79.001999999999995</v>
      </c>
      <c r="AF140" s="128"/>
      <c r="AG140" s="111"/>
    </row>
    <row r="141" spans="1:33" ht="22.25" customHeight="1">
      <c r="A141" s="21" t="s">
        <v>171</v>
      </c>
      <c r="B141" s="76"/>
      <c r="C141" s="44">
        <v>1714060</v>
      </c>
      <c r="D141" s="44">
        <v>330479.84389999998</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2044539.8439</v>
      </c>
      <c r="AD141" s="41"/>
      <c r="AE141" s="52">
        <f t="shared" si="20"/>
        <v>2044.5398439000001</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2812380</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2812380</v>
      </c>
      <c r="AD143" s="41"/>
      <c r="AE143" s="52">
        <f t="shared" ref="AE143:AE150" si="22">AC143/1000</f>
        <v>2812.38</v>
      </c>
      <c r="AF143" s="128"/>
      <c r="AG143" s="111"/>
    </row>
    <row r="144" spans="1:33" ht="22.25" customHeight="1">
      <c r="A144" s="22" t="s">
        <v>174</v>
      </c>
      <c r="B144" s="59"/>
      <c r="C144" s="44">
        <v>90271.7886</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90271.7886</v>
      </c>
      <c r="AD144" s="41"/>
      <c r="AE144" s="52">
        <f t="shared" si="22"/>
        <v>90.271788599999994</v>
      </c>
      <c r="AF144" s="128"/>
      <c r="AG144" s="111"/>
    </row>
    <row r="145" spans="1:33" ht="22.25" customHeight="1">
      <c r="A145" s="22" t="s">
        <v>175</v>
      </c>
      <c r="B145" s="59"/>
      <c r="C145" s="75"/>
      <c r="D145" s="44">
        <v>11799972.699999999</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11799972.699999999</v>
      </c>
      <c r="AD145" s="41"/>
      <c r="AE145" s="52">
        <f t="shared" si="22"/>
        <v>11799.972699999998</v>
      </c>
      <c r="AF145" s="128"/>
      <c r="AG145" s="111"/>
    </row>
    <row r="146" spans="1:33" ht="22.25" customHeight="1">
      <c r="A146" s="22" t="s">
        <v>176</v>
      </c>
      <c r="B146" s="59"/>
      <c r="C146" s="75"/>
      <c r="D146" s="44">
        <v>6100756.9107149998</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6100756.9107149998</v>
      </c>
      <c r="AD146" s="41"/>
      <c r="AE146" s="52">
        <f t="shared" si="22"/>
        <v>6100.7569107149993</v>
      </c>
      <c r="AF146" s="128"/>
      <c r="AG146" s="111"/>
    </row>
    <row r="147" spans="1:33" ht="22.25" customHeight="1">
      <c r="A147" s="21" t="s">
        <v>177</v>
      </c>
      <c r="B147" s="59"/>
      <c r="C147" s="44">
        <v>638366.95979999995</v>
      </c>
      <c r="D147" s="44">
        <v>193625.00820000001</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831991.96799999999</v>
      </c>
      <c r="AD147" s="41"/>
      <c r="AE147" s="52">
        <f t="shared" si="22"/>
        <v>831.99196800000004</v>
      </c>
      <c r="AF147" s="128"/>
      <c r="AG147" s="44">
        <v>3597.15</v>
      </c>
    </row>
    <row r="148" spans="1:33" ht="22.25" customHeight="1">
      <c r="A148" s="22" t="s">
        <v>178</v>
      </c>
      <c r="B148" s="44">
        <v>43880.84</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43880.84</v>
      </c>
      <c r="AD148" s="41"/>
      <c r="AE148" s="52">
        <f t="shared" si="22"/>
        <v>43.880839999999999</v>
      </c>
      <c r="AF148" s="128"/>
      <c r="AG148" s="111"/>
    </row>
    <row r="149" spans="1:33" ht="22.25" customHeight="1">
      <c r="A149" s="22" t="s">
        <v>179</v>
      </c>
      <c r="B149" s="44">
        <v>1571973.04</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1571973.04</v>
      </c>
      <c r="AD149" s="41"/>
      <c r="AE149" s="52">
        <f t="shared" si="22"/>
        <v>1571.9730400000001</v>
      </c>
      <c r="AF149" s="128"/>
      <c r="AG149" s="111"/>
    </row>
    <row r="150" spans="1:33" ht="22.25" customHeight="1">
      <c r="A150" s="15" t="s">
        <v>180</v>
      </c>
      <c r="B150" s="33">
        <f>B151+B154+B157+B160+B163+B166+B173</f>
        <v>-188705135.24090001</v>
      </c>
      <c r="C150" s="33">
        <f>C169</f>
        <v>607669.43180000002</v>
      </c>
      <c r="D150" s="33">
        <f>D169</f>
        <v>280701.8983</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-187816763.91080001</v>
      </c>
      <c r="AD150" s="41"/>
      <c r="AE150" s="57">
        <f t="shared" si="22"/>
        <v>-187816.76391080001</v>
      </c>
      <c r="AF150" s="128"/>
      <c r="AG150" s="33">
        <f>AG169</f>
        <v>2817.4110000000001</v>
      </c>
    </row>
    <row r="151" spans="1:33" ht="22.25" customHeight="1">
      <c r="A151" s="22" t="s">
        <v>181</v>
      </c>
      <c r="B151" s="153">
        <f>SUM(B152:B153)</f>
        <v>-185776495.96360001</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-185776495.96360001</v>
      </c>
      <c r="AD151" s="41"/>
      <c r="AE151" s="79">
        <f t="shared" si="20"/>
        <v>-185776.4959636</v>
      </c>
      <c r="AF151" s="128"/>
      <c r="AG151" s="63"/>
    </row>
    <row r="152" spans="1:33" ht="22.25" customHeight="1">
      <c r="A152" s="21" t="s">
        <v>182</v>
      </c>
      <c r="B152" s="44">
        <v>-182890256.2721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-182890256.2721</v>
      </c>
      <c r="AD152" s="41"/>
      <c r="AE152" s="52">
        <f t="shared" si="20"/>
        <v>-182890.2562721</v>
      </c>
      <c r="AF152" s="128"/>
      <c r="AG152" s="111"/>
    </row>
    <row r="153" spans="1:33" ht="22.25" customHeight="1">
      <c r="A153" s="21" t="s">
        <v>183</v>
      </c>
      <c r="B153" s="44">
        <v>-2886239.6915000002</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-2886239.6915000002</v>
      </c>
      <c r="AD153" s="41"/>
      <c r="AE153" s="52">
        <f t="shared" si="20"/>
        <v>-2886.2396915000004</v>
      </c>
      <c r="AF153" s="128"/>
      <c r="AG153" s="111"/>
    </row>
    <row r="154" spans="1:33" ht="22.25" customHeight="1">
      <c r="A154" s="22" t="s">
        <v>184</v>
      </c>
      <c r="B154" s="153">
        <f>SUM(B155:B156)</f>
        <v>-12663571.4954</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-12663571.4954</v>
      </c>
      <c r="AD154" s="41"/>
      <c r="AE154" s="79">
        <f t="shared" si="20"/>
        <v>-12663.5714954</v>
      </c>
      <c r="AF154" s="128"/>
      <c r="AG154" s="63"/>
    </row>
    <row r="155" spans="1:33" ht="22.25" customHeight="1">
      <c r="A155" s="21" t="s">
        <v>185</v>
      </c>
      <c r="B155" s="44">
        <v>-17092725.444499999</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-17092725.444499999</v>
      </c>
      <c r="AD155" s="41"/>
      <c r="AE155" s="52">
        <f t="shared" si="20"/>
        <v>-17092.7254445</v>
      </c>
      <c r="AF155" s="128"/>
      <c r="AG155" s="111"/>
    </row>
    <row r="156" spans="1:33" ht="22.25" customHeight="1">
      <c r="A156" s="21" t="s">
        <v>186</v>
      </c>
      <c r="B156" s="44">
        <v>4429153.9490999999</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4429153.9490999999</v>
      </c>
      <c r="AD156" s="41"/>
      <c r="AE156" s="52">
        <f t="shared" si="20"/>
        <v>4429.1539490999994</v>
      </c>
      <c r="AF156" s="128"/>
      <c r="AG156" s="111"/>
    </row>
    <row r="157" spans="1:33" ht="22.25" customHeight="1">
      <c r="A157" s="22" t="s">
        <v>187</v>
      </c>
      <c r="B157" s="153">
        <f>SUM(B158:B159)</f>
        <v>9660510.5004999992</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9660510.5004999992</v>
      </c>
      <c r="AD157" s="41"/>
      <c r="AE157" s="79">
        <f t="shared" si="20"/>
        <v>9660.5105004999987</v>
      </c>
      <c r="AF157" s="128"/>
      <c r="AG157" s="63"/>
    </row>
    <row r="158" spans="1:33" ht="22.25" customHeight="1">
      <c r="A158" s="21" t="s">
        <v>188</v>
      </c>
      <c r="B158" s="44">
        <v>-458485.2401</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-458485.2401</v>
      </c>
      <c r="AD158" s="41"/>
      <c r="AE158" s="52">
        <f t="shared" si="20"/>
        <v>-458.4852401</v>
      </c>
      <c r="AF158" s="128"/>
      <c r="AG158" s="111"/>
    </row>
    <row r="159" spans="1:33" ht="22.25" customHeight="1">
      <c r="A159" s="21" t="s">
        <v>189</v>
      </c>
      <c r="B159" s="44">
        <v>10118995.740599999</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10118995.740599999</v>
      </c>
      <c r="AD159" s="41"/>
      <c r="AE159" s="52">
        <f t="shared" si="20"/>
        <v>10118.995740599999</v>
      </c>
      <c r="AF159" s="128"/>
      <c r="AG159" s="111"/>
    </row>
    <row r="160" spans="1:33" ht="22.25" customHeight="1">
      <c r="A160" s="22" t="s">
        <v>190</v>
      </c>
      <c r="B160" s="153">
        <f>SUM(B161:B162)</f>
        <v>287092.1398</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287092.1398</v>
      </c>
      <c r="AD160" s="41"/>
      <c r="AE160" s="79">
        <f t="shared" si="20"/>
        <v>287.09213979999998</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287092.1398</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287092.1398</v>
      </c>
      <c r="AD162" s="41"/>
      <c r="AE162" s="52">
        <f t="shared" si="20"/>
        <v>287.09213979999998</v>
      </c>
      <c r="AF162" s="128"/>
      <c r="AG162" s="111"/>
    </row>
    <row r="163" spans="1:33" ht="22.25" customHeight="1">
      <c r="A163" s="22" t="s">
        <v>193</v>
      </c>
      <c r="B163" s="153">
        <f>SUM(B164:B165)</f>
        <v>1556919.9197</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1556919.9197</v>
      </c>
      <c r="AD163" s="41"/>
      <c r="AE163" s="79">
        <f t="shared" si="20"/>
        <v>1556.9199197</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1556919.9197</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1556919.9197</v>
      </c>
      <c r="AD165" s="41"/>
      <c r="AE165" s="52">
        <f t="shared" si="20"/>
        <v>1556.9199197</v>
      </c>
      <c r="AF165" s="128"/>
      <c r="AG165" s="111"/>
    </row>
    <row r="166" spans="1:33" ht="22.25" customHeight="1">
      <c r="A166" s="22" t="s">
        <v>196</v>
      </c>
      <c r="B166" s="153">
        <f>SUM(B167:B168)</f>
        <v>91465.791200000007</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91465.791200000007</v>
      </c>
      <c r="AD166" s="41"/>
      <c r="AE166" s="79">
        <f t="shared" si="20"/>
        <v>91.465791200000012</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91465.791200000007</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91465.791200000007</v>
      </c>
      <c r="AD168" s="41"/>
      <c r="AE168" s="52">
        <f t="shared" si="20"/>
        <v>91.465791200000012</v>
      </c>
      <c r="AF168" s="128"/>
      <c r="AG168" s="111"/>
    </row>
    <row r="169" spans="1:33" ht="22.25" customHeight="1">
      <c r="A169" s="22" t="s">
        <v>199</v>
      </c>
      <c r="B169" s="59"/>
      <c r="C169" s="62">
        <f>SUM(C170:C171)</f>
        <v>607669.43180000002</v>
      </c>
      <c r="D169" s="62">
        <f>SUM(D170:D171)</f>
        <v>280701.8983</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888371.33010000002</v>
      </c>
      <c r="AD169" s="41"/>
      <c r="AE169" s="52">
        <f t="shared" si="20"/>
        <v>888.37133010000002</v>
      </c>
      <c r="AF169" s="128"/>
      <c r="AG169" s="54">
        <f>SUM(AG170:AG171)</f>
        <v>2817.4110000000001</v>
      </c>
    </row>
    <row r="170" spans="1:33" ht="22.25" customHeight="1">
      <c r="A170" s="21" t="s">
        <v>200</v>
      </c>
      <c r="B170" s="59"/>
      <c r="C170" s="44">
        <v>486965.06180000002</v>
      </c>
      <c r="D170" s="44">
        <v>176397.57829999999</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663362.64009999996</v>
      </c>
      <c r="AD170" s="41"/>
      <c r="AE170" s="52">
        <f t="shared" si="20"/>
        <v>663.36264009999991</v>
      </c>
      <c r="AF170" s="128"/>
      <c r="AG170" s="44">
        <v>2051.5610000000001</v>
      </c>
    </row>
    <row r="171" spans="1:33" ht="22.25" customHeight="1">
      <c r="A171" s="21" t="s">
        <v>201</v>
      </c>
      <c r="B171" s="59"/>
      <c r="C171" s="44">
        <v>120704.37</v>
      </c>
      <c r="D171" s="44">
        <v>104304.32000000001</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225008.69</v>
      </c>
      <c r="AD171" s="41"/>
      <c r="AE171" s="52">
        <f t="shared" si="20"/>
        <v>225.00869</v>
      </c>
      <c r="AF171" s="128"/>
      <c r="AG171" s="44">
        <v>765.85</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-1861056.1331</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-1861056.1331</v>
      </c>
      <c r="AD173" s="41"/>
      <c r="AE173" s="52">
        <f t="shared" si="20"/>
        <v>-1861.0561330999999</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968738.74899999995</v>
      </c>
      <c r="C175" s="33">
        <f>C176+C180+C181+C184+C187</f>
        <v>38732015.074123085</v>
      </c>
      <c r="D175" s="33">
        <f>D176+D180+D181+D184+D187</f>
        <v>5478387.1859999998</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45179141.009123087</v>
      </c>
      <c r="AD175" s="97"/>
      <c r="AE175" s="81">
        <f t="shared" si="20"/>
        <v>45179.141009123086</v>
      </c>
      <c r="AF175" s="128"/>
      <c r="AG175" s="33">
        <f>AG176+AG180+AG181+AG184+AG187</f>
        <v>1380.2284099999999</v>
      </c>
    </row>
    <row r="176" spans="1:33" ht="22.25" customHeight="1">
      <c r="A176" s="24" t="s">
        <v>206</v>
      </c>
      <c r="B176" s="63"/>
      <c r="C176" s="62">
        <f>C177+C178+C179</f>
        <v>16791286.25512309</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16791286.25512309</v>
      </c>
      <c r="AD176" s="97"/>
      <c r="AE176" s="37">
        <f t="shared" si="20"/>
        <v>16791.28625512309</v>
      </c>
      <c r="AF176" s="128"/>
      <c r="AG176" s="78"/>
    </row>
    <row r="177" spans="1:33" ht="22.25" customHeight="1">
      <c r="A177" s="100" t="s">
        <v>207</v>
      </c>
      <c r="B177" s="63"/>
      <c r="C177" s="44">
        <v>10490881.571423434</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10490881.571423434</v>
      </c>
      <c r="AD177" s="97"/>
      <c r="AE177" s="44">
        <f t="shared" si="20"/>
        <v>10490.881571423433</v>
      </c>
      <c r="AF177" s="128"/>
      <c r="AG177" s="111"/>
    </row>
    <row r="178" spans="1:33" ht="22.25" customHeight="1">
      <c r="A178" s="100" t="s">
        <v>208</v>
      </c>
      <c r="B178" s="63"/>
      <c r="C178" s="44">
        <v>4479644.7368295714</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4479644.7368295714</v>
      </c>
      <c r="AD178" s="97"/>
      <c r="AE178" s="52">
        <f t="shared" si="20"/>
        <v>4479.6447368295712</v>
      </c>
      <c r="AF178" s="128"/>
      <c r="AG178" s="111"/>
    </row>
    <row r="179" spans="1:33" ht="22.25" customHeight="1">
      <c r="A179" s="100" t="s">
        <v>209</v>
      </c>
      <c r="B179" s="63"/>
      <c r="C179" s="44">
        <v>1820759.9468700865</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1820759.9468700865</v>
      </c>
      <c r="AD179" s="97"/>
      <c r="AE179" s="52">
        <f t="shared" si="20"/>
        <v>1820.7599468700864</v>
      </c>
      <c r="AF179" s="128"/>
      <c r="AG179" s="111"/>
    </row>
    <row r="180" spans="1:33" ht="22.25" customHeight="1">
      <c r="A180" s="24" t="s">
        <v>210</v>
      </c>
      <c r="B180" s="63"/>
      <c r="C180" s="169">
        <v>126191.219</v>
      </c>
      <c r="D180" s="175">
        <v>89573.232000000004</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215764.451</v>
      </c>
      <c r="AD180" s="97"/>
      <c r="AE180" s="37">
        <f t="shared" si="20"/>
        <v>215.76445100000001</v>
      </c>
      <c r="AF180" s="128"/>
      <c r="AG180" s="111"/>
    </row>
    <row r="181" spans="1:33" ht="22.25" customHeight="1">
      <c r="A181" s="24" t="s">
        <v>211</v>
      </c>
      <c r="B181" s="62">
        <f>B182+B183</f>
        <v>968738.74899999995</v>
      </c>
      <c r="C181" s="62">
        <f>C182+C183</f>
        <v>873633.30800000008</v>
      </c>
      <c r="D181" s="62">
        <f>D182+D183</f>
        <v>196734.68399999998</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2039106.7409999999</v>
      </c>
      <c r="AD181" s="97"/>
      <c r="AE181" s="37">
        <f t="shared" si="20"/>
        <v>2039.1067409999998</v>
      </c>
      <c r="AF181" s="128"/>
      <c r="AG181" s="37">
        <f>AG182+AG183</f>
        <v>1380.2284099999999</v>
      </c>
    </row>
    <row r="182" spans="1:33" ht="22.25" customHeight="1">
      <c r="A182" s="100" t="s">
        <v>212</v>
      </c>
      <c r="B182" s="44">
        <v>12613.36</v>
      </c>
      <c r="C182" s="44">
        <v>108.52800000000001</v>
      </c>
      <c r="D182" s="44">
        <v>5951.1120000000001</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18673</v>
      </c>
      <c r="AD182" s="97"/>
      <c r="AE182" s="52">
        <f t="shared" si="20"/>
        <v>18.672999999999998</v>
      </c>
      <c r="AF182" s="128"/>
      <c r="AG182" s="111"/>
    </row>
    <row r="183" spans="1:33" ht="22.25" customHeight="1">
      <c r="A183" s="100" t="s">
        <v>213</v>
      </c>
      <c r="B183" s="44">
        <v>956125.38899999997</v>
      </c>
      <c r="C183" s="44">
        <v>873524.78</v>
      </c>
      <c r="D183" s="44">
        <v>190783.57199999999</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2020433.7409999999</v>
      </c>
      <c r="AD183" s="97"/>
      <c r="AE183" s="52">
        <f t="shared" si="20"/>
        <v>2020.4337409999998</v>
      </c>
      <c r="AF183" s="128"/>
      <c r="AG183" s="44">
        <v>1380.2284099999999</v>
      </c>
    </row>
    <row r="184" spans="1:33" ht="22.25" customHeight="1">
      <c r="A184" s="20" t="s">
        <v>214</v>
      </c>
      <c r="B184" s="63"/>
      <c r="C184" s="37">
        <f>SUM(C185:C186)</f>
        <v>20940904.291999999</v>
      </c>
      <c r="D184" s="37">
        <f>SUM(D185:D186)</f>
        <v>5192079.2699999996</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26132983.561999999</v>
      </c>
      <c r="AD184" s="97"/>
      <c r="AE184" s="37">
        <f t="shared" si="20"/>
        <v>26132.983561999998</v>
      </c>
      <c r="AF184" s="128"/>
      <c r="AG184" s="76"/>
    </row>
    <row r="185" spans="1:33" ht="22.25" customHeight="1">
      <c r="A185" s="100" t="s">
        <v>215</v>
      </c>
      <c r="B185" s="63"/>
      <c r="C185" s="44">
        <v>4435405.2290000003</v>
      </c>
      <c r="D185" s="44">
        <v>2908293.426</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7343698.6550000003</v>
      </c>
      <c r="AD185" s="97"/>
      <c r="AE185" s="52">
        <f t="shared" si="20"/>
        <v>7343.6986550000001</v>
      </c>
      <c r="AF185" s="128"/>
      <c r="AG185" s="111"/>
    </row>
    <row r="186" spans="1:33" ht="22.25" customHeight="1">
      <c r="A186" s="100" t="s">
        <v>216</v>
      </c>
      <c r="B186" s="63"/>
      <c r="C186" s="44">
        <v>16505499.062999999</v>
      </c>
      <c r="D186" s="44">
        <v>2283785.844</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18789284.906999998</v>
      </c>
      <c r="AD186" s="97"/>
      <c r="AE186" s="52">
        <f t="shared" si="20"/>
        <v>18789.284906999997</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497821538.72777742</v>
      </c>
      <c r="C188" s="137">
        <f t="shared" si="26"/>
        <v>148845776.02430895</v>
      </c>
      <c r="D188" s="137">
        <f t="shared" si="26"/>
        <v>37197587.805621237</v>
      </c>
      <c r="E188" s="137">
        <f t="shared" si="26"/>
        <v>2382076.8805837501</v>
      </c>
      <c r="F188" s="137">
        <f t="shared" si="26"/>
        <v>307610.17</v>
      </c>
      <c r="G188" s="137">
        <f t="shared" si="26"/>
        <v>12976.352999999999</v>
      </c>
      <c r="H188" s="137">
        <f t="shared" si="26"/>
        <v>3301.8739999999998</v>
      </c>
      <c r="I188" s="137">
        <f t="shared" si="26"/>
        <v>0</v>
      </c>
      <c r="J188" s="137">
        <f t="shared" si="26"/>
        <v>5089422.3939999994</v>
      </c>
      <c r="K188" s="137">
        <f t="shared" si="26"/>
        <v>5944675.5920000002</v>
      </c>
      <c r="L188" s="137">
        <f t="shared" si="26"/>
        <v>64595.110999999997</v>
      </c>
      <c r="M188" s="137">
        <f>M175+M121+M68+M10</f>
        <v>293083.50300000003</v>
      </c>
      <c r="N188" s="137">
        <f t="shared" ref="N188:AC188" si="27">N10+N68+N121+N175</f>
        <v>102460.323</v>
      </c>
      <c r="O188" s="137">
        <f t="shared" si="27"/>
        <v>4894.7309999999998</v>
      </c>
      <c r="P188" s="137">
        <f t="shared" si="27"/>
        <v>6139.5050000000001</v>
      </c>
      <c r="Q188" s="137">
        <f t="shared" si="27"/>
        <v>0</v>
      </c>
      <c r="R188" s="137">
        <f t="shared" si="27"/>
        <v>0</v>
      </c>
      <c r="S188" s="137">
        <f t="shared" si="27"/>
        <v>508309.78700000001</v>
      </c>
      <c r="T188" s="137">
        <f t="shared" si="27"/>
        <v>1.0631976541875001</v>
      </c>
      <c r="U188" s="137">
        <f t="shared" si="27"/>
        <v>16905.748785361862</v>
      </c>
      <c r="V188" s="137">
        <f t="shared" si="27"/>
        <v>1745.7576502333736</v>
      </c>
      <c r="W188" s="137">
        <f t="shared" si="27"/>
        <v>139.77044493749997</v>
      </c>
      <c r="X188" s="137">
        <f t="shared" si="27"/>
        <v>1.5704544375000002E-3</v>
      </c>
      <c r="Y188" s="137">
        <f t="shared" si="27"/>
        <v>49.940451112500007</v>
      </c>
      <c r="Z188" s="137">
        <f t="shared" si="27"/>
        <v>1.0469696250000001E-3</v>
      </c>
      <c r="AA188" s="137">
        <f t="shared" si="27"/>
        <v>1264.2158221875002</v>
      </c>
      <c r="AB188" s="137">
        <f t="shared" si="27"/>
        <v>164339.72465468751</v>
      </c>
      <c r="AC188" s="137">
        <f t="shared" si="27"/>
        <v>698768895.00491488</v>
      </c>
      <c r="AD188" s="97"/>
      <c r="AE188" s="137">
        <f t="shared" si="20"/>
        <v>698768.89500491484</v>
      </c>
      <c r="AF188" s="91"/>
      <c r="AG188" s="147">
        <f>AG175+AG121+AG68+AG10</f>
        <v>75053.800592747008</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2848555.1090000002</v>
      </c>
      <c r="C190" s="62">
        <f>C191+C192</f>
        <v>549.202</v>
      </c>
      <c r="D190" s="62">
        <f>D191+D192</f>
        <v>20791.222000000002</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2869895.5330000003</v>
      </c>
      <c r="AD190" s="41"/>
      <c r="AE190" s="37">
        <f t="shared" si="20"/>
        <v>2869.8955330000003</v>
      </c>
      <c r="AF190" s="91"/>
      <c r="AG190" s="37">
        <f>AG191</f>
        <v>40.298099999999998</v>
      </c>
    </row>
    <row r="191" spans="1:33" ht="22.25" customHeight="1">
      <c r="A191" s="25" t="s">
        <v>220</v>
      </c>
      <c r="B191" s="44">
        <v>2848555.1090000002</v>
      </c>
      <c r="C191" s="44">
        <v>549.202</v>
      </c>
      <c r="D191" s="44">
        <v>20791.222000000002</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2869895.5330000003</v>
      </c>
      <c r="AD191" s="41"/>
      <c r="AE191" s="52">
        <f t="shared" si="20"/>
        <v>2869.8955330000003</v>
      </c>
      <c r="AF191" s="91"/>
      <c r="AG191" s="52">
        <v>40.298099999999998</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27344978</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27344978</v>
      </c>
      <c r="AE193" s="31">
        <f t="shared" si="20"/>
        <v>27344.977999999999</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34968-75E4-4933-B46D-C4863104EECE}">
  <dimension ref="A1:AG200"/>
  <sheetViews>
    <sheetView zoomScale="138" zoomScaleNormal="138" workbookViewId="0">
      <pane xSplit="1" topLeftCell="Y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2013</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523224298.97391444</v>
      </c>
      <c r="C7" s="134">
        <f>C10+C68+C121+C150+C175</f>
        <v>151560210.78863364</v>
      </c>
      <c r="D7" s="134">
        <f>D10+D68+D121+D150+D175</f>
        <v>41926996.429215685</v>
      </c>
      <c r="E7" s="134">
        <f>E68</f>
        <v>2232622.48</v>
      </c>
      <c r="F7" s="134">
        <f t="shared" ref="F7:AB7" si="0">F68</f>
        <v>372307.37599999999</v>
      </c>
      <c r="G7" s="134">
        <f t="shared" si="0"/>
        <v>31641.723999999998</v>
      </c>
      <c r="H7" s="134">
        <f t="shared" si="0"/>
        <v>4771.1109999999999</v>
      </c>
      <c r="I7" s="134">
        <f t="shared" si="0"/>
        <v>0</v>
      </c>
      <c r="J7" s="134">
        <f t="shared" si="0"/>
        <v>5375147.2779999999</v>
      </c>
      <c r="K7" s="134">
        <f t="shared" si="0"/>
        <v>6271181.085</v>
      </c>
      <c r="L7" s="134">
        <f t="shared" si="0"/>
        <v>112617.66099999999</v>
      </c>
      <c r="M7" s="134">
        <f t="shared" si="0"/>
        <v>356719.43699999998</v>
      </c>
      <c r="N7" s="134">
        <f t="shared" si="0"/>
        <v>218882.783</v>
      </c>
      <c r="O7" s="134">
        <f t="shared" si="0"/>
        <v>8837.98</v>
      </c>
      <c r="P7" s="134">
        <f t="shared" si="0"/>
        <v>23025.358</v>
      </c>
      <c r="Q7" s="134">
        <f t="shared" si="0"/>
        <v>984.774</v>
      </c>
      <c r="R7" s="134">
        <f t="shared" si="0"/>
        <v>0</v>
      </c>
      <c r="S7" s="134">
        <f t="shared" si="0"/>
        <v>810827.81900000002</v>
      </c>
      <c r="T7" s="134">
        <f t="shared" si="0"/>
        <v>1.0967399999999998</v>
      </c>
      <c r="U7" s="134">
        <f t="shared" si="0"/>
        <v>17408.976759975012</v>
      </c>
      <c r="V7" s="134">
        <f t="shared" si="0"/>
        <v>1795.9191159781158</v>
      </c>
      <c r="W7" s="134">
        <f t="shared" si="0"/>
        <v>144.18</v>
      </c>
      <c r="X7" s="134">
        <f t="shared" si="0"/>
        <v>1.6200000000000001E-3</v>
      </c>
      <c r="Y7" s="134">
        <f t="shared" si="0"/>
        <v>51.611773910704684</v>
      </c>
      <c r="Z7" s="134">
        <f t="shared" si="0"/>
        <v>1.08E-3</v>
      </c>
      <c r="AA7" s="134">
        <f t="shared" si="0"/>
        <v>1512.6040200655839</v>
      </c>
      <c r="AB7" s="134">
        <f t="shared" si="0"/>
        <v>177916.86318369591</v>
      </c>
      <c r="AC7" s="139">
        <f>SUM(B7:AB7)</f>
        <v>732729904.31205785</v>
      </c>
      <c r="AE7" s="139">
        <f>AC7/1000</f>
        <v>732729.90431205789</v>
      </c>
      <c r="AF7" s="130"/>
      <c r="AG7" s="185">
        <f>AG10+AG68+AG121+AG150+AG175</f>
        <v>76740.517273481106</v>
      </c>
    </row>
    <row r="8" spans="1:33" ht="27.5" customHeight="1" thickBot="1">
      <c r="A8" s="131" t="s">
        <v>37</v>
      </c>
      <c r="B8" s="132">
        <f>(B10+B68+B121+B175)</f>
        <v>499193359.11911446</v>
      </c>
      <c r="C8" s="132">
        <f t="shared" ref="C8:AB8" si="1">(C10+C68+C121+C175)</f>
        <v>150922883.41983363</v>
      </c>
      <c r="D8" s="132">
        <f t="shared" si="1"/>
        <v>41622938.486615688</v>
      </c>
      <c r="E8" s="132">
        <f t="shared" si="1"/>
        <v>2232622.48</v>
      </c>
      <c r="F8" s="132">
        <f t="shared" si="1"/>
        <v>372307.37599999999</v>
      </c>
      <c r="G8" s="132">
        <f t="shared" si="1"/>
        <v>31641.723999999998</v>
      </c>
      <c r="H8" s="132">
        <f t="shared" si="1"/>
        <v>4771.1109999999999</v>
      </c>
      <c r="I8" s="132">
        <f t="shared" si="1"/>
        <v>0</v>
      </c>
      <c r="J8" s="132">
        <f t="shared" si="1"/>
        <v>5375147.2779999999</v>
      </c>
      <c r="K8" s="132">
        <f t="shared" si="1"/>
        <v>6271181.085</v>
      </c>
      <c r="L8" s="132">
        <f t="shared" si="1"/>
        <v>112617.66099999999</v>
      </c>
      <c r="M8" s="132">
        <f t="shared" si="1"/>
        <v>356719.43699999998</v>
      </c>
      <c r="N8" s="132">
        <f t="shared" si="1"/>
        <v>218882.783</v>
      </c>
      <c r="O8" s="132">
        <f t="shared" si="1"/>
        <v>8837.98</v>
      </c>
      <c r="P8" s="132">
        <f t="shared" si="1"/>
        <v>23025.358</v>
      </c>
      <c r="Q8" s="132">
        <f t="shared" si="1"/>
        <v>984.774</v>
      </c>
      <c r="R8" s="132">
        <f t="shared" si="1"/>
        <v>0</v>
      </c>
      <c r="S8" s="132">
        <f t="shared" si="1"/>
        <v>810827.81900000002</v>
      </c>
      <c r="T8" s="132">
        <f t="shared" si="1"/>
        <v>1.0967399999999998</v>
      </c>
      <c r="U8" s="132">
        <f t="shared" si="1"/>
        <v>17408.976759975012</v>
      </c>
      <c r="V8" s="132">
        <f t="shared" si="1"/>
        <v>1795.9191159781158</v>
      </c>
      <c r="W8" s="132">
        <f t="shared" si="1"/>
        <v>144.18</v>
      </c>
      <c r="X8" s="132">
        <f t="shared" si="1"/>
        <v>1.6200000000000001E-3</v>
      </c>
      <c r="Y8" s="132">
        <f t="shared" si="1"/>
        <v>51.611773910704684</v>
      </c>
      <c r="Z8" s="132">
        <f t="shared" si="1"/>
        <v>1.08E-3</v>
      </c>
      <c r="AA8" s="132">
        <f t="shared" si="1"/>
        <v>1512.6040200655839</v>
      </c>
      <c r="AB8" s="132">
        <f t="shared" si="1"/>
        <v>177916.86318369591</v>
      </c>
      <c r="AC8" s="135">
        <f>SUM(B8:AB8)</f>
        <v>707757579.14585781</v>
      </c>
      <c r="AE8" s="135">
        <f>AC8/1000</f>
        <v>707757.57914585783</v>
      </c>
      <c r="AF8" s="130"/>
      <c r="AG8" s="186"/>
    </row>
    <row r="9" spans="1:33" ht="27.5" customHeight="1" thickBot="1">
      <c r="A9" s="136" t="s">
        <v>38</v>
      </c>
      <c r="B9" s="137">
        <f>B10+B68+B121+B150+B175</f>
        <v>317625065.75891441</v>
      </c>
      <c r="C9" s="137">
        <f t="shared" ref="C9:D9" si="2">C10+C68+C121+C150+C175</f>
        <v>151560210.78863364</v>
      </c>
      <c r="D9" s="137">
        <f t="shared" si="2"/>
        <v>41926996.429215685</v>
      </c>
      <c r="E9" s="137">
        <f t="shared" ref="E9:AB9" si="3">E10+E68+E121+E175</f>
        <v>2232622.48</v>
      </c>
      <c r="F9" s="137">
        <f t="shared" si="3"/>
        <v>372307.37599999999</v>
      </c>
      <c r="G9" s="137">
        <f t="shared" si="3"/>
        <v>31641.723999999998</v>
      </c>
      <c r="H9" s="137">
        <f t="shared" si="3"/>
        <v>4771.1109999999999</v>
      </c>
      <c r="I9" s="137">
        <f t="shared" si="3"/>
        <v>0</v>
      </c>
      <c r="J9" s="137">
        <f t="shared" si="3"/>
        <v>5375147.2779999999</v>
      </c>
      <c r="K9" s="137">
        <f t="shared" si="3"/>
        <v>6271181.085</v>
      </c>
      <c r="L9" s="137">
        <f t="shared" si="3"/>
        <v>112617.66099999999</v>
      </c>
      <c r="M9" s="137">
        <f t="shared" si="3"/>
        <v>356719.43699999998</v>
      </c>
      <c r="N9" s="137">
        <f t="shared" si="3"/>
        <v>218882.783</v>
      </c>
      <c r="O9" s="137">
        <f t="shared" si="3"/>
        <v>8837.98</v>
      </c>
      <c r="P9" s="137">
        <f t="shared" si="3"/>
        <v>23025.358</v>
      </c>
      <c r="Q9" s="137">
        <f t="shared" si="3"/>
        <v>984.774</v>
      </c>
      <c r="R9" s="137">
        <f t="shared" si="3"/>
        <v>0</v>
      </c>
      <c r="S9" s="137">
        <f t="shared" si="3"/>
        <v>810827.81900000002</v>
      </c>
      <c r="T9" s="137">
        <f t="shared" si="3"/>
        <v>1.0967399999999998</v>
      </c>
      <c r="U9" s="137">
        <f t="shared" si="3"/>
        <v>17408.976759975012</v>
      </c>
      <c r="V9" s="137">
        <f t="shared" si="3"/>
        <v>1795.9191159781158</v>
      </c>
      <c r="W9" s="137">
        <f t="shared" si="3"/>
        <v>144.18</v>
      </c>
      <c r="X9" s="137">
        <f t="shared" si="3"/>
        <v>1.6200000000000001E-3</v>
      </c>
      <c r="Y9" s="137">
        <f t="shared" si="3"/>
        <v>51.611773910704684</v>
      </c>
      <c r="Z9" s="137">
        <f t="shared" si="3"/>
        <v>1.08E-3</v>
      </c>
      <c r="AA9" s="137">
        <f t="shared" si="3"/>
        <v>1512.6040200655839</v>
      </c>
      <c r="AB9" s="137">
        <f t="shared" si="3"/>
        <v>177916.86318369591</v>
      </c>
      <c r="AC9" s="138">
        <f>SUM(B9:AB9)</f>
        <v>527130671.09705722</v>
      </c>
      <c r="AE9" s="138">
        <f t="shared" ref="AE9:AE72" si="4">AC9/1000</f>
        <v>527130.67109705717</v>
      </c>
      <c r="AF9" s="129"/>
      <c r="AG9" s="187"/>
    </row>
    <row r="10" spans="1:33" ht="22.25" customHeight="1">
      <c r="A10" s="32" t="s">
        <v>39</v>
      </c>
      <c r="B10" s="33">
        <f>B11+B53</f>
        <v>447990449.75310796</v>
      </c>
      <c r="C10" s="33">
        <f>C11+C53</f>
        <v>21365369.760586314</v>
      </c>
      <c r="D10" s="33">
        <f>D11+D53</f>
        <v>3066948.1668025567</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472422767.68049681</v>
      </c>
      <c r="AD10" s="41"/>
      <c r="AE10" s="57">
        <f t="shared" si="4"/>
        <v>472422.76768049679</v>
      </c>
      <c r="AF10" s="128"/>
      <c r="AG10" s="36">
        <f>AG11+AG53</f>
        <v>68073.701323481102</v>
      </c>
    </row>
    <row r="11" spans="1:33" ht="22.25" customHeight="1">
      <c r="A11" s="20" t="s">
        <v>40</v>
      </c>
      <c r="B11" s="37">
        <f>B12+B18+B43+B49</f>
        <v>435242150.05310798</v>
      </c>
      <c r="C11" s="37">
        <f>C12+C18+C43+C49</f>
        <v>1079732.4605863118</v>
      </c>
      <c r="D11" s="37">
        <f>D12+D18+D43+D49</f>
        <v>3054938.7568025566</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439376821.27049679</v>
      </c>
      <c r="AD11" s="41"/>
      <c r="AE11" s="37">
        <f t="shared" si="4"/>
        <v>439376.82127049676</v>
      </c>
      <c r="AF11" s="128"/>
      <c r="AG11" s="37">
        <f>AG12+AG18+AG43+AG49</f>
        <v>64893.609534771662</v>
      </c>
    </row>
    <row r="12" spans="1:33" ht="22.25" customHeight="1">
      <c r="A12" s="20" t="s">
        <v>41</v>
      </c>
      <c r="B12" s="37">
        <f>B13+B14+B15</f>
        <v>192145422.34280258</v>
      </c>
      <c r="C12" s="37">
        <f>C13+C14+C15</f>
        <v>160462.68526900196</v>
      </c>
      <c r="D12" s="37">
        <f>D13+D14+D15</f>
        <v>324890.278287397</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192630775.30635899</v>
      </c>
      <c r="AD12" s="41"/>
      <c r="AE12" s="37">
        <f t="shared" si="4"/>
        <v>192630.77530635899</v>
      </c>
      <c r="AF12" s="128"/>
      <c r="AG12" s="37">
        <f>SUM(AG13:AG15)</f>
        <v>10527.526064329248</v>
      </c>
    </row>
    <row r="13" spans="1:33" ht="22.25" customHeight="1">
      <c r="A13" s="21" t="s">
        <v>42</v>
      </c>
      <c r="B13" s="44">
        <v>149532616.718952</v>
      </c>
      <c r="C13" s="44">
        <v>134842.29196900199</v>
      </c>
      <c r="D13" s="44">
        <v>291119.04186739703</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149958578.05278841</v>
      </c>
      <c r="AD13" s="41"/>
      <c r="AE13" s="52">
        <f t="shared" si="4"/>
        <v>149958.57805278842</v>
      </c>
      <c r="AF13" s="128"/>
      <c r="AG13" s="44">
        <v>9029.5754328517396</v>
      </c>
    </row>
    <row r="14" spans="1:33" ht="22.25" customHeight="1">
      <c r="A14" s="21" t="s">
        <v>43</v>
      </c>
      <c r="B14" s="44">
        <v>13570173.4931165</v>
      </c>
      <c r="C14" s="44">
        <v>9381.3330674129502</v>
      </c>
      <c r="D14" s="44">
        <v>13777.357673087299</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13593332.183857001</v>
      </c>
      <c r="AD14" s="41"/>
      <c r="AE14" s="52">
        <f t="shared" si="4"/>
        <v>13593.332183857001</v>
      </c>
      <c r="AF14" s="128"/>
      <c r="AG14" s="44">
        <v>1192.6697318264701</v>
      </c>
    </row>
    <row r="15" spans="1:33" ht="22.25" customHeight="1">
      <c r="A15" s="21" t="s">
        <v>44</v>
      </c>
      <c r="B15" s="49">
        <f>B16+B17</f>
        <v>29042632.130734101</v>
      </c>
      <c r="C15" s="49">
        <f t="shared" ref="C15:D15" si="5">C16+C17</f>
        <v>16239.060232587</v>
      </c>
      <c r="D15" s="49">
        <f t="shared" si="5"/>
        <v>19993.878746912698</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29078865.0697136</v>
      </c>
      <c r="AD15" s="41"/>
      <c r="AE15" s="52">
        <f t="shared" si="4"/>
        <v>29078.8650697136</v>
      </c>
      <c r="AF15" s="128"/>
      <c r="AG15" s="44">
        <v>305.28089965103698</v>
      </c>
    </row>
    <row r="16" spans="1:33" ht="22.25" customHeight="1">
      <c r="A16" s="98" t="s">
        <v>45</v>
      </c>
      <c r="B16" s="44">
        <v>1414406.159</v>
      </c>
      <c r="C16" s="44">
        <v>7.0720000000000001</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1414413.2309999999</v>
      </c>
      <c r="AD16" s="41"/>
      <c r="AE16" s="52">
        <f t="shared" si="4"/>
        <v>1414.413231</v>
      </c>
      <c r="AF16" s="128"/>
      <c r="AG16" s="73"/>
    </row>
    <row r="17" spans="1:33" ht="22.25" customHeight="1">
      <c r="A17" s="99" t="s">
        <v>46</v>
      </c>
      <c r="B17" s="44">
        <v>27628225.971734099</v>
      </c>
      <c r="C17" s="44">
        <v>16231.988232587</v>
      </c>
      <c r="D17" s="44">
        <v>19993.878746912698</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27664451.838713598</v>
      </c>
      <c r="AD17" s="41"/>
      <c r="AE17" s="52">
        <f t="shared" si="4"/>
        <v>27664.451838713598</v>
      </c>
      <c r="AF17" s="128"/>
      <c r="AG17" s="44">
        <v>305.28089965103698</v>
      </c>
    </row>
    <row r="18" spans="1:33" ht="22.25" customHeight="1">
      <c r="A18" s="20" t="s">
        <v>47</v>
      </c>
      <c r="B18" s="37">
        <f>B19+B20+B21+B25+B26+B33+B35+B37+B39</f>
        <v>60879447.828305379</v>
      </c>
      <c r="C18" s="37">
        <f>C19+C20+C21+C25+C26+C33+C35+C37+C39</f>
        <v>133260.97881730978</v>
      </c>
      <c r="D18" s="37">
        <f>D19+D20+D21+D25+D26+D33+D35+D37+D39</f>
        <v>179727.61331515934</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61192436.42043785</v>
      </c>
      <c r="AD18" s="110"/>
      <c r="AE18" s="37">
        <f t="shared" si="4"/>
        <v>61192.436420437851</v>
      </c>
      <c r="AF18" s="128"/>
      <c r="AG18" s="37">
        <f>SUM(AG19,AG20,AG21,AG25,AG26,AG32,AG33,AG34,AG35,AG36,AG37,AG38,AG39)</f>
        <v>1188.434753122418</v>
      </c>
    </row>
    <row r="19" spans="1:33" ht="22.25" customHeight="1">
      <c r="A19" s="100" t="s">
        <v>48</v>
      </c>
      <c r="B19" s="44">
        <v>1611491.5916743125</v>
      </c>
      <c r="C19" s="44">
        <v>936.26209242935727</v>
      </c>
      <c r="D19" s="44">
        <v>1155.0571389215202</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1613582.9109056634</v>
      </c>
      <c r="AD19" s="110"/>
      <c r="AE19" s="44">
        <f t="shared" si="4"/>
        <v>1613.5829109056633</v>
      </c>
      <c r="AF19" s="128"/>
      <c r="AG19" s="44">
        <v>16.946334249508141</v>
      </c>
    </row>
    <row r="20" spans="1:33" ht="22.25" customHeight="1">
      <c r="A20" s="100" t="s">
        <v>49</v>
      </c>
      <c r="B20" s="44">
        <v>1499993.3213622421</v>
      </c>
      <c r="C20" s="44">
        <v>965.86511304302314</v>
      </c>
      <c r="D20" s="44">
        <v>1369.799113451397</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1502328.9855887366</v>
      </c>
      <c r="AD20" s="110"/>
      <c r="AE20" s="52">
        <f t="shared" si="4"/>
        <v>1502.3289855887365</v>
      </c>
      <c r="AF20" s="128"/>
      <c r="AG20" s="44">
        <v>13.638489011632171</v>
      </c>
    </row>
    <row r="21" spans="1:33" ht="22.25" customHeight="1">
      <c r="A21" s="100" t="s">
        <v>50</v>
      </c>
      <c r="B21" s="44">
        <f>SUM(B22:B24)</f>
        <v>3987140.6612788821</v>
      </c>
      <c r="C21" s="44">
        <f>SUM(C22:C24)</f>
        <v>2302.8416986323514</v>
      </c>
      <c r="D21" s="44">
        <f>SUM(D22:D24)</f>
        <v>2806.4844502778824</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3992249.9874277925</v>
      </c>
      <c r="AD21" s="110"/>
      <c r="AE21" s="52">
        <f t="shared" si="4"/>
        <v>3992.2499874277923</v>
      </c>
      <c r="AF21" s="128"/>
      <c r="AG21" s="44">
        <v>25.887386543952079</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3945445.4436675222</v>
      </c>
      <c r="C23" s="44">
        <v>2274.7270106323513</v>
      </c>
      <c r="D23" s="44">
        <v>2766.9733742778826</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3950487.1440524324</v>
      </c>
      <c r="AD23" s="110"/>
      <c r="AE23" s="52">
        <f t="shared" si="4"/>
        <v>3950.4871440524325</v>
      </c>
      <c r="AF23" s="128"/>
      <c r="AG23" s="44">
        <v>25.75163390963306</v>
      </c>
    </row>
    <row r="24" spans="1:33" ht="22.25" customHeight="1">
      <c r="A24" s="99" t="s">
        <v>53</v>
      </c>
      <c r="B24" s="44">
        <v>41695.21761136</v>
      </c>
      <c r="C24" s="44">
        <v>28.114687999999997</v>
      </c>
      <c r="D24" s="44">
        <v>39.511075999999996</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41762.843375360004</v>
      </c>
      <c r="AD24" s="110"/>
      <c r="AE24" s="52">
        <f t="shared" si="4"/>
        <v>41.762843375360006</v>
      </c>
      <c r="AF24" s="128"/>
      <c r="AG24" s="44">
        <v>0.13575263431901974</v>
      </c>
    </row>
    <row r="25" spans="1:33" ht="22.25" customHeight="1">
      <c r="A25" s="100" t="s">
        <v>54</v>
      </c>
      <c r="B25" s="44">
        <v>2172135.8881597375</v>
      </c>
      <c r="C25" s="44">
        <v>1356.7179610925878</v>
      </c>
      <c r="D25" s="44">
        <v>1810.0533082313207</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2175302.6594290612</v>
      </c>
      <c r="AD25" s="110"/>
      <c r="AE25" s="52">
        <f t="shared" si="4"/>
        <v>2175.3026594290614</v>
      </c>
      <c r="AF25" s="128"/>
      <c r="AG25" s="44">
        <v>27.991125515018989</v>
      </c>
    </row>
    <row r="26" spans="1:33" ht="22.25" customHeight="1">
      <c r="A26" s="100" t="s">
        <v>55</v>
      </c>
      <c r="B26" s="44">
        <f>SUM(B27:B31)</f>
        <v>746634.08282794931</v>
      </c>
      <c r="C26" s="44">
        <f>SUM(C27:C31)</f>
        <v>60506.473244557601</v>
      </c>
      <c r="D26" s="44">
        <f>SUM(D27:D31)</f>
        <v>76750.311034385057</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883890.86710689194</v>
      </c>
      <c r="AD26" s="110"/>
      <c r="AE26" s="52">
        <f t="shared" si="4"/>
        <v>883.89086710689196</v>
      </c>
      <c r="AF26" s="128"/>
      <c r="AG26" s="44">
        <v>796.31308520291952</v>
      </c>
    </row>
    <row r="27" spans="1:33" ht="22.25" customHeight="1">
      <c r="A27" s="99" t="s">
        <v>56</v>
      </c>
      <c r="B27" s="44">
        <v>0</v>
      </c>
      <c r="C27" s="44">
        <v>59779.19169987442</v>
      </c>
      <c r="D27" s="44">
        <v>75435.646668889138</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135214.83836876357</v>
      </c>
      <c r="AD27" s="110"/>
      <c r="AE27" s="52">
        <f t="shared" si="4"/>
        <v>135.21483836876357</v>
      </c>
      <c r="AF27" s="128"/>
      <c r="AG27" s="44">
        <v>776.41783505432124</v>
      </c>
    </row>
    <row r="28" spans="1:33" ht="22.25" customHeight="1">
      <c r="A28" s="99" t="s">
        <v>57</v>
      </c>
      <c r="B28" s="44">
        <v>0</v>
      </c>
      <c r="C28" s="44">
        <v>0</v>
      </c>
      <c r="D28" s="44">
        <v>0</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0</v>
      </c>
      <c r="AD28" s="110"/>
      <c r="AE28" s="52">
        <f t="shared" si="4"/>
        <v>0</v>
      </c>
      <c r="AF28" s="128"/>
      <c r="AG28" s="44">
        <v>0</v>
      </c>
    </row>
    <row r="29" spans="1:33" ht="22.25" customHeight="1">
      <c r="A29" s="99" t="s">
        <v>58</v>
      </c>
      <c r="B29" s="44">
        <v>462165.77482357511</v>
      </c>
      <c r="C29" s="44">
        <v>426.52319789341976</v>
      </c>
      <c r="D29" s="44">
        <v>745.37178050100556</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463337.66980196949</v>
      </c>
      <c r="AD29" s="110"/>
      <c r="AE29" s="52">
        <f t="shared" si="4"/>
        <v>463.33766980196947</v>
      </c>
      <c r="AF29" s="128"/>
      <c r="AG29" s="44">
        <v>4.3670341755148785</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284468.30800437421</v>
      </c>
      <c r="C31" s="44">
        <v>300.75834678976548</v>
      </c>
      <c r="D31" s="44">
        <v>569.29258499491323</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285338.35893615888</v>
      </c>
      <c r="AD31" s="110"/>
      <c r="AE31" s="52">
        <f t="shared" si="4"/>
        <v>285.3383589361589</v>
      </c>
      <c r="AF31" s="128"/>
      <c r="AG31" s="44">
        <v>15.528215973083437</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332601.36331770074</v>
      </c>
      <c r="C33" s="44">
        <v>199.76006387718465</v>
      </c>
      <c r="D33" s="44">
        <v>255.13850505951658</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333056.26188663748</v>
      </c>
      <c r="AD33" s="110"/>
      <c r="AE33" s="52">
        <f t="shared" si="4"/>
        <v>333.05626188663746</v>
      </c>
      <c r="AF33" s="128"/>
      <c r="AG33" s="44">
        <v>1.0038944149082776</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12077812.52839588</v>
      </c>
      <c r="C35" s="44">
        <v>12951.216937636933</v>
      </c>
      <c r="D35" s="44">
        <v>22318.748291485492</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12113082.493625002</v>
      </c>
      <c r="AD35" s="110"/>
      <c r="AE35" s="52">
        <f t="shared" si="4"/>
        <v>12113.082493625003</v>
      </c>
      <c r="AF35" s="128"/>
      <c r="AG35" s="44">
        <v>75.425053423522996</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409857.67570485297</v>
      </c>
      <c r="C37" s="44">
        <v>472.58312793684473</v>
      </c>
      <c r="D37" s="44">
        <v>894.53234930902738</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411224.79118209885</v>
      </c>
      <c r="AD37" s="110"/>
      <c r="AE37" s="52">
        <f t="shared" si="4"/>
        <v>411.22479118209884</v>
      </c>
      <c r="AF37" s="128"/>
      <c r="AG37" s="44">
        <v>1.8161577807278562</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38041780.715583824</v>
      </c>
      <c r="C39" s="44">
        <f>SUM(C40:C42)</f>
        <v>53569.258578103894</v>
      </c>
      <c r="D39" s="44">
        <f>SUM(D40:D42)</f>
        <v>72367.48912403814</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38167717.463285968</v>
      </c>
      <c r="AD39" s="110"/>
      <c r="AE39" s="52">
        <f t="shared" si="4"/>
        <v>38167.717463285968</v>
      </c>
      <c r="AF39" s="128"/>
      <c r="AG39" s="44">
        <v>229.41322698022807</v>
      </c>
    </row>
    <row r="40" spans="1:33" ht="22.25" customHeight="1">
      <c r="A40" s="99" t="s">
        <v>69</v>
      </c>
      <c r="B40" s="44">
        <v>3010495.7481044303</v>
      </c>
      <c r="C40" s="44">
        <v>1572.4708720000001</v>
      </c>
      <c r="D40" s="44">
        <v>1685.8788550000002</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3013754.0978314299</v>
      </c>
      <c r="AD40" s="110"/>
      <c r="AE40" s="52">
        <f t="shared" si="4"/>
        <v>3013.75409783143</v>
      </c>
      <c r="AF40" s="128"/>
      <c r="AG40" s="44">
        <v>17.996022473444192</v>
      </c>
    </row>
    <row r="41" spans="1:33" ht="22.25" customHeight="1">
      <c r="A41" s="99" t="s">
        <v>70</v>
      </c>
      <c r="B41" s="44">
        <v>458488.43475414801</v>
      </c>
      <c r="C41" s="44">
        <v>341.80180952101534</v>
      </c>
      <c r="D41" s="44">
        <v>521.54171294013486</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459351.7782766092</v>
      </c>
      <c r="AD41" s="110"/>
      <c r="AE41" s="52">
        <f t="shared" si="4"/>
        <v>459.3517782766092</v>
      </c>
      <c r="AF41" s="128"/>
      <c r="AG41" s="44">
        <v>3.6729840864222982</v>
      </c>
    </row>
    <row r="42" spans="1:33" ht="22.25" customHeight="1">
      <c r="A42" s="99" t="s">
        <v>71</v>
      </c>
      <c r="B42" s="44">
        <v>34572796.532725245</v>
      </c>
      <c r="C42" s="44">
        <v>51654.985896582883</v>
      </c>
      <c r="D42" s="44">
        <v>70160.068556098006</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34694611.587177925</v>
      </c>
      <c r="AD42" s="110"/>
      <c r="AE42" s="52">
        <f t="shared" si="4"/>
        <v>34694.611587177926</v>
      </c>
      <c r="AF42" s="128"/>
      <c r="AG42" s="44">
        <v>207.74422042036159</v>
      </c>
    </row>
    <row r="43" spans="1:33" ht="22.25" customHeight="1">
      <c r="A43" s="20" t="s">
        <v>72</v>
      </c>
      <c r="B43" s="37">
        <f>SUM(B44:B48)</f>
        <v>150020175.002</v>
      </c>
      <c r="C43" s="37">
        <f>SUM(C44:C48)</f>
        <v>422177.57649999997</v>
      </c>
      <c r="D43" s="37">
        <f>SUM(D44:D48)</f>
        <v>2169423.6252000001</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152611776.20369998</v>
      </c>
      <c r="AD43" s="41"/>
      <c r="AE43" s="37">
        <f t="shared" si="4"/>
        <v>152611.77620369996</v>
      </c>
      <c r="AF43" s="128"/>
      <c r="AG43" s="37">
        <f>SUM(AG44:AG48)</f>
        <v>14879.908717320001</v>
      </c>
    </row>
    <row r="44" spans="1:33" ht="22.25" customHeight="1">
      <c r="A44" s="100" t="s">
        <v>73</v>
      </c>
      <c r="B44" s="44">
        <v>4272446.1409999998</v>
      </c>
      <c r="C44" s="44">
        <v>823.72860000000003</v>
      </c>
      <c r="D44" s="44">
        <v>31184.0118</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4304453.8814000003</v>
      </c>
      <c r="AD44" s="41"/>
      <c r="AE44" s="52">
        <f t="shared" si="4"/>
        <v>4304.4538814000007</v>
      </c>
      <c r="AF44" s="128"/>
      <c r="AG44" s="44">
        <v>60.441617319999999</v>
      </c>
    </row>
    <row r="45" spans="1:33" ht="22.25" customHeight="1">
      <c r="A45" s="100" t="s">
        <v>74</v>
      </c>
      <c r="B45" s="44">
        <v>141671024.52000001</v>
      </c>
      <c r="C45" s="44">
        <v>412526.70159999997</v>
      </c>
      <c r="D45" s="44">
        <v>1919593.7134</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144003144.935</v>
      </c>
      <c r="AD45" s="41"/>
      <c r="AE45" s="52">
        <f t="shared" si="4"/>
        <v>144003.14493499999</v>
      </c>
      <c r="AF45" s="128"/>
      <c r="AG45" s="44">
        <v>14721.6</v>
      </c>
    </row>
    <row r="46" spans="1:33" ht="22.25" customHeight="1">
      <c r="A46" s="100" t="s">
        <v>75</v>
      </c>
      <c r="B46" s="44">
        <v>1953205.97</v>
      </c>
      <c r="C46" s="44">
        <v>3115.44</v>
      </c>
      <c r="D46" s="44">
        <v>203200.98</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2159522.39</v>
      </c>
      <c r="AD46" s="41"/>
      <c r="AE46" s="52">
        <f t="shared" si="4"/>
        <v>2159.5223900000001</v>
      </c>
      <c r="AF46" s="128"/>
      <c r="AG46" s="44">
        <v>46.06</v>
      </c>
    </row>
    <row r="47" spans="1:33" ht="22.25" customHeight="1">
      <c r="A47" s="100" t="s">
        <v>76</v>
      </c>
      <c r="B47" s="44">
        <v>2123498.3709999998</v>
      </c>
      <c r="C47" s="44">
        <v>5711.7062999999998</v>
      </c>
      <c r="D47" s="44">
        <v>15444.92</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2144654.9972999999</v>
      </c>
      <c r="AD47" s="41"/>
      <c r="AE47" s="52">
        <f t="shared" si="4"/>
        <v>2144.6549973000001</v>
      </c>
      <c r="AF47" s="128"/>
      <c r="AG47" s="44">
        <v>51.807099999999998</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32197104.879999999</v>
      </c>
      <c r="C49" s="37">
        <f>SUM(C50:C52)</f>
        <v>363831.22000000003</v>
      </c>
      <c r="D49" s="37">
        <f>SUM(D50:D52)</f>
        <v>380897.24000000005</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32941833.34</v>
      </c>
      <c r="AD49" s="41"/>
      <c r="AE49" s="37">
        <f t="shared" si="4"/>
        <v>32941.833339999997</v>
      </c>
      <c r="AF49" s="128"/>
      <c r="AG49" s="37">
        <f>SUM(AG50:AG52)</f>
        <v>38297.74</v>
      </c>
    </row>
    <row r="50" spans="1:33" ht="22.25" customHeight="1">
      <c r="A50" s="100" t="s">
        <v>79</v>
      </c>
      <c r="B50" s="44">
        <v>4928163.8</v>
      </c>
      <c r="C50" s="44">
        <v>11308.63</v>
      </c>
      <c r="D50" s="44">
        <v>2613.33</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4942085.76</v>
      </c>
      <c r="AD50" s="41"/>
      <c r="AE50" s="52">
        <f t="shared" si="4"/>
        <v>4942.0857599999999</v>
      </c>
      <c r="AF50" s="128"/>
      <c r="AG50" s="44">
        <v>2325.92</v>
      </c>
    </row>
    <row r="51" spans="1:33" ht="22.25" customHeight="1">
      <c r="A51" s="100" t="s">
        <v>80</v>
      </c>
      <c r="B51" s="44">
        <v>18350143.039999999</v>
      </c>
      <c r="C51" s="44">
        <v>318895.64</v>
      </c>
      <c r="D51" s="44">
        <v>359502.45</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19028541.129999999</v>
      </c>
      <c r="AD51" s="41"/>
      <c r="AE51" s="52">
        <f t="shared" si="4"/>
        <v>19028.541129999998</v>
      </c>
      <c r="AF51" s="128"/>
      <c r="AG51" s="44">
        <v>35689.74</v>
      </c>
    </row>
    <row r="52" spans="1:33" ht="22.25" customHeight="1">
      <c r="A52" s="100" t="s">
        <v>81</v>
      </c>
      <c r="B52" s="44">
        <v>8918798.0399999991</v>
      </c>
      <c r="C52" s="44">
        <v>33626.949999999997</v>
      </c>
      <c r="D52" s="44">
        <v>18781.46</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8971206.4499999993</v>
      </c>
      <c r="AD52" s="41"/>
      <c r="AE52" s="52">
        <f t="shared" si="4"/>
        <v>8971.2064499999997</v>
      </c>
      <c r="AF52" s="128"/>
      <c r="AG52" s="44">
        <v>282.08</v>
      </c>
    </row>
    <row r="53" spans="1:33" ht="22.25" customHeight="1">
      <c r="A53" s="13" t="s">
        <v>82</v>
      </c>
      <c r="B53" s="37">
        <f>B54+B59</f>
        <v>12748299.700000001</v>
      </c>
      <c r="C53" s="37">
        <f>C54+C59</f>
        <v>20285637.300000001</v>
      </c>
      <c r="D53" s="37">
        <f>D54+D59</f>
        <v>12009.410000000002</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33045946.41</v>
      </c>
      <c r="AD53" s="41"/>
      <c r="AE53" s="37">
        <f t="shared" si="4"/>
        <v>33045.946409999997</v>
      </c>
      <c r="AF53" s="128"/>
      <c r="AG53" s="37">
        <f>AG54+AG59</f>
        <v>3180.0917887094402</v>
      </c>
    </row>
    <row r="54" spans="1:33" ht="22.25" customHeight="1">
      <c r="A54" s="20" t="s">
        <v>83</v>
      </c>
      <c r="B54" s="37">
        <f>B55+B58</f>
        <v>120612.69</v>
      </c>
      <c r="C54" s="37">
        <f>C55+C58</f>
        <v>4242304.32</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4362917.0100000007</v>
      </c>
      <c r="AD54" s="41"/>
      <c r="AE54" s="37">
        <f t="shared" si="4"/>
        <v>4362.917010000001</v>
      </c>
      <c r="AF54" s="128"/>
      <c r="AG54" s="76"/>
    </row>
    <row r="55" spans="1:33" ht="22.25" customHeight="1">
      <c r="A55" s="101" t="s">
        <v>84</v>
      </c>
      <c r="B55" s="52">
        <f>B56+B57</f>
        <v>120612.69</v>
      </c>
      <c r="C55" s="52">
        <f>C56+C57</f>
        <v>4242304.32</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4362917.0100000007</v>
      </c>
      <c r="AD55" s="41"/>
      <c r="AE55" s="44">
        <f t="shared" si="4"/>
        <v>4362.917010000001</v>
      </c>
      <c r="AF55" s="128"/>
      <c r="AG55" s="73"/>
    </row>
    <row r="56" spans="1:33" ht="22.25" customHeight="1">
      <c r="A56" s="100" t="s">
        <v>85</v>
      </c>
      <c r="B56" s="44">
        <v>114866.05</v>
      </c>
      <c r="C56" s="44">
        <v>4069195.41</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4184061.46</v>
      </c>
      <c r="AD56" s="41"/>
      <c r="AE56" s="52">
        <f t="shared" si="4"/>
        <v>4184.0614599999999</v>
      </c>
      <c r="AF56" s="128"/>
      <c r="AG56" s="73"/>
    </row>
    <row r="57" spans="1:33" ht="22.25" customHeight="1">
      <c r="A57" s="100" t="s">
        <v>86</v>
      </c>
      <c r="B57" s="44">
        <v>5746.64</v>
      </c>
      <c r="C57" s="44">
        <v>173108.91</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178855.55000000002</v>
      </c>
      <c r="AD57" s="41"/>
      <c r="AE57" s="52">
        <f t="shared" si="4"/>
        <v>178.85555000000002</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12627687.010000002</v>
      </c>
      <c r="C59" s="37">
        <f t="shared" ref="C59:D59" si="8">C60+C64</f>
        <v>16043332.98</v>
      </c>
      <c r="D59" s="37">
        <f t="shared" si="8"/>
        <v>12009.410000000002</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28683029.399999999</v>
      </c>
      <c r="AD59" s="41"/>
      <c r="AE59" s="37">
        <f t="shared" si="4"/>
        <v>28683.029399999999</v>
      </c>
      <c r="AF59" s="128"/>
      <c r="AG59" s="53">
        <f>SUM(AG60:AG66)</f>
        <v>3180.0917887094402</v>
      </c>
    </row>
    <row r="60" spans="1:33" ht="22.25" customHeight="1">
      <c r="A60" s="100" t="s">
        <v>89</v>
      </c>
      <c r="B60" s="49">
        <f>SUM(B61,B62,B63)</f>
        <v>10231599.410000002</v>
      </c>
      <c r="C60" s="49">
        <f t="shared" ref="C60:D60" si="9">SUM(C61,C62,C63)</f>
        <v>9165491.6300000008</v>
      </c>
      <c r="D60" s="49">
        <f t="shared" si="9"/>
        <v>11915.29</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19409006.330000002</v>
      </c>
      <c r="AD60" s="41"/>
      <c r="AE60" s="52">
        <f t="shared" si="4"/>
        <v>19409.00633</v>
      </c>
      <c r="AF60" s="128"/>
      <c r="AG60" s="111"/>
    </row>
    <row r="61" spans="1:33" ht="22.25" customHeight="1">
      <c r="A61" s="102" t="s">
        <v>90</v>
      </c>
      <c r="B61" s="44">
        <v>5909809.54</v>
      </c>
      <c r="C61" s="44">
        <v>5898760.7800000003</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11808570.32</v>
      </c>
      <c r="AD61" s="41"/>
      <c r="AE61" s="52">
        <f t="shared" si="4"/>
        <v>11808.570320000001</v>
      </c>
      <c r="AF61" s="128"/>
      <c r="AG61" s="109"/>
    </row>
    <row r="62" spans="1:33" ht="22.25" customHeight="1">
      <c r="A62" s="102" t="s">
        <v>91</v>
      </c>
      <c r="B62" s="44">
        <v>4278826.9000000004</v>
      </c>
      <c r="C62" s="44">
        <v>3126263.16</v>
      </c>
      <c r="D62" s="44">
        <v>11915.29</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7417005.3500000006</v>
      </c>
      <c r="AD62" s="41"/>
      <c r="AE62" s="52">
        <f t="shared" si="4"/>
        <v>7417.0053500000004</v>
      </c>
      <c r="AF62" s="128"/>
      <c r="AG62" s="44">
        <v>3180.0917887094402</v>
      </c>
    </row>
    <row r="63" spans="1:33" ht="22.25" customHeight="1">
      <c r="A63" s="102" t="s">
        <v>92</v>
      </c>
      <c r="B63" s="44">
        <v>42962.97</v>
      </c>
      <c r="C63" s="44">
        <v>140467.69</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183430.66</v>
      </c>
      <c r="AD63" s="41"/>
      <c r="AE63" s="52">
        <f t="shared" si="4"/>
        <v>183.43066000000002</v>
      </c>
      <c r="AF63" s="128"/>
      <c r="AG63" s="109"/>
    </row>
    <row r="64" spans="1:33" ht="22.25" customHeight="1">
      <c r="A64" s="103" t="s">
        <v>93</v>
      </c>
      <c r="B64" s="49">
        <f>SUM(B65,B66,B67)</f>
        <v>2396087.6000000006</v>
      </c>
      <c r="C64" s="49">
        <f t="shared" ref="C64:D64" si="11">SUM(C65,C66,C67)</f>
        <v>6877841.3499999996</v>
      </c>
      <c r="D64" s="49">
        <f t="shared" si="11"/>
        <v>94.12</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9274023.0699999984</v>
      </c>
      <c r="AD64" s="41"/>
      <c r="AE64" s="52">
        <f t="shared" si="4"/>
        <v>9274.0230699999993</v>
      </c>
      <c r="AF64" s="128"/>
      <c r="AG64" s="109"/>
    </row>
    <row r="65" spans="1:33" ht="22.25" customHeight="1">
      <c r="A65" s="102" t="s">
        <v>94</v>
      </c>
      <c r="B65" s="44">
        <v>2169397.2000000002</v>
      </c>
      <c r="C65" s="44">
        <v>2974126.7</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5143523.9000000004</v>
      </c>
      <c r="AD65" s="41"/>
      <c r="AE65" s="52">
        <f t="shared" si="4"/>
        <v>5143.5239000000001</v>
      </c>
      <c r="AF65" s="128"/>
      <c r="AG65" s="112"/>
    </row>
    <row r="66" spans="1:33" ht="22.25" customHeight="1">
      <c r="A66" s="102" t="s">
        <v>95</v>
      </c>
      <c r="B66" s="44">
        <v>221204.41</v>
      </c>
      <c r="C66" s="44">
        <v>66318.820000000007</v>
      </c>
      <c r="D66" s="44">
        <v>94.12</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287617.34999999998</v>
      </c>
      <c r="AD66" s="41"/>
      <c r="AE66" s="52">
        <f t="shared" si="4"/>
        <v>287.61734999999999</v>
      </c>
      <c r="AF66" s="128"/>
      <c r="AG66" s="112"/>
    </row>
    <row r="67" spans="1:33" ht="22.25" customHeight="1" thickBot="1">
      <c r="A67" s="102" t="s">
        <v>96</v>
      </c>
      <c r="B67" s="44">
        <v>5485.99</v>
      </c>
      <c r="C67" s="44">
        <v>3837395.83</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3842881.8200000003</v>
      </c>
      <c r="AD67" s="41"/>
      <c r="AE67" s="116">
        <f t="shared" si="4"/>
        <v>3842.8818200000005</v>
      </c>
      <c r="AF67" s="128"/>
      <c r="AG67" s="112"/>
    </row>
    <row r="68" spans="1:33" ht="22.25" customHeight="1">
      <c r="A68" s="12" t="s">
        <v>97</v>
      </c>
      <c r="B68" s="33">
        <f>B69+B75+B86+B94+B99+B105+B112+B117</f>
        <v>48873047.896006487</v>
      </c>
      <c r="C68" s="33">
        <f t="shared" ref="C68:AC68" si="12">C69+C75+C86+C94+C99+C105+C112+C117</f>
        <v>205726.37179954787</v>
      </c>
      <c r="D68" s="33">
        <f t="shared" si="12"/>
        <v>695837.70189212833</v>
      </c>
      <c r="E68" s="34">
        <f t="shared" si="12"/>
        <v>2232622.48</v>
      </c>
      <c r="F68" s="34">
        <f t="shared" si="12"/>
        <v>372307.37599999999</v>
      </c>
      <c r="G68" s="34">
        <f t="shared" si="12"/>
        <v>31641.723999999998</v>
      </c>
      <c r="H68" s="34">
        <f t="shared" si="12"/>
        <v>4771.1109999999999</v>
      </c>
      <c r="I68" s="34">
        <f t="shared" si="12"/>
        <v>0</v>
      </c>
      <c r="J68" s="34">
        <f t="shared" si="12"/>
        <v>5375147.2779999999</v>
      </c>
      <c r="K68" s="34">
        <f t="shared" si="12"/>
        <v>6271181.085</v>
      </c>
      <c r="L68" s="34">
        <f t="shared" si="12"/>
        <v>112617.66099999999</v>
      </c>
      <c r="M68" s="34">
        <f t="shared" si="12"/>
        <v>356719.43699999998</v>
      </c>
      <c r="N68" s="34">
        <f t="shared" si="12"/>
        <v>218882.783</v>
      </c>
      <c r="O68" s="34">
        <f t="shared" si="12"/>
        <v>8837.98</v>
      </c>
      <c r="P68" s="34">
        <f t="shared" si="12"/>
        <v>23025.358</v>
      </c>
      <c r="Q68" s="34">
        <f t="shared" si="12"/>
        <v>984.774</v>
      </c>
      <c r="R68" s="34">
        <f t="shared" si="12"/>
        <v>0</v>
      </c>
      <c r="S68" s="34">
        <f t="shared" si="12"/>
        <v>810827.81900000002</v>
      </c>
      <c r="T68" s="34">
        <f t="shared" si="12"/>
        <v>1.0967399999999998</v>
      </c>
      <c r="U68" s="34">
        <f t="shared" si="12"/>
        <v>17408.976759975012</v>
      </c>
      <c r="V68" s="34">
        <f t="shared" si="12"/>
        <v>1795.9191159781158</v>
      </c>
      <c r="W68" s="34">
        <f t="shared" si="12"/>
        <v>144.18</v>
      </c>
      <c r="X68" s="34">
        <f t="shared" si="12"/>
        <v>1.6200000000000001E-3</v>
      </c>
      <c r="Y68" s="34">
        <f t="shared" si="12"/>
        <v>51.611773910704684</v>
      </c>
      <c r="Z68" s="34">
        <f t="shared" si="12"/>
        <v>1.08E-3</v>
      </c>
      <c r="AA68" s="34">
        <f t="shared" si="12"/>
        <v>1512.6040200655839</v>
      </c>
      <c r="AB68" s="120">
        <f t="shared" si="12"/>
        <v>177916.86318369591</v>
      </c>
      <c r="AC68" s="57">
        <f t="shared" si="12"/>
        <v>65793010.089991778</v>
      </c>
      <c r="AD68" s="93"/>
      <c r="AE68" s="57">
        <f t="shared" si="4"/>
        <v>65793.010089991774</v>
      </c>
      <c r="AF68" s="128"/>
      <c r="AG68" s="57"/>
    </row>
    <row r="69" spans="1:33" ht="22.25" customHeight="1">
      <c r="A69" s="20" t="s">
        <v>98</v>
      </c>
      <c r="B69" s="53">
        <f>SUM(B70:B74)</f>
        <v>26381439.431180298</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26381439.431180298</v>
      </c>
      <c r="AD69" s="41"/>
      <c r="AE69" s="37">
        <f t="shared" si="4"/>
        <v>26381.439431180297</v>
      </c>
      <c r="AF69" s="128"/>
      <c r="AG69" s="76"/>
    </row>
    <row r="70" spans="1:33" ht="22.25" customHeight="1">
      <c r="A70" s="100" t="s">
        <v>99</v>
      </c>
      <c r="B70" s="44">
        <v>17366973.774064001</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17366973.774064001</v>
      </c>
      <c r="AD70" s="41"/>
      <c r="AE70" s="52">
        <f t="shared" si="4"/>
        <v>17366.973774064001</v>
      </c>
      <c r="AF70" s="128"/>
      <c r="AG70" s="111"/>
    </row>
    <row r="71" spans="1:33" ht="22.25" customHeight="1">
      <c r="A71" s="100" t="s">
        <v>100</v>
      </c>
      <c r="B71" s="44">
        <v>3197289.1818933273</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3197289.1818933273</v>
      </c>
      <c r="AD71" s="41"/>
      <c r="AE71" s="52">
        <f t="shared" si="4"/>
        <v>3197.2891818933272</v>
      </c>
      <c r="AF71" s="128"/>
      <c r="AG71" s="111"/>
    </row>
    <row r="72" spans="1:33" ht="22.25" customHeight="1">
      <c r="A72" s="100" t="s">
        <v>101</v>
      </c>
      <c r="B72" s="44">
        <v>609192.91654499993</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609192.91654499993</v>
      </c>
      <c r="AD72" s="41"/>
      <c r="AE72" s="52">
        <f t="shared" si="4"/>
        <v>609.19291654499989</v>
      </c>
      <c r="AF72" s="128"/>
      <c r="AG72" s="111"/>
    </row>
    <row r="73" spans="1:33" ht="22.25" customHeight="1">
      <c r="A73" s="100" t="s">
        <v>102</v>
      </c>
      <c r="B73" s="44">
        <v>5207983.5586779714</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5207983.5586779714</v>
      </c>
      <c r="AD73" s="41"/>
      <c r="AE73" s="52">
        <f t="shared" ref="AE73:AE136" si="13">AC73/1000</f>
        <v>5207.9835586779718</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2884649.1889463132</v>
      </c>
      <c r="C75" s="37">
        <f>SUM(C76:C85)</f>
        <v>202455.61779954788</v>
      </c>
      <c r="D75" s="37">
        <f>SUM(D76:D85)</f>
        <v>695647.78469999996</v>
      </c>
      <c r="E75" s="60">
        <f>SUM(E76:E85)</f>
        <v>2232287.6800000002</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6015040.2714458611</v>
      </c>
      <c r="AD75" s="41"/>
      <c r="AE75" s="37">
        <f t="shared" si="13"/>
        <v>6015.0402714458614</v>
      </c>
      <c r="AF75" s="128"/>
      <c r="AG75" s="76"/>
    </row>
    <row r="76" spans="1:33" ht="22.25" customHeight="1">
      <c r="A76" s="100" t="s">
        <v>105</v>
      </c>
      <c r="B76" s="117">
        <v>1104542.6163852273</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1104542.6163852273</v>
      </c>
      <c r="AD76" s="41"/>
      <c r="AE76" s="52">
        <f t="shared" si="13"/>
        <v>1104.5426163852273</v>
      </c>
      <c r="AF76" s="128"/>
      <c r="AG76" s="111"/>
    </row>
    <row r="77" spans="1:33" ht="22.25" customHeight="1">
      <c r="A77" s="100" t="s">
        <v>106</v>
      </c>
      <c r="B77" s="59"/>
      <c r="C77" s="58"/>
      <c r="D77" s="44">
        <v>528437.81969999999</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528437.81969999999</v>
      </c>
      <c r="AD77" s="41"/>
      <c r="AE77" s="52">
        <f t="shared" si="13"/>
        <v>528.43781969999998</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167209.96500000003</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167209.96500000003</v>
      </c>
      <c r="AD79" s="41"/>
      <c r="AE79" s="52">
        <f t="shared" si="13"/>
        <v>167.20996500000004</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186940.72000000003</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186940.72000000003</v>
      </c>
      <c r="AD81" s="41"/>
      <c r="AE81" s="52">
        <f t="shared" si="13"/>
        <v>186.94072000000003</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1553145.8525610862</v>
      </c>
      <c r="C83" s="44">
        <v>202455.61779954788</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1755601.4703606341</v>
      </c>
      <c r="AD83" s="41"/>
      <c r="AE83" s="52">
        <f t="shared" si="13"/>
        <v>1755.601470360634</v>
      </c>
      <c r="AF83" s="128"/>
      <c r="AG83" s="111"/>
    </row>
    <row r="84" spans="1:33" ht="22.25" customHeight="1">
      <c r="A84" s="100" t="s">
        <v>113</v>
      </c>
      <c r="B84" s="59"/>
      <c r="C84" s="58"/>
      <c r="D84" s="58"/>
      <c r="E84" s="165">
        <v>2232287.6800000002</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2232287.6800000002</v>
      </c>
      <c r="AD84" s="41"/>
      <c r="AE84" s="52">
        <f t="shared" si="13"/>
        <v>2232.2876800000004</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19394296.569999997</v>
      </c>
      <c r="C86" s="37">
        <f>SUM(C87:C93)</f>
        <v>3270.7539999999999</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19397567.323999997</v>
      </c>
      <c r="AD86" s="41"/>
      <c r="AE86" s="37">
        <f>AC86/1000</f>
        <v>19397.567323999996</v>
      </c>
      <c r="AF86" s="128"/>
      <c r="AG86" s="76"/>
    </row>
    <row r="87" spans="1:33" ht="22.25" customHeight="1">
      <c r="A87" s="100" t="s">
        <v>116</v>
      </c>
      <c r="B87" s="44">
        <v>18976208.489999998</v>
      </c>
      <c r="C87" s="44">
        <v>3270.7539999999999</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18979479.243999999</v>
      </c>
      <c r="AD87" s="41"/>
      <c r="AE87" s="52">
        <f t="shared" si="13"/>
        <v>18979.479243999998</v>
      </c>
      <c r="AF87" s="128"/>
      <c r="AG87" s="111"/>
    </row>
    <row r="88" spans="1:33" ht="22.25" customHeight="1">
      <c r="A88" s="100" t="s">
        <v>117</v>
      </c>
      <c r="B88" s="44">
        <v>299874.5</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299874.5</v>
      </c>
      <c r="AD88" s="41"/>
      <c r="AE88" s="52">
        <f t="shared" si="13"/>
        <v>299.87450000000001</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118213.58</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118213.58</v>
      </c>
      <c r="AD91" s="41"/>
      <c r="AE91" s="52">
        <f t="shared" si="13"/>
        <v>118.21358000000001</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163164.78266454668</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163164.78266454668</v>
      </c>
      <c r="AD94" s="41"/>
      <c r="AE94" s="37">
        <f t="shared" si="13"/>
        <v>163.16478266454669</v>
      </c>
      <c r="AF94" s="128"/>
      <c r="AG94" s="78"/>
    </row>
    <row r="95" spans="1:33" ht="22.25" customHeight="1">
      <c r="A95" s="100" t="s">
        <v>124</v>
      </c>
      <c r="B95" s="44">
        <v>141045.74062054668</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141045.74062054668</v>
      </c>
      <c r="AD95" s="41"/>
      <c r="AE95" s="52">
        <f t="shared" si="13"/>
        <v>141.0457406205467</v>
      </c>
      <c r="AF95" s="128"/>
      <c r="AG95" s="111"/>
    </row>
    <row r="96" spans="1:33" ht="22.25" customHeight="1">
      <c r="A96" s="100" t="s">
        <v>125</v>
      </c>
      <c r="B96" s="44">
        <v>22119.042043999994</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22119.042043999994</v>
      </c>
      <c r="AD96" s="41"/>
      <c r="AE96" s="52">
        <f t="shared" si="13"/>
        <v>22.119042043999993</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189.91719212838836</v>
      </c>
      <c r="E99" s="66">
        <f>SUM(E100:E102)</f>
        <v>334.8</v>
      </c>
      <c r="F99" s="47"/>
      <c r="G99" s="47"/>
      <c r="H99" s="47"/>
      <c r="I99" s="47"/>
      <c r="J99" s="47"/>
      <c r="K99" s="47"/>
      <c r="L99" s="47"/>
      <c r="M99" s="47"/>
      <c r="N99" s="47"/>
      <c r="O99" s="47"/>
      <c r="P99" s="47"/>
      <c r="Q99" s="47"/>
      <c r="R99" s="47"/>
      <c r="S99" s="47"/>
      <c r="T99" s="66">
        <f>SUM(T100:T102)</f>
        <v>1.0967399999999998</v>
      </c>
      <c r="U99" s="66">
        <f t="shared" ref="U99:AB99" si="16">SUM(U100:U102)</f>
        <v>17408.976759975012</v>
      </c>
      <c r="V99" s="66">
        <f t="shared" si="16"/>
        <v>1795.9191159781158</v>
      </c>
      <c r="W99" s="66">
        <f t="shared" si="16"/>
        <v>144.18</v>
      </c>
      <c r="X99" s="66">
        <f t="shared" si="16"/>
        <v>1.6200000000000001E-3</v>
      </c>
      <c r="Y99" s="66">
        <f t="shared" si="16"/>
        <v>51.611773910704684</v>
      </c>
      <c r="Z99" s="66">
        <f t="shared" si="16"/>
        <v>1.08E-3</v>
      </c>
      <c r="AA99" s="66">
        <f t="shared" si="16"/>
        <v>1512.6040200655839</v>
      </c>
      <c r="AB99" s="66">
        <f t="shared" si="16"/>
        <v>1611.2131836959238</v>
      </c>
      <c r="AC99" s="37">
        <f>SUM(AC100:AC104)</f>
        <v>23050.321485753728</v>
      </c>
      <c r="AD99" s="41"/>
      <c r="AE99" s="37">
        <f t="shared" si="13"/>
        <v>23.050321485753727</v>
      </c>
      <c r="AF99" s="128"/>
      <c r="AG99" s="63"/>
    </row>
    <row r="100" spans="1:33" ht="22.25" customHeight="1">
      <c r="A100" s="100" t="s">
        <v>129</v>
      </c>
      <c r="B100" s="63"/>
      <c r="C100" s="63"/>
      <c r="D100" s="44">
        <v>144.53100000000001</v>
      </c>
      <c r="E100" s="165">
        <v>334.8</v>
      </c>
      <c r="F100" s="47"/>
      <c r="G100" s="47"/>
      <c r="H100" s="47"/>
      <c r="I100" s="47"/>
      <c r="J100" s="47"/>
      <c r="K100" s="47"/>
      <c r="L100" s="47"/>
      <c r="M100" s="47"/>
      <c r="N100" s="47"/>
      <c r="O100" s="47"/>
      <c r="P100" s="47"/>
      <c r="Q100" s="47"/>
      <c r="R100" s="47"/>
      <c r="S100" s="47"/>
      <c r="T100" s="165">
        <v>1.0967399999999998</v>
      </c>
      <c r="U100" s="165">
        <v>1288.8720000000001</v>
      </c>
      <c r="V100" s="165">
        <v>719.28000000000009</v>
      </c>
      <c r="W100" s="165">
        <v>144.18</v>
      </c>
      <c r="X100" s="165">
        <v>1.6200000000000001E-3</v>
      </c>
      <c r="Y100" s="165">
        <v>51.515999999999998</v>
      </c>
      <c r="Z100" s="165">
        <v>1.08E-3</v>
      </c>
      <c r="AA100" s="165">
        <v>1304.1000000000001</v>
      </c>
      <c r="AB100" s="165">
        <v>634.5</v>
      </c>
      <c r="AC100" s="52">
        <f>SUM(B100:AB100)</f>
        <v>4622.8784400000004</v>
      </c>
      <c r="AD100" s="41"/>
      <c r="AE100" s="52">
        <f t="shared" si="13"/>
        <v>4.62287844</v>
      </c>
      <c r="AF100" s="128"/>
      <c r="AG100" s="111"/>
    </row>
    <row r="101" spans="1:33" ht="22.25" customHeight="1">
      <c r="A101" s="100" t="s">
        <v>130</v>
      </c>
      <c r="B101" s="64"/>
      <c r="C101" s="63"/>
      <c r="D101" s="44">
        <v>45.386192128388345</v>
      </c>
      <c r="E101" s="45"/>
      <c r="F101" s="47"/>
      <c r="G101" s="47"/>
      <c r="H101" s="47"/>
      <c r="I101" s="47"/>
      <c r="J101" s="47"/>
      <c r="K101" s="47"/>
      <c r="L101" s="47"/>
      <c r="M101" s="47"/>
      <c r="N101" s="47"/>
      <c r="O101" s="47"/>
      <c r="P101" s="47"/>
      <c r="Q101" s="47"/>
      <c r="R101" s="47"/>
      <c r="S101" s="47"/>
      <c r="T101" s="47"/>
      <c r="U101" s="165">
        <v>43.263906518014032</v>
      </c>
      <c r="V101" s="47"/>
      <c r="W101" s="47"/>
      <c r="X101" s="47"/>
      <c r="Y101" s="165">
        <v>9.57739107046882E-2</v>
      </c>
      <c r="Z101" s="47"/>
      <c r="AA101" s="165">
        <v>208.50402006558377</v>
      </c>
      <c r="AB101" s="165">
        <v>976.71318369592382</v>
      </c>
      <c r="AC101" s="52">
        <f>SUM(B101:AB101)</f>
        <v>1273.9630763186146</v>
      </c>
      <c r="AD101" s="41"/>
      <c r="AE101" s="52">
        <f t="shared" si="13"/>
        <v>1.2739630763186147</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16076.840853456997</v>
      </c>
      <c r="V102" s="165">
        <v>1076.6391159781156</v>
      </c>
      <c r="W102" s="47"/>
      <c r="X102" s="47"/>
      <c r="Y102" s="47"/>
      <c r="Z102" s="47"/>
      <c r="AA102" s="47"/>
      <c r="AB102" s="75"/>
      <c r="AC102" s="52">
        <f>SUM(B102:AB102)</f>
        <v>17153.479969435113</v>
      </c>
      <c r="AD102" s="41"/>
      <c r="AE102" s="52">
        <f t="shared" si="13"/>
        <v>17.153479969435114</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372307.37599999999</v>
      </c>
      <c r="G105" s="67">
        <f t="shared" ref="G105:S105" si="17">SUM(G106:G111)</f>
        <v>31641.723999999998</v>
      </c>
      <c r="H105" s="66">
        <f t="shared" si="17"/>
        <v>4771.1109999999999</v>
      </c>
      <c r="I105" s="66">
        <f t="shared" si="17"/>
        <v>0</v>
      </c>
      <c r="J105" s="66">
        <f t="shared" si="17"/>
        <v>5375147.2779999999</v>
      </c>
      <c r="K105" s="66">
        <f t="shared" si="17"/>
        <v>6271181.085</v>
      </c>
      <c r="L105" s="66">
        <f t="shared" si="17"/>
        <v>112617.66099999999</v>
      </c>
      <c r="M105" s="66">
        <f t="shared" si="17"/>
        <v>356719.43699999998</v>
      </c>
      <c r="N105" s="66">
        <f t="shared" si="17"/>
        <v>218882.783</v>
      </c>
      <c r="O105" s="66">
        <f t="shared" si="17"/>
        <v>8837.98</v>
      </c>
      <c r="P105" s="66">
        <f t="shared" si="17"/>
        <v>23025.358</v>
      </c>
      <c r="Q105" s="66">
        <f t="shared" si="17"/>
        <v>984.774</v>
      </c>
      <c r="R105" s="67">
        <f t="shared" si="17"/>
        <v>0</v>
      </c>
      <c r="S105" s="66">
        <f t="shared" si="17"/>
        <v>810827.81900000002</v>
      </c>
      <c r="T105" s="47"/>
      <c r="U105" s="47"/>
      <c r="V105" s="47"/>
      <c r="W105" s="47"/>
      <c r="X105" s="47"/>
      <c r="Y105" s="47"/>
      <c r="Z105" s="47"/>
      <c r="AA105" s="47"/>
      <c r="AB105" s="75"/>
      <c r="AC105" s="37">
        <f>SUM(AC106:AC111)</f>
        <v>13586944.385999998</v>
      </c>
      <c r="AD105" s="41"/>
      <c r="AE105" s="37">
        <f>AC105/1000</f>
        <v>13586.944385999997</v>
      </c>
      <c r="AF105" s="128"/>
      <c r="AG105" s="63"/>
    </row>
    <row r="106" spans="1:33" ht="22.25" customHeight="1">
      <c r="A106" s="100" t="s">
        <v>135</v>
      </c>
      <c r="B106" s="63"/>
      <c r="C106" s="63"/>
      <c r="D106" s="63"/>
      <c r="E106" s="45"/>
      <c r="F106" s="165">
        <v>372307.37599999999</v>
      </c>
      <c r="G106" s="47"/>
      <c r="H106" s="47"/>
      <c r="I106" s="47"/>
      <c r="J106" s="165">
        <v>5052947.6730000004</v>
      </c>
      <c r="K106" s="165">
        <v>6271181.085</v>
      </c>
      <c r="L106" s="165">
        <v>112617.66099999999</v>
      </c>
      <c r="M106" s="105"/>
      <c r="N106" s="47"/>
      <c r="O106" s="47"/>
      <c r="P106" s="47"/>
      <c r="Q106" s="47"/>
      <c r="R106" s="47"/>
      <c r="S106" s="165">
        <v>810827.81900000002</v>
      </c>
      <c r="T106" s="47"/>
      <c r="U106" s="47"/>
      <c r="V106" s="47"/>
      <c r="W106" s="47"/>
      <c r="X106" s="47"/>
      <c r="Y106" s="47"/>
      <c r="Z106" s="47"/>
      <c r="AA106" s="47"/>
      <c r="AB106" s="75"/>
      <c r="AC106" s="52">
        <f>SUM(B106:AB106)</f>
        <v>12619881.614</v>
      </c>
      <c r="AD106" s="41"/>
      <c r="AE106" s="52">
        <f>AC106/1000</f>
        <v>12619.881614</v>
      </c>
      <c r="AF106" s="128"/>
      <c r="AG106" s="111"/>
    </row>
    <row r="107" spans="1:33" ht="22.25" customHeight="1">
      <c r="A107" s="100" t="s">
        <v>136</v>
      </c>
      <c r="B107" s="63"/>
      <c r="C107" s="63"/>
      <c r="D107" s="63"/>
      <c r="E107" s="45"/>
      <c r="F107" s="47"/>
      <c r="G107" s="47"/>
      <c r="H107" s="47"/>
      <c r="I107" s="165">
        <v>0</v>
      </c>
      <c r="J107" s="165">
        <v>3093.8229999999999</v>
      </c>
      <c r="K107" s="47"/>
      <c r="L107" s="47"/>
      <c r="M107" s="165">
        <v>356719.43699999998</v>
      </c>
      <c r="N107" s="47"/>
      <c r="O107" s="47"/>
      <c r="P107" s="47"/>
      <c r="Q107" s="165">
        <v>984.774</v>
      </c>
      <c r="R107" s="47"/>
      <c r="S107" s="47"/>
      <c r="T107" s="47"/>
      <c r="U107" s="47"/>
      <c r="V107" s="47"/>
      <c r="W107" s="47"/>
      <c r="X107" s="47"/>
      <c r="Y107" s="47"/>
      <c r="Z107" s="47"/>
      <c r="AA107" s="47"/>
      <c r="AB107" s="75"/>
      <c r="AC107" s="52">
        <f>SUM(B107:AB107)</f>
        <v>360798.03399999993</v>
      </c>
      <c r="AD107" s="41"/>
      <c r="AE107" s="52">
        <f t="shared" si="13"/>
        <v>360.79803399999992</v>
      </c>
      <c r="AF107" s="128"/>
      <c r="AG107" s="111"/>
    </row>
    <row r="108" spans="1:33" ht="22.25" customHeight="1">
      <c r="A108" s="100" t="s">
        <v>137</v>
      </c>
      <c r="B108" s="63"/>
      <c r="C108" s="63"/>
      <c r="D108" s="63"/>
      <c r="E108" s="45"/>
      <c r="F108" s="47"/>
      <c r="G108" s="47"/>
      <c r="H108" s="165">
        <v>4771.1109999999999</v>
      </c>
      <c r="I108" s="47"/>
      <c r="J108" s="47"/>
      <c r="K108" s="47"/>
      <c r="L108" s="47"/>
      <c r="M108" s="47"/>
      <c r="N108" s="47"/>
      <c r="O108" s="165">
        <v>8837.98</v>
      </c>
      <c r="P108" s="165">
        <v>23025.358</v>
      </c>
      <c r="Q108" s="47"/>
      <c r="R108" s="165">
        <v>0</v>
      </c>
      <c r="S108" s="47"/>
      <c r="T108" s="47"/>
      <c r="U108" s="47"/>
      <c r="V108" s="47"/>
      <c r="W108" s="47"/>
      <c r="X108" s="47"/>
      <c r="Y108" s="47"/>
      <c r="Z108" s="47"/>
      <c r="AA108" s="47"/>
      <c r="AB108" s="75"/>
      <c r="AC108" s="52">
        <f>SUM(B108:AB108)</f>
        <v>36634.449000000001</v>
      </c>
      <c r="AD108" s="41"/>
      <c r="AE108" s="52">
        <f t="shared" si="13"/>
        <v>36.634449000000004</v>
      </c>
      <c r="AF108" s="128"/>
      <c r="AG108" s="111"/>
    </row>
    <row r="109" spans="1:33" ht="22.25" customHeight="1">
      <c r="A109" s="100" t="s">
        <v>138</v>
      </c>
      <c r="B109" s="63"/>
      <c r="C109" s="63"/>
      <c r="D109" s="63"/>
      <c r="E109" s="45"/>
      <c r="F109" s="47"/>
      <c r="G109" s="47"/>
      <c r="H109" s="47"/>
      <c r="I109" s="47"/>
      <c r="J109" s="165">
        <v>319105.78200000001</v>
      </c>
      <c r="K109" s="47"/>
      <c r="L109" s="47"/>
      <c r="M109" s="47"/>
      <c r="N109" s="165">
        <v>218882.783</v>
      </c>
      <c r="O109" s="47"/>
      <c r="P109" s="47"/>
      <c r="Q109" s="165">
        <v>0</v>
      </c>
      <c r="R109" s="47"/>
      <c r="S109" s="47"/>
      <c r="T109" s="47"/>
      <c r="U109" s="47"/>
      <c r="V109" s="47"/>
      <c r="W109" s="47"/>
      <c r="X109" s="47"/>
      <c r="Y109" s="47"/>
      <c r="Z109" s="47"/>
      <c r="AA109" s="47"/>
      <c r="AB109" s="75"/>
      <c r="AC109" s="52">
        <f>SUM(B109:AB109)</f>
        <v>537988.56499999994</v>
      </c>
      <c r="AD109" s="41"/>
      <c r="AE109" s="52">
        <f t="shared" si="13"/>
        <v>537.98856499999999</v>
      </c>
      <c r="AF109" s="128"/>
      <c r="AG109" s="111"/>
    </row>
    <row r="110" spans="1:33" ht="22.25" customHeight="1">
      <c r="A110" s="100" t="s">
        <v>139</v>
      </c>
      <c r="B110" s="64"/>
      <c r="C110" s="63"/>
      <c r="D110" s="63"/>
      <c r="E110" s="45"/>
      <c r="F110" s="47"/>
      <c r="G110" s="165">
        <v>31641.723999999998</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31641.723999999998</v>
      </c>
      <c r="AD110" s="41"/>
      <c r="AE110" s="52">
        <f t="shared" si="13"/>
        <v>31.641724</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176305.65</v>
      </c>
      <c r="AC112" s="37">
        <f>SUM(AC113:AC116)</f>
        <v>176305.65</v>
      </c>
      <c r="AD112" s="41"/>
      <c r="AE112" s="37">
        <f t="shared" si="13"/>
        <v>176.30564999999999</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176305.65</v>
      </c>
      <c r="AC113" s="52">
        <f>SUM(B113:AB113)</f>
        <v>176305.65</v>
      </c>
      <c r="AD113" s="41"/>
      <c r="AE113" s="52">
        <f t="shared" si="13"/>
        <v>176.30564999999999</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49497.92321532825</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49497.92321532825</v>
      </c>
      <c r="AD117" s="41"/>
      <c r="AE117" s="37">
        <f t="shared" si="13"/>
        <v>49.49792321532825</v>
      </c>
      <c r="AF117" s="128"/>
      <c r="AG117" s="64"/>
    </row>
    <row r="118" spans="1:33" ht="22.25" customHeight="1">
      <c r="A118" s="100" t="s">
        <v>147</v>
      </c>
      <c r="B118" s="44">
        <v>49497.92321532825</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49497.92321532825</v>
      </c>
      <c r="AD118" s="41"/>
      <c r="AE118" s="52">
        <f t="shared" si="13"/>
        <v>49.49792321532825</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1252280.05</v>
      </c>
      <c r="C121" s="33">
        <f>C122+C132+SUM(C143:C149)</f>
        <v>89207830.390200004</v>
      </c>
      <c r="D121" s="33">
        <f>D122+D132+SUM(D143:D149)</f>
        <v>32384118.102921002</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122844228.54312101</v>
      </c>
      <c r="AD121" s="41"/>
      <c r="AE121" s="57">
        <f t="shared" si="13"/>
        <v>122844.228543121</v>
      </c>
      <c r="AF121" s="128"/>
      <c r="AG121" s="33">
        <f>SUM(AG122:AG149)</f>
        <v>3920.61</v>
      </c>
    </row>
    <row r="122" spans="1:33" ht="22.25" customHeight="1">
      <c r="A122" s="22" t="s">
        <v>151</v>
      </c>
      <c r="B122" s="58"/>
      <c r="C122" s="37">
        <f>SUM(C123:C131)</f>
        <v>71048914</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71048914</v>
      </c>
      <c r="AD122" s="41"/>
      <c r="AE122" s="37">
        <f t="shared" si="13"/>
        <v>71048.914000000004</v>
      </c>
      <c r="AF122" s="128"/>
      <c r="AG122" s="63"/>
    </row>
    <row r="123" spans="1:33" ht="22.25" customHeight="1">
      <c r="A123" s="21" t="s">
        <v>152</v>
      </c>
      <c r="B123" s="58"/>
      <c r="C123" s="44">
        <v>66875951</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66875951</v>
      </c>
      <c r="AD123" s="41"/>
      <c r="AE123" s="52">
        <f t="shared" si="13"/>
        <v>66875.951000000001</v>
      </c>
      <c r="AF123" s="128"/>
      <c r="AG123" s="111"/>
    </row>
    <row r="124" spans="1:33" ht="22.25" customHeight="1">
      <c r="A124" s="21" t="s">
        <v>153</v>
      </c>
      <c r="B124" s="59"/>
      <c r="C124" s="44">
        <v>1594102</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1594102</v>
      </c>
      <c r="AD124" s="41"/>
      <c r="AE124" s="52">
        <f t="shared" si="13"/>
        <v>1594.1020000000001</v>
      </c>
      <c r="AF124" s="128"/>
      <c r="AG124" s="111"/>
    </row>
    <row r="125" spans="1:33" ht="22.25" customHeight="1">
      <c r="A125" s="21" t="s">
        <v>154</v>
      </c>
      <c r="B125" s="59"/>
      <c r="C125" s="44">
        <v>381816</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381816</v>
      </c>
      <c r="AD125" s="41"/>
      <c r="AE125" s="52">
        <f t="shared" si="13"/>
        <v>381.81599999999997</v>
      </c>
      <c r="AF125" s="128"/>
      <c r="AG125" s="111"/>
    </row>
    <row r="126" spans="1:33" ht="22.25" customHeight="1">
      <c r="A126" s="21" t="s">
        <v>155</v>
      </c>
      <c r="B126" s="59"/>
      <c r="C126" s="44">
        <v>254819</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254819</v>
      </c>
      <c r="AD126" s="41"/>
      <c r="AE126" s="52">
        <f t="shared" si="13"/>
        <v>254.81899999999999</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1382872</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1382872</v>
      </c>
      <c r="AD128" s="41"/>
      <c r="AE128" s="52">
        <f t="shared" si="13"/>
        <v>1382.8720000000001</v>
      </c>
      <c r="AF128" s="128"/>
      <c r="AG128" s="111"/>
    </row>
    <row r="129" spans="1:33" ht="22.25" customHeight="1">
      <c r="A129" s="21" t="s">
        <v>159</v>
      </c>
      <c r="B129" s="76"/>
      <c r="C129" s="44">
        <v>446127</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446127</v>
      </c>
      <c r="AD129" s="41"/>
      <c r="AE129" s="52">
        <f t="shared" si="13"/>
        <v>446.12700000000001</v>
      </c>
      <c r="AF129" s="128"/>
      <c r="AG129" s="111"/>
    </row>
    <row r="130" spans="1:33" ht="22.25" customHeight="1">
      <c r="A130" s="21" t="s">
        <v>160</v>
      </c>
      <c r="B130" s="77"/>
      <c r="C130" s="44">
        <v>113227</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113227</v>
      </c>
      <c r="AD130" s="41"/>
      <c r="AE130" s="52">
        <f t="shared" si="13"/>
        <v>113.227</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17358827</v>
      </c>
      <c r="D132" s="62">
        <f>SUM(D133:D142)</f>
        <v>7011689.4620000003</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24370516.462000001</v>
      </c>
      <c r="AD132" s="41"/>
      <c r="AE132" s="37">
        <f t="shared" si="13"/>
        <v>24370.516462</v>
      </c>
      <c r="AF132" s="128"/>
      <c r="AG132" s="78"/>
    </row>
    <row r="133" spans="1:33" ht="22.25" customHeight="1">
      <c r="A133" s="21" t="s">
        <v>163</v>
      </c>
      <c r="B133" s="59"/>
      <c r="C133" s="44">
        <v>10297536</v>
      </c>
      <c r="D133" s="44">
        <v>5677214</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15974750</v>
      </c>
      <c r="AD133" s="41"/>
      <c r="AE133" s="52">
        <f t="shared" si="13"/>
        <v>15974.75</v>
      </c>
      <c r="AF133" s="128"/>
      <c r="AG133" s="111"/>
    </row>
    <row r="134" spans="1:33" ht="22.25" customHeight="1">
      <c r="A134" s="21" t="s">
        <v>164</v>
      </c>
      <c r="B134" s="59"/>
      <c r="C134" s="44">
        <v>37277</v>
      </c>
      <c r="D134" s="44">
        <v>35369</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72646</v>
      </c>
      <c r="AD134" s="41"/>
      <c r="AE134" s="52">
        <f t="shared" si="13"/>
        <v>72.646000000000001</v>
      </c>
      <c r="AF134" s="128"/>
      <c r="AG134" s="111"/>
    </row>
    <row r="135" spans="1:33" ht="22.25" customHeight="1">
      <c r="A135" s="21" t="s">
        <v>165</v>
      </c>
      <c r="B135" s="59"/>
      <c r="C135" s="44">
        <v>5191455</v>
      </c>
      <c r="D135" s="44">
        <v>498706</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5690161</v>
      </c>
      <c r="AD135" s="41"/>
      <c r="AE135" s="52">
        <f t="shared" si="13"/>
        <v>5690.1610000000001</v>
      </c>
      <c r="AF135" s="128"/>
      <c r="AG135" s="111"/>
    </row>
    <row r="136" spans="1:33" ht="22.25" customHeight="1">
      <c r="A136" s="21" t="s">
        <v>166</v>
      </c>
      <c r="B136" s="59"/>
      <c r="C136" s="44">
        <v>7495</v>
      </c>
      <c r="D136" s="44">
        <v>25021</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32516</v>
      </c>
      <c r="AD136" s="41"/>
      <c r="AE136" s="52">
        <f t="shared" si="13"/>
        <v>32.515999999999998</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39271</v>
      </c>
      <c r="D138" s="44">
        <v>20886</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60157</v>
      </c>
      <c r="AD138" s="41"/>
      <c r="AE138" s="52">
        <f t="shared" si="20"/>
        <v>60.156999999999996</v>
      </c>
      <c r="AF138" s="128"/>
      <c r="AG138" s="111"/>
    </row>
    <row r="139" spans="1:33" ht="22.25" customHeight="1">
      <c r="A139" s="21" t="s">
        <v>169</v>
      </c>
      <c r="B139" s="59"/>
      <c r="C139" s="44">
        <v>42891</v>
      </c>
      <c r="D139" s="44">
        <v>340394</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383285</v>
      </c>
      <c r="AD139" s="41"/>
      <c r="AE139" s="52">
        <f t="shared" si="20"/>
        <v>383.28500000000003</v>
      </c>
      <c r="AF139" s="128"/>
      <c r="AG139" s="111"/>
    </row>
    <row r="140" spans="1:33" ht="22.25" customHeight="1">
      <c r="A140" s="21" t="s">
        <v>170</v>
      </c>
      <c r="B140" s="59"/>
      <c r="C140" s="44">
        <v>11364</v>
      </c>
      <c r="D140" s="44">
        <v>77231</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88595</v>
      </c>
      <c r="AD140" s="41"/>
      <c r="AE140" s="52">
        <f t="shared" si="20"/>
        <v>88.594999999999999</v>
      </c>
      <c r="AF140" s="128"/>
      <c r="AG140" s="111"/>
    </row>
    <row r="141" spans="1:33" ht="22.25" customHeight="1">
      <c r="A141" s="21" t="s">
        <v>171</v>
      </c>
      <c r="B141" s="76"/>
      <c r="C141" s="44">
        <v>1731538</v>
      </c>
      <c r="D141" s="44">
        <v>336868.462</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2068406.4620000001</v>
      </c>
      <c r="AD141" s="41"/>
      <c r="AE141" s="52">
        <f t="shared" si="20"/>
        <v>2068.4064619999999</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164">
        <v>2810360</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2810360</v>
      </c>
      <c r="AD143" s="41"/>
      <c r="AE143" s="52">
        <f t="shared" ref="AE143:AE150" si="22">AC143/1000</f>
        <v>2810.36</v>
      </c>
      <c r="AF143" s="128"/>
      <c r="AG143" s="111"/>
    </row>
    <row r="144" spans="1:33" ht="22.25" customHeight="1">
      <c r="A144" s="22" t="s">
        <v>174</v>
      </c>
      <c r="B144" s="59"/>
      <c r="C144" s="44">
        <v>97712.160600000003</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97712.160600000003</v>
      </c>
      <c r="AD144" s="41"/>
      <c r="AE144" s="52">
        <f t="shared" si="22"/>
        <v>97.712160600000004</v>
      </c>
      <c r="AF144" s="128"/>
      <c r="AG144" s="111"/>
    </row>
    <row r="145" spans="1:33" ht="22.25" customHeight="1">
      <c r="A145" s="22" t="s">
        <v>175</v>
      </c>
      <c r="B145" s="59"/>
      <c r="C145" s="75"/>
      <c r="D145" s="44">
        <v>15425890.5</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15425890.5</v>
      </c>
      <c r="AD145" s="41"/>
      <c r="AE145" s="52">
        <f t="shared" si="22"/>
        <v>15425.8905</v>
      </c>
      <c r="AF145" s="128"/>
      <c r="AG145" s="111"/>
    </row>
    <row r="146" spans="1:33" ht="22.25" customHeight="1">
      <c r="A146" s="22" t="s">
        <v>176</v>
      </c>
      <c r="B146" s="59"/>
      <c r="C146" s="75"/>
      <c r="D146" s="44">
        <v>6406656.6553210001</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6406656.6553210001</v>
      </c>
      <c r="AD146" s="41"/>
      <c r="AE146" s="52">
        <f t="shared" si="22"/>
        <v>6406.6566553210005</v>
      </c>
      <c r="AF146" s="128"/>
      <c r="AG146" s="111"/>
    </row>
    <row r="147" spans="1:33" ht="22.25" customHeight="1">
      <c r="A147" s="21" t="s">
        <v>177</v>
      </c>
      <c r="B147" s="59"/>
      <c r="C147" s="44">
        <v>702377.22959999996</v>
      </c>
      <c r="D147" s="44">
        <v>729521.48560000001</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1431898.7152</v>
      </c>
      <c r="AD147" s="41"/>
      <c r="AE147" s="52">
        <f t="shared" si="22"/>
        <v>1431.8987152</v>
      </c>
      <c r="AF147" s="128"/>
      <c r="AG147" s="44">
        <v>3920.61</v>
      </c>
    </row>
    <row r="148" spans="1:33" ht="22.25" customHeight="1">
      <c r="A148" s="22" t="s">
        <v>178</v>
      </c>
      <c r="B148" s="44">
        <v>38590.99</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38590.99</v>
      </c>
      <c r="AD148" s="41"/>
      <c r="AE148" s="52">
        <f t="shared" si="22"/>
        <v>38.590989999999998</v>
      </c>
      <c r="AF148" s="128"/>
      <c r="AG148" s="111"/>
    </row>
    <row r="149" spans="1:33" ht="22.25" customHeight="1">
      <c r="A149" s="22" t="s">
        <v>179</v>
      </c>
      <c r="B149" s="44">
        <v>1213689.06</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1213689.06</v>
      </c>
      <c r="AD149" s="41"/>
      <c r="AE149" s="52">
        <f t="shared" si="22"/>
        <v>1213.6890600000002</v>
      </c>
      <c r="AF149" s="128"/>
      <c r="AG149" s="111"/>
    </row>
    <row r="150" spans="1:33" ht="22.25" customHeight="1">
      <c r="A150" s="15" t="s">
        <v>180</v>
      </c>
      <c r="B150" s="33">
        <f>B151+B154+B157+B160+B163+B166+B173</f>
        <v>-181568293.36020002</v>
      </c>
      <c r="C150" s="33">
        <f>C169</f>
        <v>637327.36879999994</v>
      </c>
      <c r="D150" s="33">
        <f>D169</f>
        <v>304057.94260000001</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-180626908.04879999</v>
      </c>
      <c r="AD150" s="41"/>
      <c r="AE150" s="57">
        <f t="shared" si="22"/>
        <v>-180626.90804879999</v>
      </c>
      <c r="AF150" s="128"/>
      <c r="AG150" s="33">
        <f>AG169</f>
        <v>3320.444</v>
      </c>
    </row>
    <row r="151" spans="1:33" ht="22.25" customHeight="1">
      <c r="A151" s="22" t="s">
        <v>181</v>
      </c>
      <c r="B151" s="153">
        <f>SUM(B152:B153)</f>
        <v>-185381394.0988</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-185381394.0988</v>
      </c>
      <c r="AD151" s="41"/>
      <c r="AE151" s="79">
        <f t="shared" si="20"/>
        <v>-185381.3940988</v>
      </c>
      <c r="AF151" s="128"/>
      <c r="AG151" s="63"/>
    </row>
    <row r="152" spans="1:33" ht="22.25" customHeight="1">
      <c r="A152" s="21" t="s">
        <v>182</v>
      </c>
      <c r="B152" s="44">
        <v>-182273135.96950001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-182273135.96950001</v>
      </c>
      <c r="AD152" s="41"/>
      <c r="AE152" s="52">
        <f t="shared" si="20"/>
        <v>-182273.1359695</v>
      </c>
      <c r="AF152" s="128"/>
      <c r="AG152" s="111"/>
    </row>
    <row r="153" spans="1:33" ht="22.25" customHeight="1">
      <c r="A153" s="21" t="s">
        <v>183</v>
      </c>
      <c r="B153" s="44">
        <v>-3108258.1293000001</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-3108258.1293000001</v>
      </c>
      <c r="AD153" s="41"/>
      <c r="AE153" s="52">
        <f t="shared" si="20"/>
        <v>-3108.2581293000003</v>
      </c>
      <c r="AF153" s="128"/>
      <c r="AG153" s="111"/>
    </row>
    <row r="154" spans="1:33" ht="22.25" customHeight="1">
      <c r="A154" s="22" t="s">
        <v>184</v>
      </c>
      <c r="B154" s="153">
        <f>SUM(B155:B156)</f>
        <v>-10730754.822700001</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-10730754.822700001</v>
      </c>
      <c r="AD154" s="41"/>
      <c r="AE154" s="79">
        <f t="shared" si="20"/>
        <v>-10730.754822700001</v>
      </c>
      <c r="AF154" s="128"/>
      <c r="AG154" s="63"/>
    </row>
    <row r="155" spans="1:33" ht="22.25" customHeight="1">
      <c r="A155" s="21" t="s">
        <v>185</v>
      </c>
      <c r="B155" s="44">
        <v>-17575393.6105</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-17575393.6105</v>
      </c>
      <c r="AD155" s="41"/>
      <c r="AE155" s="52">
        <f t="shared" si="20"/>
        <v>-17575.393610499999</v>
      </c>
      <c r="AF155" s="128"/>
      <c r="AG155" s="111"/>
    </row>
    <row r="156" spans="1:33" ht="22.25" customHeight="1">
      <c r="A156" s="21" t="s">
        <v>186</v>
      </c>
      <c r="B156" s="44">
        <v>6844638.7878</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6844638.7878</v>
      </c>
      <c r="AD156" s="41"/>
      <c r="AE156" s="52">
        <f t="shared" si="20"/>
        <v>6844.6387878000005</v>
      </c>
      <c r="AF156" s="128"/>
      <c r="AG156" s="111"/>
    </row>
    <row r="157" spans="1:33" ht="22.25" customHeight="1">
      <c r="A157" s="22" t="s">
        <v>187</v>
      </c>
      <c r="B157" s="153">
        <f>SUM(B158:B159)</f>
        <v>15684342.274</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15684342.274</v>
      </c>
      <c r="AD157" s="41"/>
      <c r="AE157" s="79">
        <f t="shared" si="20"/>
        <v>15684.342274000001</v>
      </c>
      <c r="AF157" s="128"/>
      <c r="AG157" s="63"/>
    </row>
    <row r="158" spans="1:33" ht="22.25" customHeight="1">
      <c r="A158" s="21" t="s">
        <v>188</v>
      </c>
      <c r="B158" s="44">
        <v>-458502.02759999997</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-458502.02759999997</v>
      </c>
      <c r="AD158" s="41"/>
      <c r="AE158" s="52">
        <f t="shared" si="20"/>
        <v>-458.50202759999996</v>
      </c>
      <c r="AF158" s="128"/>
      <c r="AG158" s="111"/>
    </row>
    <row r="159" spans="1:33" ht="22.25" customHeight="1">
      <c r="A159" s="21" t="s">
        <v>189</v>
      </c>
      <c r="B159" s="44">
        <v>16142844.3016</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16142844.3016</v>
      </c>
      <c r="AD159" s="41"/>
      <c r="AE159" s="52">
        <f t="shared" si="20"/>
        <v>16142.8443016</v>
      </c>
      <c r="AF159" s="128"/>
      <c r="AG159" s="111"/>
    </row>
    <row r="160" spans="1:33" ht="22.25" customHeight="1">
      <c r="A160" s="22" t="s">
        <v>190</v>
      </c>
      <c r="B160" s="153">
        <f>SUM(B161:B162)</f>
        <v>267668.79330000002</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267668.79330000002</v>
      </c>
      <c r="AD160" s="41"/>
      <c r="AE160" s="79">
        <f t="shared" si="20"/>
        <v>267.6687933</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267668.79330000002</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267668.79330000002</v>
      </c>
      <c r="AD162" s="41"/>
      <c r="AE162" s="52">
        <f t="shared" si="20"/>
        <v>267.6687933</v>
      </c>
      <c r="AF162" s="128"/>
      <c r="AG162" s="111"/>
    </row>
    <row r="163" spans="1:33" ht="22.25" customHeight="1">
      <c r="A163" s="22" t="s">
        <v>193</v>
      </c>
      <c r="B163" s="153">
        <f>SUM(B164:B165)</f>
        <v>276931.23249999998</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276931.23249999998</v>
      </c>
      <c r="AD163" s="41"/>
      <c r="AE163" s="79">
        <f t="shared" si="20"/>
        <v>276.93123249999996</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276931.23249999998</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276931.23249999998</v>
      </c>
      <c r="AD165" s="41"/>
      <c r="AE165" s="52">
        <f t="shared" si="20"/>
        <v>276.93123249999996</v>
      </c>
      <c r="AF165" s="128"/>
      <c r="AG165" s="111"/>
    </row>
    <row r="166" spans="1:33" ht="22.25" customHeight="1">
      <c r="A166" s="22" t="s">
        <v>196</v>
      </c>
      <c r="B166" s="153">
        <f>SUM(B167:B168)</f>
        <v>498856.73959999997</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498856.73959999997</v>
      </c>
      <c r="AD166" s="41"/>
      <c r="AE166" s="79">
        <f t="shared" si="20"/>
        <v>498.85673959999997</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498856.73959999997</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498856.73959999997</v>
      </c>
      <c r="AD168" s="41"/>
      <c r="AE168" s="52">
        <f t="shared" si="20"/>
        <v>498.85673959999997</v>
      </c>
      <c r="AF168" s="128"/>
      <c r="AG168" s="111"/>
    </row>
    <row r="169" spans="1:33" ht="22.25" customHeight="1">
      <c r="A169" s="22" t="s">
        <v>199</v>
      </c>
      <c r="B169" s="59"/>
      <c r="C169" s="62">
        <f>SUM(C170:C171)</f>
        <v>637327.36879999994</v>
      </c>
      <c r="D169" s="62">
        <f>SUM(D170:D171)</f>
        <v>304057.94260000001</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941385.31140000001</v>
      </c>
      <c r="AD169" s="41"/>
      <c r="AE169" s="52">
        <f t="shared" si="20"/>
        <v>941.38531139999998</v>
      </c>
      <c r="AF169" s="128"/>
      <c r="AG169" s="54">
        <f>SUM(AG170:AG171)</f>
        <v>3320.444</v>
      </c>
    </row>
    <row r="170" spans="1:33" ht="22.25" customHeight="1">
      <c r="A170" s="21" t="s">
        <v>200</v>
      </c>
      <c r="B170" s="59"/>
      <c r="C170" s="44">
        <v>499140.65879999998</v>
      </c>
      <c r="D170" s="44">
        <v>184646.60260000001</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683787.26139999996</v>
      </c>
      <c r="AD170" s="41"/>
      <c r="AE170" s="52">
        <f t="shared" si="20"/>
        <v>683.78726139999992</v>
      </c>
      <c r="AF170" s="128"/>
      <c r="AG170" s="44">
        <v>2364.848</v>
      </c>
    </row>
    <row r="171" spans="1:33" ht="22.25" customHeight="1">
      <c r="A171" s="21" t="s">
        <v>201</v>
      </c>
      <c r="B171" s="59"/>
      <c r="C171" s="44">
        <v>138186.71</v>
      </c>
      <c r="D171" s="44">
        <v>119411.34</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257598.05</v>
      </c>
      <c r="AD171" s="41"/>
      <c r="AE171" s="52">
        <f t="shared" si="20"/>
        <v>257.59805</v>
      </c>
      <c r="AF171" s="128"/>
      <c r="AG171" s="44">
        <v>955.596</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-2183943.4780999999</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-2183943.4780999999</v>
      </c>
      <c r="AD173" s="41"/>
      <c r="AE173" s="52">
        <f t="shared" si="20"/>
        <v>-2183.9434781</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1077581.42</v>
      </c>
      <c r="C175" s="33">
        <f>C176+C180+C181+C184+C187</f>
        <v>40143956.897247769</v>
      </c>
      <c r="D175" s="33">
        <f>D176+D180+D181+D184+D187</f>
        <v>5476034.5149999997</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46697572.832247764</v>
      </c>
      <c r="AD175" s="97"/>
      <c r="AE175" s="81">
        <f t="shared" si="20"/>
        <v>46697.572832247766</v>
      </c>
      <c r="AF175" s="128"/>
      <c r="AG175" s="33">
        <f>AG176+AG180+AG181+AG184+AG187</f>
        <v>1425.7619500000001</v>
      </c>
    </row>
    <row r="176" spans="1:33" ht="22.25" customHeight="1">
      <c r="A176" s="24" t="s">
        <v>206</v>
      </c>
      <c r="B176" s="63"/>
      <c r="C176" s="62">
        <f>C177+C178+C179</f>
        <v>18235374.198247768</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18235374.198247768</v>
      </c>
      <c r="AD176" s="97"/>
      <c r="AE176" s="37">
        <f t="shared" si="20"/>
        <v>18235.37419824777</v>
      </c>
      <c r="AF176" s="128"/>
      <c r="AG176" s="78"/>
    </row>
    <row r="177" spans="1:33" ht="22.25" customHeight="1">
      <c r="A177" s="100" t="s">
        <v>207</v>
      </c>
      <c r="B177" s="63"/>
      <c r="C177" s="44">
        <v>11511965.91105935</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11511965.91105935</v>
      </c>
      <c r="AD177" s="97"/>
      <c r="AE177" s="44">
        <f t="shared" si="20"/>
        <v>11511.965911059349</v>
      </c>
      <c r="AF177" s="128"/>
      <c r="AG177" s="111"/>
    </row>
    <row r="178" spans="1:33" ht="22.25" customHeight="1">
      <c r="A178" s="100" t="s">
        <v>208</v>
      </c>
      <c r="B178" s="63"/>
      <c r="C178" s="44">
        <v>4772467.3363711536</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4772467.3363711536</v>
      </c>
      <c r="AD178" s="97"/>
      <c r="AE178" s="52">
        <f t="shared" si="20"/>
        <v>4772.4673363711536</v>
      </c>
      <c r="AF178" s="128"/>
      <c r="AG178" s="111"/>
    </row>
    <row r="179" spans="1:33" ht="22.25" customHeight="1">
      <c r="A179" s="100" t="s">
        <v>209</v>
      </c>
      <c r="B179" s="63"/>
      <c r="C179" s="44">
        <v>1950940.9508172665</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1950940.9508172665</v>
      </c>
      <c r="AD179" s="97"/>
      <c r="AE179" s="52">
        <f t="shared" si="20"/>
        <v>1950.9409508172664</v>
      </c>
      <c r="AF179" s="128"/>
      <c r="AG179" s="111"/>
    </row>
    <row r="180" spans="1:33" ht="22.25" customHeight="1">
      <c r="A180" s="24" t="s">
        <v>210</v>
      </c>
      <c r="B180" s="63"/>
      <c r="C180" s="169">
        <v>125579.53200000001</v>
      </c>
      <c r="D180" s="175">
        <v>89139.043000000005</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214718.57500000001</v>
      </c>
      <c r="AD180" s="97"/>
      <c r="AE180" s="37">
        <f t="shared" si="20"/>
        <v>214.71857500000002</v>
      </c>
      <c r="AF180" s="128"/>
      <c r="AG180" s="111"/>
    </row>
    <row r="181" spans="1:33" ht="22.25" customHeight="1">
      <c r="A181" s="24" t="s">
        <v>211</v>
      </c>
      <c r="B181" s="62">
        <f>B182+B183</f>
        <v>1077581.42</v>
      </c>
      <c r="C181" s="62">
        <f>C182+C183</f>
        <v>887671.05</v>
      </c>
      <c r="D181" s="62">
        <f>D182+D183</f>
        <v>201055.81299999999</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2166308.2829999998</v>
      </c>
      <c r="AD181" s="97"/>
      <c r="AE181" s="37">
        <f t="shared" si="20"/>
        <v>2166.3082829999998</v>
      </c>
      <c r="AF181" s="128"/>
      <c r="AG181" s="37">
        <f>AG182+AG183</f>
        <v>1425.7619500000001</v>
      </c>
    </row>
    <row r="182" spans="1:33" ht="22.25" customHeight="1">
      <c r="A182" s="100" t="s">
        <v>212</v>
      </c>
      <c r="B182" s="44">
        <v>18653.509999999998</v>
      </c>
      <c r="C182" s="44">
        <v>128.60300000000001</v>
      </c>
      <c r="D182" s="44">
        <v>7210.6909999999998</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25992.803999999996</v>
      </c>
      <c r="AD182" s="97"/>
      <c r="AE182" s="52">
        <f t="shared" si="20"/>
        <v>25.992803999999996</v>
      </c>
      <c r="AF182" s="128"/>
      <c r="AG182" s="111"/>
    </row>
    <row r="183" spans="1:33" ht="22.25" customHeight="1">
      <c r="A183" s="100" t="s">
        <v>213</v>
      </c>
      <c r="B183" s="44">
        <v>1058927.9099999999</v>
      </c>
      <c r="C183" s="44">
        <v>887542.44700000004</v>
      </c>
      <c r="D183" s="44">
        <v>193845.122</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2140315.4789999998</v>
      </c>
      <c r="AD183" s="97"/>
      <c r="AE183" s="52">
        <f t="shared" si="20"/>
        <v>2140.3154789999999</v>
      </c>
      <c r="AF183" s="128"/>
      <c r="AG183" s="44">
        <v>1425.7619500000001</v>
      </c>
    </row>
    <row r="184" spans="1:33" ht="22.25" customHeight="1">
      <c r="A184" s="20" t="s">
        <v>214</v>
      </c>
      <c r="B184" s="63"/>
      <c r="C184" s="37">
        <f>SUM(C185:C186)</f>
        <v>20895332.116999999</v>
      </c>
      <c r="D184" s="37">
        <f>SUM(D185:D186)</f>
        <v>5185839.659</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26081171.776000001</v>
      </c>
      <c r="AD184" s="97"/>
      <c r="AE184" s="37">
        <f t="shared" si="20"/>
        <v>26081.171775999999</v>
      </c>
      <c r="AF184" s="128"/>
      <c r="AG184" s="76"/>
    </row>
    <row r="185" spans="1:33" ht="22.25" customHeight="1">
      <c r="A185" s="100" t="s">
        <v>215</v>
      </c>
      <c r="B185" s="63"/>
      <c r="C185" s="44">
        <v>4419422.1689999998</v>
      </c>
      <c r="D185" s="44">
        <v>2906147.9169999999</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7325570.0859999992</v>
      </c>
      <c r="AD185" s="97"/>
      <c r="AE185" s="52">
        <f t="shared" si="20"/>
        <v>7325.5700859999988</v>
      </c>
      <c r="AF185" s="128"/>
      <c r="AG185" s="111"/>
    </row>
    <row r="186" spans="1:33" ht="22.25" customHeight="1">
      <c r="A186" s="100" t="s">
        <v>216</v>
      </c>
      <c r="B186" s="63"/>
      <c r="C186" s="44">
        <v>16475909.948000001</v>
      </c>
      <c r="D186" s="44">
        <v>2279691.7420000001</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18755601.690000001</v>
      </c>
      <c r="AD186" s="97"/>
      <c r="AE186" s="52">
        <f t="shared" si="20"/>
        <v>18755.601690000003</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499193359.11911446</v>
      </c>
      <c r="C188" s="137">
        <f t="shared" si="26"/>
        <v>150922883.41983363</v>
      </c>
      <c r="D188" s="137">
        <f t="shared" si="26"/>
        <v>41622938.486615688</v>
      </c>
      <c r="E188" s="137">
        <f t="shared" si="26"/>
        <v>2232622.48</v>
      </c>
      <c r="F188" s="137">
        <f t="shared" si="26"/>
        <v>372307.37599999999</v>
      </c>
      <c r="G188" s="137">
        <f t="shared" si="26"/>
        <v>31641.723999999998</v>
      </c>
      <c r="H188" s="137">
        <f t="shared" si="26"/>
        <v>4771.1109999999999</v>
      </c>
      <c r="I188" s="137">
        <f t="shared" si="26"/>
        <v>0</v>
      </c>
      <c r="J188" s="137">
        <f t="shared" si="26"/>
        <v>5375147.2779999999</v>
      </c>
      <c r="K188" s="137">
        <f t="shared" si="26"/>
        <v>6271181.085</v>
      </c>
      <c r="L188" s="137">
        <f t="shared" si="26"/>
        <v>112617.66099999999</v>
      </c>
      <c r="M188" s="137">
        <f>M175+M121+M68+M10</f>
        <v>356719.43699999998</v>
      </c>
      <c r="N188" s="137">
        <f t="shared" ref="N188:AC188" si="27">N10+N68+N121+N175</f>
        <v>218882.783</v>
      </c>
      <c r="O188" s="137">
        <f t="shared" si="27"/>
        <v>8837.98</v>
      </c>
      <c r="P188" s="137">
        <f t="shared" si="27"/>
        <v>23025.358</v>
      </c>
      <c r="Q188" s="137">
        <f t="shared" si="27"/>
        <v>984.774</v>
      </c>
      <c r="R188" s="137">
        <f t="shared" si="27"/>
        <v>0</v>
      </c>
      <c r="S188" s="137">
        <f t="shared" si="27"/>
        <v>810827.81900000002</v>
      </c>
      <c r="T188" s="137">
        <f t="shared" si="27"/>
        <v>1.0967399999999998</v>
      </c>
      <c r="U188" s="137">
        <f t="shared" si="27"/>
        <v>17408.976759975012</v>
      </c>
      <c r="V188" s="137">
        <f t="shared" si="27"/>
        <v>1795.9191159781158</v>
      </c>
      <c r="W188" s="137">
        <f t="shared" si="27"/>
        <v>144.18</v>
      </c>
      <c r="X188" s="137">
        <f t="shared" si="27"/>
        <v>1.6200000000000001E-3</v>
      </c>
      <c r="Y188" s="137">
        <f t="shared" si="27"/>
        <v>51.611773910704684</v>
      </c>
      <c r="Z188" s="137">
        <f t="shared" si="27"/>
        <v>1.08E-3</v>
      </c>
      <c r="AA188" s="137">
        <f t="shared" si="27"/>
        <v>1512.6040200655839</v>
      </c>
      <c r="AB188" s="137">
        <f t="shared" si="27"/>
        <v>177916.86318369591</v>
      </c>
      <c r="AC188" s="137">
        <f t="shared" si="27"/>
        <v>707757579.14585733</v>
      </c>
      <c r="AD188" s="97"/>
      <c r="AE188" s="137">
        <f t="shared" si="20"/>
        <v>707757.57914585737</v>
      </c>
      <c r="AF188" s="91"/>
      <c r="AG188" s="147">
        <f>AG175+AG121+AG68+AG10</f>
        <v>73420.073273481103</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3202441.0780000002</v>
      </c>
      <c r="C190" s="62">
        <f>C191+C192</f>
        <v>617.43100000000004</v>
      </c>
      <c r="D190" s="62">
        <f>D191+D192</f>
        <v>23374.188200000001</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3226432.6972000003</v>
      </c>
      <c r="AD190" s="41"/>
      <c r="AE190" s="37">
        <f t="shared" si="20"/>
        <v>3226.4326972000003</v>
      </c>
      <c r="AF190" s="91"/>
      <c r="AG190" s="37">
        <f>AG191</f>
        <v>45.304400000000001</v>
      </c>
    </row>
    <row r="191" spans="1:33" ht="22.25" customHeight="1">
      <c r="A191" s="25" t="s">
        <v>220</v>
      </c>
      <c r="B191" s="44">
        <v>3202441.0780000002</v>
      </c>
      <c r="C191" s="44">
        <v>617.43100000000004</v>
      </c>
      <c r="D191" s="44">
        <v>23374.188200000001</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3226432.6972000003</v>
      </c>
      <c r="AD191" s="41"/>
      <c r="AE191" s="52">
        <f t="shared" si="20"/>
        <v>3226.4326972000003</v>
      </c>
      <c r="AF191" s="91"/>
      <c r="AG191" s="52">
        <v>45.304400000000001</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26794603</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26794603</v>
      </c>
      <c r="AE193" s="31">
        <f t="shared" si="20"/>
        <v>26794.602999999999</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9B60-7636-4AD6-AAE3-263D713EC5BB}">
  <dimension ref="A1:AG200"/>
  <sheetViews>
    <sheetView zoomScale="138" zoomScaleNormal="138" workbookViewId="0">
      <pane xSplit="1" topLeftCell="V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2014</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503222626.28798121</v>
      </c>
      <c r="C7" s="134">
        <f>C10+C68+C121+C150+C175</f>
        <v>160748207.65073806</v>
      </c>
      <c r="D7" s="134">
        <f>D10+D68+D121+D150+D175</f>
        <v>38940883.906137988</v>
      </c>
      <c r="E7" s="134">
        <f>E68</f>
        <v>2788160.2120000003</v>
      </c>
      <c r="F7" s="134">
        <f t="shared" ref="F7:AB7" si="0">F68</f>
        <v>465280.96299999999</v>
      </c>
      <c r="G7" s="134">
        <f t="shared" si="0"/>
        <v>27214.062000000002</v>
      </c>
      <c r="H7" s="134">
        <f t="shared" si="0"/>
        <v>8669.93</v>
      </c>
      <c r="I7" s="134">
        <f t="shared" si="0"/>
        <v>4386.2759999999998</v>
      </c>
      <c r="J7" s="134">
        <f t="shared" si="0"/>
        <v>5702656.2870000005</v>
      </c>
      <c r="K7" s="134">
        <f t="shared" si="0"/>
        <v>6637771.017</v>
      </c>
      <c r="L7" s="134">
        <f t="shared" si="0"/>
        <v>136488.98699999999</v>
      </c>
      <c r="M7" s="134">
        <f t="shared" si="0"/>
        <v>464025.04100000003</v>
      </c>
      <c r="N7" s="134">
        <f t="shared" si="0"/>
        <v>315089.946</v>
      </c>
      <c r="O7" s="134">
        <f t="shared" si="0"/>
        <v>12144.904</v>
      </c>
      <c r="P7" s="134">
        <f t="shared" si="0"/>
        <v>35115.953000000001</v>
      </c>
      <c r="Q7" s="134">
        <f t="shared" si="0"/>
        <v>248.779</v>
      </c>
      <c r="R7" s="134">
        <f t="shared" si="0"/>
        <v>262.42599999999999</v>
      </c>
      <c r="S7" s="134">
        <f t="shared" si="0"/>
        <v>1143939.412</v>
      </c>
      <c r="T7" s="134">
        <f t="shared" si="0"/>
        <v>1.2198186000000002</v>
      </c>
      <c r="U7" s="134">
        <f t="shared" si="0"/>
        <v>19252.432585913848</v>
      </c>
      <c r="V7" s="134">
        <f t="shared" si="0"/>
        <v>1990.1871310344829</v>
      </c>
      <c r="W7" s="134">
        <f t="shared" si="0"/>
        <v>160.36020000000002</v>
      </c>
      <c r="X7" s="134">
        <f t="shared" si="0"/>
        <v>1.8018000000000001E-3</v>
      </c>
      <c r="Y7" s="134">
        <f t="shared" si="0"/>
        <v>57.40022118164061</v>
      </c>
      <c r="Z7" s="134">
        <f t="shared" si="0"/>
        <v>1.2012000000000001E-3</v>
      </c>
      <c r="AA7" s="134">
        <f t="shared" si="0"/>
        <v>1674.6435661942987</v>
      </c>
      <c r="AB7" s="134">
        <f t="shared" si="0"/>
        <v>185862.4687486178</v>
      </c>
      <c r="AC7" s="139">
        <f>SUM(B7:AB7)</f>
        <v>720862170.75513184</v>
      </c>
      <c r="AE7" s="139">
        <f>AC7/1000</f>
        <v>720862.17075513187</v>
      </c>
      <c r="AF7" s="130"/>
      <c r="AG7" s="185">
        <f>AG10+AG68+AG121+AG150+AG175</f>
        <v>73478.59501617949</v>
      </c>
    </row>
    <row r="8" spans="1:33" ht="27.5" customHeight="1" thickBot="1">
      <c r="A8" s="131" t="s">
        <v>37</v>
      </c>
      <c r="B8" s="132">
        <f>(B10+B68+B121+B175)</f>
        <v>481887821.86558121</v>
      </c>
      <c r="C8" s="132">
        <f t="shared" ref="C8:AB8" si="1">(C10+C68+C121+C175)</f>
        <v>160569990.89423805</v>
      </c>
      <c r="D8" s="132">
        <f t="shared" si="1"/>
        <v>38845281.714037985</v>
      </c>
      <c r="E8" s="132">
        <f t="shared" si="1"/>
        <v>2788160.2120000003</v>
      </c>
      <c r="F8" s="132">
        <f t="shared" si="1"/>
        <v>465280.96299999999</v>
      </c>
      <c r="G8" s="132">
        <f t="shared" si="1"/>
        <v>27214.062000000002</v>
      </c>
      <c r="H8" s="132">
        <f t="shared" si="1"/>
        <v>8669.93</v>
      </c>
      <c r="I8" s="132">
        <f t="shared" si="1"/>
        <v>4386.2759999999998</v>
      </c>
      <c r="J8" s="132">
        <f t="shared" si="1"/>
        <v>5702656.2870000005</v>
      </c>
      <c r="K8" s="132">
        <f t="shared" si="1"/>
        <v>6637771.017</v>
      </c>
      <c r="L8" s="132">
        <f t="shared" si="1"/>
        <v>136488.98699999999</v>
      </c>
      <c r="M8" s="132">
        <f t="shared" si="1"/>
        <v>464025.04100000003</v>
      </c>
      <c r="N8" s="132">
        <f t="shared" si="1"/>
        <v>315089.946</v>
      </c>
      <c r="O8" s="132">
        <f t="shared" si="1"/>
        <v>12144.904</v>
      </c>
      <c r="P8" s="132">
        <f t="shared" si="1"/>
        <v>35115.953000000001</v>
      </c>
      <c r="Q8" s="132">
        <f t="shared" si="1"/>
        <v>248.779</v>
      </c>
      <c r="R8" s="132">
        <f t="shared" si="1"/>
        <v>262.42599999999999</v>
      </c>
      <c r="S8" s="132">
        <f t="shared" si="1"/>
        <v>1143939.412</v>
      </c>
      <c r="T8" s="132">
        <f t="shared" si="1"/>
        <v>1.2198186000000002</v>
      </c>
      <c r="U8" s="132">
        <f t="shared" si="1"/>
        <v>19252.432585913848</v>
      </c>
      <c r="V8" s="132">
        <f t="shared" si="1"/>
        <v>1990.1871310344829</v>
      </c>
      <c r="W8" s="132">
        <f t="shared" si="1"/>
        <v>160.36020000000002</v>
      </c>
      <c r="X8" s="132">
        <f t="shared" si="1"/>
        <v>1.8018000000000001E-3</v>
      </c>
      <c r="Y8" s="132">
        <f t="shared" si="1"/>
        <v>57.40022118164061</v>
      </c>
      <c r="Z8" s="132">
        <f t="shared" si="1"/>
        <v>1.2012000000000001E-3</v>
      </c>
      <c r="AA8" s="132">
        <f t="shared" si="1"/>
        <v>1674.6435661942987</v>
      </c>
      <c r="AB8" s="132">
        <f t="shared" si="1"/>
        <v>185862.4687486178</v>
      </c>
      <c r="AC8" s="135">
        <f>SUM(B8:AB8)</f>
        <v>699253547.38413203</v>
      </c>
      <c r="AE8" s="135">
        <f>AC8/1000</f>
        <v>699253.54738413205</v>
      </c>
      <c r="AF8" s="130"/>
      <c r="AG8" s="186"/>
    </row>
    <row r="9" spans="1:33" ht="27.5" customHeight="1" thickBot="1">
      <c r="A9" s="136" t="s">
        <v>38</v>
      </c>
      <c r="B9" s="137">
        <f>B10+B68+B121+B150+B175</f>
        <v>297816870.16758126</v>
      </c>
      <c r="C9" s="137">
        <f>C10+C68+C121+C150+C175</f>
        <v>160748207.65073806</v>
      </c>
      <c r="D9" s="137">
        <f t="shared" ref="D9" si="2">D10+D68+D121+D150+D175</f>
        <v>38940883.906137988</v>
      </c>
      <c r="E9" s="137">
        <f t="shared" ref="E9:AB9" si="3">E10+E68+E121+E175</f>
        <v>2788160.2120000003</v>
      </c>
      <c r="F9" s="137">
        <f t="shared" si="3"/>
        <v>465280.96299999999</v>
      </c>
      <c r="G9" s="137">
        <f t="shared" si="3"/>
        <v>27214.062000000002</v>
      </c>
      <c r="H9" s="137">
        <f t="shared" si="3"/>
        <v>8669.93</v>
      </c>
      <c r="I9" s="137">
        <f t="shared" si="3"/>
        <v>4386.2759999999998</v>
      </c>
      <c r="J9" s="137">
        <f t="shared" si="3"/>
        <v>5702656.2870000005</v>
      </c>
      <c r="K9" s="137">
        <f t="shared" si="3"/>
        <v>6637771.017</v>
      </c>
      <c r="L9" s="137">
        <f t="shared" si="3"/>
        <v>136488.98699999999</v>
      </c>
      <c r="M9" s="137">
        <f t="shared" si="3"/>
        <v>464025.04100000003</v>
      </c>
      <c r="N9" s="137">
        <f t="shared" si="3"/>
        <v>315089.946</v>
      </c>
      <c r="O9" s="137">
        <f t="shared" si="3"/>
        <v>12144.904</v>
      </c>
      <c r="P9" s="137">
        <f t="shared" si="3"/>
        <v>35115.953000000001</v>
      </c>
      <c r="Q9" s="137">
        <f t="shared" si="3"/>
        <v>248.779</v>
      </c>
      <c r="R9" s="137">
        <f t="shared" si="3"/>
        <v>262.42599999999999</v>
      </c>
      <c r="S9" s="137">
        <f t="shared" si="3"/>
        <v>1143939.412</v>
      </c>
      <c r="T9" s="137">
        <f t="shared" si="3"/>
        <v>1.2198186000000002</v>
      </c>
      <c r="U9" s="137">
        <f t="shared" si="3"/>
        <v>19252.432585913848</v>
      </c>
      <c r="V9" s="137">
        <f t="shared" si="3"/>
        <v>1990.1871310344829</v>
      </c>
      <c r="W9" s="137">
        <f t="shared" si="3"/>
        <v>160.36020000000002</v>
      </c>
      <c r="X9" s="137">
        <f t="shared" si="3"/>
        <v>1.8018000000000001E-3</v>
      </c>
      <c r="Y9" s="137">
        <f t="shared" si="3"/>
        <v>57.40022118164061</v>
      </c>
      <c r="Z9" s="137">
        <f t="shared" si="3"/>
        <v>1.2012000000000001E-3</v>
      </c>
      <c r="AA9" s="137">
        <f t="shared" si="3"/>
        <v>1674.6435661942987</v>
      </c>
      <c r="AB9" s="137">
        <f t="shared" si="3"/>
        <v>185862.4687486178</v>
      </c>
      <c r="AC9" s="138">
        <f>SUM(B9:AB9)</f>
        <v>515456414.63473183</v>
      </c>
      <c r="AE9" s="138">
        <f t="shared" ref="AE9:AE72" si="4">AC9/1000</f>
        <v>515456.41463473183</v>
      </c>
      <c r="AF9" s="129"/>
      <c r="AG9" s="187"/>
    </row>
    <row r="10" spans="1:33" ht="22.25" customHeight="1">
      <c r="A10" s="32" t="s">
        <v>39</v>
      </c>
      <c r="B10" s="33">
        <f>B11+B53</f>
        <v>429319286.63339376</v>
      </c>
      <c r="C10" s="33">
        <f>C11+C53</f>
        <v>28156618.179795302</v>
      </c>
      <c r="D10" s="33">
        <f>D11+D53</f>
        <v>3006446.0987962461</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460482350.91198522</v>
      </c>
      <c r="AD10" s="41"/>
      <c r="AE10" s="57">
        <f t="shared" si="4"/>
        <v>460482.35091198521</v>
      </c>
      <c r="AF10" s="128"/>
      <c r="AG10" s="36">
        <f>AG11+AG53</f>
        <v>66679.013215179497</v>
      </c>
    </row>
    <row r="11" spans="1:33" ht="22.25" customHeight="1">
      <c r="A11" s="20" t="s">
        <v>40</v>
      </c>
      <c r="B11" s="37">
        <f>B12+B18+B43+B49</f>
        <v>411734972.17339379</v>
      </c>
      <c r="C11" s="37">
        <f>C12+C18+C43+C49</f>
        <v>1060932.0197953046</v>
      </c>
      <c r="D11" s="37">
        <f>D12+D18+D43+D49</f>
        <v>2983758.2587962463</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415779662.45198524</v>
      </c>
      <c r="AD11" s="41"/>
      <c r="AE11" s="37">
        <f t="shared" si="4"/>
        <v>415779.66245198523</v>
      </c>
      <c r="AF11" s="128"/>
      <c r="AG11" s="37">
        <f>AG12+AG18+AG43+AG49</f>
        <v>62082.361482922322</v>
      </c>
    </row>
    <row r="12" spans="1:33" ht="22.25" customHeight="1">
      <c r="A12" s="20" t="s">
        <v>41</v>
      </c>
      <c r="B12" s="37">
        <f>B13+B14+B15</f>
        <v>158105878.42807671</v>
      </c>
      <c r="C12" s="37">
        <f>C13+C14+C15</f>
        <v>141904.26988783988</v>
      </c>
      <c r="D12" s="37">
        <f>D13+D14+D15</f>
        <v>287216.41156721499</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158534999.1095317</v>
      </c>
      <c r="AD12" s="41"/>
      <c r="AE12" s="37">
        <f t="shared" si="4"/>
        <v>158534.99910953169</v>
      </c>
      <c r="AF12" s="128"/>
      <c r="AG12" s="37">
        <f>SUM(AG13:AG15)</f>
        <v>8290.8583890958071</v>
      </c>
    </row>
    <row r="13" spans="1:33" ht="22.25" customHeight="1">
      <c r="A13" s="21" t="s">
        <v>42</v>
      </c>
      <c r="B13" s="44">
        <v>143414329.12458399</v>
      </c>
      <c r="C13" s="44">
        <v>132553.05447383001</v>
      </c>
      <c r="D13" s="44">
        <v>287216.41156721499</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143834098.59062502</v>
      </c>
      <c r="AD13" s="41"/>
      <c r="AE13" s="52">
        <f t="shared" si="4"/>
        <v>143834.09859062501</v>
      </c>
      <c r="AF13" s="128"/>
      <c r="AG13" s="44">
        <v>6786.7716760425601</v>
      </c>
    </row>
    <row r="14" spans="1:33" ht="22.25" customHeight="1">
      <c r="A14" s="21" t="s">
        <v>43</v>
      </c>
      <c r="B14" s="44">
        <v>13454585.737492699</v>
      </c>
      <c r="C14" s="44">
        <v>9345.0304140098797</v>
      </c>
      <c r="D14" s="44"/>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13463930.767906709</v>
      </c>
      <c r="AD14" s="41"/>
      <c r="AE14" s="52">
        <f t="shared" si="4"/>
        <v>13463.930767906708</v>
      </c>
      <c r="AF14" s="128"/>
      <c r="AG14" s="44">
        <v>1198.8058134022101</v>
      </c>
    </row>
    <row r="15" spans="1:33" ht="22.25" customHeight="1">
      <c r="A15" s="21" t="s">
        <v>44</v>
      </c>
      <c r="B15" s="49">
        <f>B16+B17</f>
        <v>1236963.5660000001</v>
      </c>
      <c r="C15" s="49">
        <f t="shared" ref="C15:D15" si="5">C16+C17</f>
        <v>6.1849999999999996</v>
      </c>
      <c r="D15" s="49">
        <f t="shared" si="5"/>
        <v>0</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1236969.7510000002</v>
      </c>
      <c r="AD15" s="41"/>
      <c r="AE15" s="52">
        <f t="shared" si="4"/>
        <v>1236.9697510000001</v>
      </c>
      <c r="AF15" s="128"/>
      <c r="AG15" s="44">
        <v>305.28089965103698</v>
      </c>
    </row>
    <row r="16" spans="1:33" ht="22.25" customHeight="1">
      <c r="A16" s="98" t="s">
        <v>45</v>
      </c>
      <c r="B16" s="44">
        <v>1236963.5660000001</v>
      </c>
      <c r="C16" s="44">
        <v>6.1849999999999996</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1236969.7510000002</v>
      </c>
      <c r="AD16" s="41"/>
      <c r="AE16" s="52">
        <f t="shared" si="4"/>
        <v>1236.9697510000001</v>
      </c>
      <c r="AF16" s="128"/>
      <c r="AG16" s="73"/>
    </row>
    <row r="17" spans="1:33" ht="22.25" customHeight="1">
      <c r="A17" s="99" t="s">
        <v>46</v>
      </c>
      <c r="B17" s="44"/>
      <c r="C17" s="44"/>
      <c r="D17" s="44"/>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0</v>
      </c>
      <c r="AD17" s="41"/>
      <c r="AE17" s="52">
        <f t="shared" si="4"/>
        <v>0</v>
      </c>
      <c r="AF17" s="128"/>
      <c r="AG17" s="44">
        <v>305.28089965103698</v>
      </c>
    </row>
    <row r="18" spans="1:33" ht="22.25" customHeight="1">
      <c r="A18" s="20" t="s">
        <v>47</v>
      </c>
      <c r="B18" s="37">
        <f>B19+B20+B21+B25+B26+B33+B35+B37+B39</f>
        <v>58531961.246317029</v>
      </c>
      <c r="C18" s="37">
        <f>C19+C20+C21+C25+C26+C33+C35+C37+C39</f>
        <v>100642.82200746486</v>
      </c>
      <c r="D18" s="37">
        <f>D19+D20+D21+D25+D26+D33+D35+D37+D39</f>
        <v>133470.03682903119</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58766074.105153531</v>
      </c>
      <c r="AD18" s="110"/>
      <c r="AE18" s="37">
        <f t="shared" si="4"/>
        <v>58766.07410515353</v>
      </c>
      <c r="AF18" s="128"/>
      <c r="AG18" s="37">
        <f>SUM(AG19,AG20,AG21,AG25,AG26,AG32,AG33,AG34,AG35,AG36,AG37,AG38,AG39)</f>
        <v>790.60422115651147</v>
      </c>
    </row>
    <row r="19" spans="1:33" ht="22.25" customHeight="1">
      <c r="A19" s="100" t="s">
        <v>48</v>
      </c>
      <c r="B19" s="44">
        <v>2783906.6894798144</v>
      </c>
      <c r="C19" s="44">
        <v>1454.7304084818495</v>
      </c>
      <c r="D19" s="44">
        <v>1557.8683197965422</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2786919.2882080926</v>
      </c>
      <c r="AD19" s="110"/>
      <c r="AE19" s="44">
        <f t="shared" si="4"/>
        <v>2786.9192882080924</v>
      </c>
      <c r="AF19" s="128"/>
      <c r="AG19" s="44">
        <v>15.217071373791809</v>
      </c>
    </row>
    <row r="20" spans="1:33" ht="22.25" customHeight="1">
      <c r="A20" s="100" t="s">
        <v>49</v>
      </c>
      <c r="B20" s="44">
        <v>1336085.5194697299</v>
      </c>
      <c r="C20" s="44">
        <v>876.35329947496871</v>
      </c>
      <c r="D20" s="44">
        <v>1262.029135358853</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1338223.9019045637</v>
      </c>
      <c r="AD20" s="110"/>
      <c r="AE20" s="52">
        <f t="shared" si="4"/>
        <v>1338.2239019045637</v>
      </c>
      <c r="AF20" s="128"/>
      <c r="AG20" s="44">
        <v>12.72947062346417</v>
      </c>
    </row>
    <row r="21" spans="1:33" ht="22.25" customHeight="1">
      <c r="A21" s="100" t="s">
        <v>50</v>
      </c>
      <c r="B21" s="44">
        <f>SUM(B22:B24)</f>
        <v>5080169.9252633546</v>
      </c>
      <c r="C21" s="44">
        <f>SUM(C22:C24)</f>
        <v>2756.4722696046506</v>
      </c>
      <c r="D21" s="44">
        <f>SUM(D22:D24)</f>
        <v>3102.848504140688</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5086029.2460371004</v>
      </c>
      <c r="AD21" s="110"/>
      <c r="AE21" s="52">
        <f t="shared" si="4"/>
        <v>5086.0292460371002</v>
      </c>
      <c r="AF21" s="128"/>
      <c r="AG21" s="44">
        <v>22.215992578657389</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5040518.1295892848</v>
      </c>
      <c r="C23" s="44">
        <v>2730.1050896046504</v>
      </c>
      <c r="D23" s="44">
        <v>3066.2273061406881</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5046314.4619850302</v>
      </c>
      <c r="AD23" s="110"/>
      <c r="AE23" s="52">
        <f t="shared" si="4"/>
        <v>5046.31446198503</v>
      </c>
      <c r="AF23" s="128"/>
      <c r="AG23" s="44">
        <v>22.087800487895397</v>
      </c>
    </row>
    <row r="24" spans="1:33" ht="22.25" customHeight="1">
      <c r="A24" s="99" t="s">
        <v>53</v>
      </c>
      <c r="B24" s="44">
        <v>39651.795674070003</v>
      </c>
      <c r="C24" s="44">
        <v>26.367180000000001</v>
      </c>
      <c r="D24" s="44">
        <v>36.621197999999993</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39714.784052070005</v>
      </c>
      <c r="AD24" s="110"/>
      <c r="AE24" s="52">
        <f t="shared" si="4"/>
        <v>39.714784052070002</v>
      </c>
      <c r="AF24" s="128"/>
      <c r="AG24" s="44">
        <v>0.12819209076199287</v>
      </c>
    </row>
    <row r="25" spans="1:33" ht="22.25" customHeight="1">
      <c r="A25" s="100" t="s">
        <v>54</v>
      </c>
      <c r="B25" s="44">
        <v>1997306.1111971708</v>
      </c>
      <c r="C25" s="44">
        <v>1080.0902148848013</v>
      </c>
      <c r="D25" s="44">
        <v>1212.7739551564314</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1999598.975367212</v>
      </c>
      <c r="AD25" s="110"/>
      <c r="AE25" s="52">
        <f t="shared" si="4"/>
        <v>1999.598975367212</v>
      </c>
      <c r="AF25" s="128"/>
      <c r="AG25" s="44">
        <v>9.978413393489058</v>
      </c>
    </row>
    <row r="26" spans="1:33" ht="22.25" customHeight="1">
      <c r="A26" s="100" t="s">
        <v>55</v>
      </c>
      <c r="B26" s="44">
        <f>SUM(B27:B31)</f>
        <v>576286.90285893285</v>
      </c>
      <c r="C26" s="44">
        <f>SUM(C27:C31)</f>
        <v>34471.432497733535</v>
      </c>
      <c r="D26" s="44">
        <f>SUM(D27:D31)</f>
        <v>43765.908670543547</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654524.24402720993</v>
      </c>
      <c r="AD26" s="110"/>
      <c r="AE26" s="52">
        <f t="shared" si="4"/>
        <v>654.52424402720999</v>
      </c>
      <c r="AF26" s="128"/>
      <c r="AG26" s="44">
        <v>449.75493346271281</v>
      </c>
    </row>
    <row r="27" spans="1:33" ht="22.25" customHeight="1">
      <c r="A27" s="99" t="s">
        <v>56</v>
      </c>
      <c r="B27" s="44">
        <v>0</v>
      </c>
      <c r="C27" s="44">
        <v>33936.165478290597</v>
      </c>
      <c r="D27" s="44">
        <v>42824.208817842897</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76760.374296133494</v>
      </c>
      <c r="AD27" s="110"/>
      <c r="AE27" s="52">
        <f t="shared" si="4"/>
        <v>76.760374296133492</v>
      </c>
      <c r="AF27" s="128"/>
      <c r="AG27" s="44">
        <v>440.76614924779813</v>
      </c>
    </row>
    <row r="28" spans="1:33" ht="22.25" customHeight="1">
      <c r="A28" s="99" t="s">
        <v>57</v>
      </c>
      <c r="B28" s="44">
        <v>0</v>
      </c>
      <c r="C28" s="44">
        <v>0</v>
      </c>
      <c r="D28" s="44">
        <v>0</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0</v>
      </c>
      <c r="AD28" s="110"/>
      <c r="AE28" s="52">
        <f t="shared" si="4"/>
        <v>0</v>
      </c>
      <c r="AF28" s="128"/>
      <c r="AG28" s="44">
        <v>0</v>
      </c>
    </row>
    <row r="29" spans="1:33" ht="22.25" customHeight="1">
      <c r="A29" s="99" t="s">
        <v>58</v>
      </c>
      <c r="B29" s="44">
        <v>472620.72571546328</v>
      </c>
      <c r="C29" s="44">
        <v>425.59376471303989</v>
      </c>
      <c r="D29" s="44">
        <v>734.1040491047728</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473780.42352928111</v>
      </c>
      <c r="AD29" s="110"/>
      <c r="AE29" s="52">
        <f t="shared" si="4"/>
        <v>473.78042352928111</v>
      </c>
      <c r="AF29" s="128"/>
      <c r="AG29" s="44">
        <v>3.3669751361427487</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103666.17714346954</v>
      </c>
      <c r="C31" s="44">
        <v>109.67325472989567</v>
      </c>
      <c r="D31" s="44">
        <v>207.59580359587392</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103983.4462017953</v>
      </c>
      <c r="AD31" s="110"/>
      <c r="AE31" s="52">
        <f t="shared" si="4"/>
        <v>103.9834462017953</v>
      </c>
      <c r="AF31" s="128"/>
      <c r="AG31" s="44">
        <v>5.621809078771923</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432237.74686183495</v>
      </c>
      <c r="C33" s="44">
        <v>252.6853478378211</v>
      </c>
      <c r="D33" s="44">
        <v>313.20448873493012</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432803.6366984077</v>
      </c>
      <c r="AD33" s="110"/>
      <c r="AE33" s="52">
        <f t="shared" si="4"/>
        <v>432.80363669840773</v>
      </c>
      <c r="AF33" s="128"/>
      <c r="AG33" s="44">
        <v>1.2907531046119625</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7846485.5689806668</v>
      </c>
      <c r="C35" s="44">
        <v>9347.9172019711241</v>
      </c>
      <c r="D35" s="44">
        <v>15446.464050212242</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7871279.9502328495</v>
      </c>
      <c r="AD35" s="110"/>
      <c r="AE35" s="52">
        <f t="shared" si="4"/>
        <v>7871.2799502328498</v>
      </c>
      <c r="AF35" s="128"/>
      <c r="AG35" s="44">
        <v>45.258792010228682</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298929.14796506573</v>
      </c>
      <c r="C37" s="44">
        <v>344.67787271247124</v>
      </c>
      <c r="D37" s="44">
        <v>652.42597334860625</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299926.25181112683</v>
      </c>
      <c r="AD37" s="110"/>
      <c r="AE37" s="52">
        <f t="shared" si="4"/>
        <v>299.9262518111268</v>
      </c>
      <c r="AF37" s="128"/>
      <c r="AG37" s="44">
        <v>1.3246122499217461</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38180553.634240463</v>
      </c>
      <c r="C39" s="44">
        <f>SUM(C40:C42)</f>
        <v>50058.46289476363</v>
      </c>
      <c r="D39" s="44">
        <f>SUM(D40:D42)</f>
        <v>66156.513731739324</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38296768.610866964</v>
      </c>
      <c r="AD39" s="110"/>
      <c r="AE39" s="52">
        <f t="shared" si="4"/>
        <v>38296.768610866966</v>
      </c>
      <c r="AF39" s="128"/>
      <c r="AG39" s="44">
        <v>232.83418235963379</v>
      </c>
    </row>
    <row r="40" spans="1:33" ht="22.25" customHeight="1">
      <c r="A40" s="99" t="s">
        <v>69</v>
      </c>
      <c r="B40" s="44">
        <v>3204851.8457794497</v>
      </c>
      <c r="C40" s="44">
        <v>1630.6595479999999</v>
      </c>
      <c r="D40" s="44">
        <v>1677.869972</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3208160.3752994495</v>
      </c>
      <c r="AD40" s="110"/>
      <c r="AE40" s="52">
        <f t="shared" si="4"/>
        <v>3208.1603752994497</v>
      </c>
      <c r="AF40" s="128"/>
      <c r="AG40" s="44">
        <v>15.283304022854328</v>
      </c>
    </row>
    <row r="41" spans="1:33" ht="22.25" customHeight="1">
      <c r="A41" s="99" t="s">
        <v>70</v>
      </c>
      <c r="B41" s="44">
        <v>521175.926641258</v>
      </c>
      <c r="C41" s="44">
        <v>374.57443552940532</v>
      </c>
      <c r="D41" s="44">
        <v>556.17073962292807</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522106.67181641032</v>
      </c>
      <c r="AD41" s="110"/>
      <c r="AE41" s="52">
        <f t="shared" si="4"/>
        <v>522.10667181641031</v>
      </c>
      <c r="AF41" s="128"/>
      <c r="AG41" s="44">
        <v>3.6390499527793754</v>
      </c>
    </row>
    <row r="42" spans="1:33" ht="22.25" customHeight="1">
      <c r="A42" s="99" t="s">
        <v>71</v>
      </c>
      <c r="B42" s="44">
        <v>34454525.861819759</v>
      </c>
      <c r="C42" s="44">
        <v>48053.228911234226</v>
      </c>
      <c r="D42" s="44">
        <v>63922.473020116398</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34566501.563751109</v>
      </c>
      <c r="AD42" s="110"/>
      <c r="AE42" s="52">
        <f t="shared" si="4"/>
        <v>34566.50156375111</v>
      </c>
      <c r="AF42" s="128"/>
      <c r="AG42" s="44">
        <v>213.91182838400007</v>
      </c>
    </row>
    <row r="43" spans="1:33" ht="22.25" customHeight="1">
      <c r="A43" s="20" t="s">
        <v>72</v>
      </c>
      <c r="B43" s="37">
        <f>SUM(B44:B48)</f>
        <v>161197239.68900001</v>
      </c>
      <c r="C43" s="37">
        <f>SUM(C44:C48)</f>
        <v>451802.83789999998</v>
      </c>
      <c r="D43" s="37">
        <f>SUM(D44:D48)</f>
        <v>2182894.7904000003</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163831937.31729999</v>
      </c>
      <c r="AD43" s="41"/>
      <c r="AE43" s="37">
        <f t="shared" si="4"/>
        <v>163831.93731730001</v>
      </c>
      <c r="AF43" s="128"/>
      <c r="AG43" s="37">
        <f>SUM(AG44:AG48)</f>
        <v>14340.668872669999</v>
      </c>
    </row>
    <row r="44" spans="1:33" ht="22.25" customHeight="1">
      <c r="A44" s="100" t="s">
        <v>73</v>
      </c>
      <c r="B44" s="44">
        <v>5442838.5310000004</v>
      </c>
      <c r="C44" s="44">
        <v>1049.3805</v>
      </c>
      <c r="D44" s="44">
        <v>39726.548999999999</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5483614.4605</v>
      </c>
      <c r="AD44" s="41"/>
      <c r="AE44" s="52">
        <f t="shared" si="4"/>
        <v>5483.6144605</v>
      </c>
      <c r="AF44" s="128"/>
      <c r="AG44" s="44">
        <v>76.998972670000001</v>
      </c>
    </row>
    <row r="45" spans="1:33" ht="22.25" customHeight="1">
      <c r="A45" s="100" t="s">
        <v>74</v>
      </c>
      <c r="B45" s="44">
        <v>151655270.40000001</v>
      </c>
      <c r="C45" s="44">
        <v>441852.36249999999</v>
      </c>
      <c r="D45" s="44">
        <v>1926304.6189999999</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154023427.38150001</v>
      </c>
      <c r="AD45" s="41"/>
      <c r="AE45" s="52">
        <f t="shared" si="4"/>
        <v>154023.42738150002</v>
      </c>
      <c r="AF45" s="128"/>
      <c r="AG45" s="44">
        <v>14155.3</v>
      </c>
    </row>
    <row r="46" spans="1:33" ht="22.25" customHeight="1">
      <c r="A46" s="100" t="s">
        <v>75</v>
      </c>
      <c r="B46" s="44">
        <v>1933328.34</v>
      </c>
      <c r="C46" s="44">
        <v>3083.74</v>
      </c>
      <c r="D46" s="44">
        <v>201133.02</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2137545.1</v>
      </c>
      <c r="AD46" s="41"/>
      <c r="AE46" s="52">
        <f t="shared" si="4"/>
        <v>2137.5451000000003</v>
      </c>
      <c r="AF46" s="128"/>
      <c r="AG46" s="44">
        <v>45.59</v>
      </c>
    </row>
    <row r="47" spans="1:33" ht="22.25" customHeight="1">
      <c r="A47" s="100" t="s">
        <v>76</v>
      </c>
      <c r="B47" s="44">
        <v>2165802.4180000001</v>
      </c>
      <c r="C47" s="44">
        <v>5817.3549000000003</v>
      </c>
      <c r="D47" s="44">
        <v>15730.6024</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2187350.3753000004</v>
      </c>
      <c r="AD47" s="41"/>
      <c r="AE47" s="52">
        <f t="shared" si="4"/>
        <v>2187.3503753000005</v>
      </c>
      <c r="AF47" s="128"/>
      <c r="AG47" s="44">
        <v>62.779899999999998</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33899892.810000002</v>
      </c>
      <c r="C49" s="37">
        <f>SUM(C50:C52)</f>
        <v>366582.08999999997</v>
      </c>
      <c r="D49" s="37">
        <f>SUM(D50:D52)</f>
        <v>380177.02</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34646651.920000002</v>
      </c>
      <c r="AD49" s="41"/>
      <c r="AE49" s="37">
        <f t="shared" si="4"/>
        <v>34646.651920000004</v>
      </c>
      <c r="AF49" s="128"/>
      <c r="AG49" s="37">
        <f>SUM(AG50:AG52)</f>
        <v>38660.230000000003</v>
      </c>
    </row>
    <row r="50" spans="1:33" ht="22.25" customHeight="1">
      <c r="A50" s="100" t="s">
        <v>79</v>
      </c>
      <c r="B50" s="44">
        <v>5324332.42</v>
      </c>
      <c r="C50" s="44">
        <v>12225.7</v>
      </c>
      <c r="D50" s="44">
        <v>2792.83</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5339350.95</v>
      </c>
      <c r="AD50" s="41"/>
      <c r="AE50" s="52">
        <f t="shared" si="4"/>
        <v>5339.35095</v>
      </c>
      <c r="AF50" s="128"/>
      <c r="AG50" s="44">
        <v>2430.12</v>
      </c>
    </row>
    <row r="51" spans="1:33" ht="22.25" customHeight="1">
      <c r="A51" s="100" t="s">
        <v>80</v>
      </c>
      <c r="B51" s="44">
        <v>19520812.010000002</v>
      </c>
      <c r="C51" s="44">
        <v>320237.96999999997</v>
      </c>
      <c r="D51" s="44">
        <v>358338.58</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20199388.559999999</v>
      </c>
      <c r="AD51" s="41"/>
      <c r="AE51" s="52">
        <f t="shared" si="4"/>
        <v>20199.388559999999</v>
      </c>
      <c r="AF51" s="128"/>
      <c r="AG51" s="44">
        <v>35936.629999999997</v>
      </c>
    </row>
    <row r="52" spans="1:33" ht="22.25" customHeight="1">
      <c r="A52" s="100" t="s">
        <v>81</v>
      </c>
      <c r="B52" s="44">
        <v>9054748.3800000008</v>
      </c>
      <c r="C52" s="44">
        <v>34118.42</v>
      </c>
      <c r="D52" s="44">
        <v>19045.61</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9107912.4100000001</v>
      </c>
      <c r="AD52" s="41"/>
      <c r="AE52" s="52">
        <f t="shared" si="4"/>
        <v>9107.9124100000008</v>
      </c>
      <c r="AF52" s="128"/>
      <c r="AG52" s="44">
        <v>293.48</v>
      </c>
    </row>
    <row r="53" spans="1:33" ht="22.25" customHeight="1">
      <c r="A53" s="13" t="s">
        <v>82</v>
      </c>
      <c r="B53" s="37">
        <f>B54+B59</f>
        <v>17584314.460000001</v>
      </c>
      <c r="C53" s="37">
        <f>C54+C59</f>
        <v>27095686.159999996</v>
      </c>
      <c r="D53" s="37">
        <f>D54+D59</f>
        <v>22687.84</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44702688.459999993</v>
      </c>
      <c r="AD53" s="41"/>
      <c r="AE53" s="37">
        <f t="shared" si="4"/>
        <v>44702.68845999999</v>
      </c>
      <c r="AF53" s="128"/>
      <c r="AG53" s="37">
        <f>AG54+AG59</f>
        <v>4596.6517322571799</v>
      </c>
    </row>
    <row r="54" spans="1:33" ht="22.25" customHeight="1">
      <c r="A54" s="20" t="s">
        <v>83</v>
      </c>
      <c r="B54" s="37">
        <f>B55+B58</f>
        <v>123948.83</v>
      </c>
      <c r="C54" s="37">
        <f>C55+C58</f>
        <v>4359646.1899999995</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4483595.0199999996</v>
      </c>
      <c r="AD54" s="41"/>
      <c r="AE54" s="37">
        <f t="shared" si="4"/>
        <v>4483.5950199999997</v>
      </c>
      <c r="AF54" s="128"/>
      <c r="AG54" s="76"/>
    </row>
    <row r="55" spans="1:33" ht="22.25" customHeight="1">
      <c r="A55" s="101" t="s">
        <v>84</v>
      </c>
      <c r="B55" s="52">
        <f>B56+B57</f>
        <v>123948.83</v>
      </c>
      <c r="C55" s="52">
        <f>C56+C57</f>
        <v>4359646.1899999995</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4483595.0199999996</v>
      </c>
      <c r="AD55" s="41"/>
      <c r="AE55" s="44">
        <f t="shared" si="4"/>
        <v>4483.5950199999997</v>
      </c>
      <c r="AF55" s="128"/>
      <c r="AG55" s="73"/>
    </row>
    <row r="56" spans="1:33" ht="22.25" customHeight="1">
      <c r="A56" s="100" t="s">
        <v>85</v>
      </c>
      <c r="B56" s="44">
        <v>118043.24</v>
      </c>
      <c r="C56" s="44">
        <v>4181749.09</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4299792.33</v>
      </c>
      <c r="AD56" s="41"/>
      <c r="AE56" s="52">
        <f t="shared" si="4"/>
        <v>4299.7923300000002</v>
      </c>
      <c r="AF56" s="128"/>
      <c r="AG56" s="73"/>
    </row>
    <row r="57" spans="1:33" ht="22.25" customHeight="1">
      <c r="A57" s="100" t="s">
        <v>86</v>
      </c>
      <c r="B57" s="44">
        <v>5905.59</v>
      </c>
      <c r="C57" s="44">
        <v>177897.1</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183802.69</v>
      </c>
      <c r="AD57" s="41"/>
      <c r="AE57" s="52">
        <f t="shared" si="4"/>
        <v>183.80269000000001</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17460365.630000003</v>
      </c>
      <c r="C59" s="37">
        <f t="shared" ref="C59:D59" si="8">C60+C64</f>
        <v>22736039.969999999</v>
      </c>
      <c r="D59" s="37">
        <f t="shared" si="8"/>
        <v>22687.84</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40219093.439999998</v>
      </c>
      <c r="AD59" s="41"/>
      <c r="AE59" s="37">
        <f t="shared" si="4"/>
        <v>40219.093439999997</v>
      </c>
      <c r="AF59" s="128"/>
      <c r="AG59" s="53">
        <f>SUM(AG60:AG66)</f>
        <v>4596.6517322571799</v>
      </c>
    </row>
    <row r="60" spans="1:33" ht="22.25" customHeight="1">
      <c r="A60" s="100" t="s">
        <v>89</v>
      </c>
      <c r="B60" s="49">
        <f>SUM(B61,B62,B63)</f>
        <v>14925221.100000001</v>
      </c>
      <c r="C60" s="49">
        <f t="shared" ref="C60:D60" si="9">SUM(C61,C62,C63)</f>
        <v>15640918.360000001</v>
      </c>
      <c r="D60" s="49">
        <f t="shared" si="9"/>
        <v>22601.360000000001</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30588740.82</v>
      </c>
      <c r="AD60" s="41"/>
      <c r="AE60" s="52">
        <f t="shared" si="4"/>
        <v>30588.740819999999</v>
      </c>
      <c r="AF60" s="128"/>
      <c r="AG60" s="111"/>
    </row>
    <row r="61" spans="1:33" ht="22.25" customHeight="1">
      <c r="A61" s="102" t="s">
        <v>90</v>
      </c>
      <c r="B61" s="44">
        <v>5569205.6699999999</v>
      </c>
      <c r="C61" s="44">
        <v>5512714.2000000002</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11081919.870000001</v>
      </c>
      <c r="AD61" s="41"/>
      <c r="AE61" s="52">
        <f t="shared" si="4"/>
        <v>11081.919870000002</v>
      </c>
      <c r="AF61" s="128"/>
      <c r="AG61" s="109"/>
    </row>
    <row r="62" spans="1:33" ht="22.25" customHeight="1">
      <c r="A62" s="102" t="s">
        <v>91</v>
      </c>
      <c r="B62" s="44">
        <v>9313052.4600000009</v>
      </c>
      <c r="C62" s="44">
        <v>9990560.9000000004</v>
      </c>
      <c r="D62" s="44">
        <v>22601.360000000001</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19326214.719999999</v>
      </c>
      <c r="AD62" s="41"/>
      <c r="AE62" s="52">
        <f t="shared" si="4"/>
        <v>19326.21472</v>
      </c>
      <c r="AF62" s="128"/>
      <c r="AG62" s="44">
        <v>4596.6517322571799</v>
      </c>
    </row>
    <row r="63" spans="1:33" ht="22.25" customHeight="1">
      <c r="A63" s="102" t="s">
        <v>92</v>
      </c>
      <c r="B63" s="44">
        <v>42962.97</v>
      </c>
      <c r="C63" s="44">
        <v>137643.26</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180606.23</v>
      </c>
      <c r="AD63" s="41"/>
      <c r="AE63" s="52">
        <f t="shared" si="4"/>
        <v>180.60623000000001</v>
      </c>
      <c r="AF63" s="128"/>
      <c r="AG63" s="109"/>
    </row>
    <row r="64" spans="1:33" ht="22.25" customHeight="1">
      <c r="A64" s="103" t="s">
        <v>93</v>
      </c>
      <c r="B64" s="49">
        <f>SUM(B65,B66,B67)</f>
        <v>2535144.5299999998</v>
      </c>
      <c r="C64" s="49">
        <f t="shared" ref="C64:D64" si="11">SUM(C65,C66,C67)</f>
        <v>7095121.6099999994</v>
      </c>
      <c r="D64" s="49">
        <f t="shared" si="11"/>
        <v>86.48</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9630352.6199999992</v>
      </c>
      <c r="AD64" s="41"/>
      <c r="AE64" s="52">
        <f t="shared" si="4"/>
        <v>9630.3526199999997</v>
      </c>
      <c r="AF64" s="128"/>
      <c r="AG64" s="109"/>
    </row>
    <row r="65" spans="1:33" ht="22.25" customHeight="1">
      <c r="A65" s="102" t="s">
        <v>94</v>
      </c>
      <c r="B65" s="44">
        <v>2186607.34</v>
      </c>
      <c r="C65" s="44">
        <v>3014731.06</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5201338.4000000004</v>
      </c>
      <c r="AD65" s="41"/>
      <c r="AE65" s="52">
        <f t="shared" si="4"/>
        <v>5201.3384000000005</v>
      </c>
      <c r="AF65" s="128"/>
      <c r="AG65" s="112"/>
    </row>
    <row r="66" spans="1:33" ht="22.25" customHeight="1">
      <c r="A66" s="102" t="s">
        <v>95</v>
      </c>
      <c r="B66" s="44">
        <v>343264.32</v>
      </c>
      <c r="C66" s="44">
        <v>223703.23</v>
      </c>
      <c r="D66" s="44">
        <v>86.48</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567054.03</v>
      </c>
      <c r="AD66" s="41"/>
      <c r="AE66" s="52">
        <f t="shared" si="4"/>
        <v>567.05403000000001</v>
      </c>
      <c r="AF66" s="128"/>
      <c r="AG66" s="112"/>
    </row>
    <row r="67" spans="1:33" ht="22.25" customHeight="1" thickBot="1">
      <c r="A67" s="102" t="s">
        <v>96</v>
      </c>
      <c r="B67" s="44">
        <v>5272.87</v>
      </c>
      <c r="C67" s="44">
        <v>3856687.32</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3861960.19</v>
      </c>
      <c r="AD67" s="41"/>
      <c r="AE67" s="116">
        <f t="shared" si="4"/>
        <v>3861.9601899999998</v>
      </c>
      <c r="AF67" s="128"/>
      <c r="AG67" s="112"/>
    </row>
    <row r="68" spans="1:33" ht="22.25" customHeight="1">
      <c r="A68" s="12" t="s">
        <v>97</v>
      </c>
      <c r="B68" s="33">
        <f>B69+B75+B86+B94+B99+B105+B112+B117</f>
        <v>49959918.519187421</v>
      </c>
      <c r="C68" s="33">
        <f t="shared" ref="C68:AC68" si="12">C69+C75+C86+C94+C99+C105+C112+C117</f>
        <v>198352.90694750554</v>
      </c>
      <c r="D68" s="33">
        <f t="shared" si="12"/>
        <v>692883.38502774411</v>
      </c>
      <c r="E68" s="34">
        <f t="shared" si="12"/>
        <v>2788160.2120000003</v>
      </c>
      <c r="F68" s="34">
        <f t="shared" si="12"/>
        <v>465280.96299999999</v>
      </c>
      <c r="G68" s="34">
        <f t="shared" si="12"/>
        <v>27214.062000000002</v>
      </c>
      <c r="H68" s="34">
        <f t="shared" si="12"/>
        <v>8669.93</v>
      </c>
      <c r="I68" s="34">
        <f t="shared" si="12"/>
        <v>4386.2759999999998</v>
      </c>
      <c r="J68" s="34">
        <f t="shared" si="12"/>
        <v>5702656.2870000005</v>
      </c>
      <c r="K68" s="34">
        <f t="shared" si="12"/>
        <v>6637771.017</v>
      </c>
      <c r="L68" s="34">
        <f t="shared" si="12"/>
        <v>136488.98699999999</v>
      </c>
      <c r="M68" s="34">
        <f t="shared" si="12"/>
        <v>464025.04100000003</v>
      </c>
      <c r="N68" s="34">
        <f t="shared" si="12"/>
        <v>315089.946</v>
      </c>
      <c r="O68" s="34">
        <f t="shared" si="12"/>
        <v>12144.904</v>
      </c>
      <c r="P68" s="34">
        <f t="shared" si="12"/>
        <v>35115.953000000001</v>
      </c>
      <c r="Q68" s="34">
        <f t="shared" si="12"/>
        <v>248.779</v>
      </c>
      <c r="R68" s="34">
        <f t="shared" si="12"/>
        <v>262.42599999999999</v>
      </c>
      <c r="S68" s="34">
        <f t="shared" si="12"/>
        <v>1143939.412</v>
      </c>
      <c r="T68" s="34">
        <f t="shared" si="12"/>
        <v>1.2198186000000002</v>
      </c>
      <c r="U68" s="34">
        <f t="shared" si="12"/>
        <v>19252.432585913848</v>
      </c>
      <c r="V68" s="34">
        <f t="shared" si="12"/>
        <v>1990.1871310344829</v>
      </c>
      <c r="W68" s="34">
        <f t="shared" si="12"/>
        <v>160.36020000000002</v>
      </c>
      <c r="X68" s="34">
        <f t="shared" si="12"/>
        <v>1.8018000000000001E-3</v>
      </c>
      <c r="Y68" s="34">
        <f t="shared" si="12"/>
        <v>57.40022118164061</v>
      </c>
      <c r="Z68" s="34">
        <f t="shared" si="12"/>
        <v>1.2012000000000001E-3</v>
      </c>
      <c r="AA68" s="34">
        <f t="shared" si="12"/>
        <v>1674.6435661942987</v>
      </c>
      <c r="AB68" s="120">
        <f t="shared" si="12"/>
        <v>185862.4687486178</v>
      </c>
      <c r="AC68" s="57">
        <f t="shared" si="12"/>
        <v>68801607.721437216</v>
      </c>
      <c r="AD68" s="93"/>
      <c r="AE68" s="57">
        <f t="shared" si="4"/>
        <v>68801.60772143722</v>
      </c>
      <c r="AF68" s="128"/>
      <c r="AG68" s="57"/>
    </row>
    <row r="69" spans="1:33" ht="22.25" customHeight="1">
      <c r="A69" s="20" t="s">
        <v>98</v>
      </c>
      <c r="B69" s="53">
        <f>SUM(B70:B74)</f>
        <v>26913661.851019777</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26913661.851019777</v>
      </c>
      <c r="AD69" s="41"/>
      <c r="AE69" s="37">
        <f t="shared" si="4"/>
        <v>26913.661851019777</v>
      </c>
      <c r="AF69" s="128"/>
      <c r="AG69" s="76"/>
    </row>
    <row r="70" spans="1:33" ht="22.25" customHeight="1">
      <c r="A70" s="100" t="s">
        <v>99</v>
      </c>
      <c r="B70" s="44">
        <v>18190160.964992002</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18190160.964992002</v>
      </c>
      <c r="AD70" s="41"/>
      <c r="AE70" s="52">
        <f t="shared" si="4"/>
        <v>18190.160964992003</v>
      </c>
      <c r="AF70" s="128"/>
      <c r="AG70" s="111"/>
    </row>
    <row r="71" spans="1:33" ht="22.25" customHeight="1">
      <c r="A71" s="100" t="s">
        <v>100</v>
      </c>
      <c r="B71" s="44">
        <v>3103815.7185759041</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3103815.7185759041</v>
      </c>
      <c r="AD71" s="41"/>
      <c r="AE71" s="52">
        <f t="shared" si="4"/>
        <v>3103.8157185759042</v>
      </c>
      <c r="AF71" s="128"/>
      <c r="AG71" s="111"/>
    </row>
    <row r="72" spans="1:33" ht="22.25" customHeight="1">
      <c r="A72" s="100" t="s">
        <v>101</v>
      </c>
      <c r="B72" s="44">
        <v>577276.11611280811</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577276.11611280811</v>
      </c>
      <c r="AD72" s="41"/>
      <c r="AE72" s="52">
        <f t="shared" si="4"/>
        <v>577.27611611280815</v>
      </c>
      <c r="AF72" s="128"/>
      <c r="AG72" s="111"/>
    </row>
    <row r="73" spans="1:33" ht="22.25" customHeight="1">
      <c r="A73" s="100" t="s">
        <v>102</v>
      </c>
      <c r="B73" s="44">
        <v>5042409.0513390629</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5042409.0513390629</v>
      </c>
      <c r="AD73" s="41"/>
      <c r="AE73" s="52">
        <f t="shared" ref="AE73:AE136" si="13">AC73/1000</f>
        <v>5042.4090513390629</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2880117.2628269885</v>
      </c>
      <c r="C75" s="37">
        <f>SUM(C76:C85)</f>
        <v>194831.38694750555</v>
      </c>
      <c r="D75" s="37">
        <f>SUM(D76:D85)</f>
        <v>692673.83279999997</v>
      </c>
      <c r="E75" s="60">
        <f>SUM(E76:E85)</f>
        <v>2787787.8400000003</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6555410.3225744944</v>
      </c>
      <c r="AD75" s="41"/>
      <c r="AE75" s="37">
        <f t="shared" si="13"/>
        <v>6555.4103225744948</v>
      </c>
      <c r="AF75" s="128"/>
      <c r="AG75" s="76"/>
    </row>
    <row r="76" spans="1:33" ht="22.25" customHeight="1">
      <c r="A76" s="100" t="s">
        <v>105</v>
      </c>
      <c r="B76" s="117">
        <v>1041685.7553203324</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1041685.7553203324</v>
      </c>
      <c r="AD76" s="41"/>
      <c r="AE76" s="52">
        <f t="shared" si="13"/>
        <v>1041.6857553203324</v>
      </c>
      <c r="AF76" s="128"/>
      <c r="AG76" s="111"/>
    </row>
    <row r="77" spans="1:33" ht="22.25" customHeight="1">
      <c r="A77" s="100" t="s">
        <v>106</v>
      </c>
      <c r="B77" s="59"/>
      <c r="C77" s="58"/>
      <c r="D77" s="44">
        <v>534104.72279999999</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534104.72279999999</v>
      </c>
      <c r="AD77" s="41"/>
      <c r="AE77" s="52">
        <f t="shared" si="13"/>
        <v>534.10472279999999</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158569.11000000002</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158569.11000000002</v>
      </c>
      <c r="AD79" s="41"/>
      <c r="AE79" s="52">
        <f t="shared" si="13"/>
        <v>158.56911000000002</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201000</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201000</v>
      </c>
      <c r="AD81" s="41"/>
      <c r="AE81" s="52">
        <f t="shared" si="13"/>
        <v>201</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1597411.507506656</v>
      </c>
      <c r="C83" s="44">
        <v>194831.38694750555</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1792242.8944541616</v>
      </c>
      <c r="AD83" s="41"/>
      <c r="AE83" s="52">
        <f t="shared" si="13"/>
        <v>1792.2428944541616</v>
      </c>
      <c r="AF83" s="128"/>
      <c r="AG83" s="111"/>
    </row>
    <row r="84" spans="1:33" ht="22.25" customHeight="1">
      <c r="A84" s="100" t="s">
        <v>113</v>
      </c>
      <c r="B84" s="59"/>
      <c r="C84" s="58"/>
      <c r="D84" s="58"/>
      <c r="E84" s="165">
        <v>2787787.8400000003</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2787787.8400000003</v>
      </c>
      <c r="AD84" s="41"/>
      <c r="AE84" s="52">
        <f t="shared" si="13"/>
        <v>2787.7878400000004</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19970169.399999999</v>
      </c>
      <c r="C86" s="37">
        <f>SUM(C87:C93)</f>
        <v>3521.52</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19973690.919999998</v>
      </c>
      <c r="AD86" s="41"/>
      <c r="AE86" s="37">
        <f>AC86/1000</f>
        <v>19973.690919999997</v>
      </c>
      <c r="AF86" s="128"/>
      <c r="AG86" s="76"/>
    </row>
    <row r="87" spans="1:33" ht="22.25" customHeight="1">
      <c r="A87" s="100" t="s">
        <v>116</v>
      </c>
      <c r="B87" s="44">
        <v>19535537.359999999</v>
      </c>
      <c r="C87" s="167">
        <v>3521.52</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19539058.879999999</v>
      </c>
      <c r="AD87" s="41"/>
      <c r="AE87" s="52">
        <f t="shared" si="13"/>
        <v>19539.05888</v>
      </c>
      <c r="AF87" s="128"/>
      <c r="AG87" s="111"/>
    </row>
    <row r="88" spans="1:33" ht="22.25" customHeight="1">
      <c r="A88" s="100" t="s">
        <v>117</v>
      </c>
      <c r="B88" s="44">
        <v>318551.90000000002</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318551.90000000002</v>
      </c>
      <c r="AD88" s="41"/>
      <c r="AE88" s="52">
        <f t="shared" si="13"/>
        <v>318.55190000000005</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116080.14</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116080.14</v>
      </c>
      <c r="AD91" s="41"/>
      <c r="AE91" s="52">
        <f t="shared" si="13"/>
        <v>116.08014</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144258.23692709734</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144258.23692709734</v>
      </c>
      <c r="AD94" s="41"/>
      <c r="AE94" s="37">
        <f t="shared" si="13"/>
        <v>144.25823692709736</v>
      </c>
      <c r="AF94" s="128"/>
      <c r="AG94" s="78"/>
    </row>
    <row r="95" spans="1:33" ht="22.25" customHeight="1">
      <c r="A95" s="100" t="s">
        <v>124</v>
      </c>
      <c r="B95" s="44">
        <v>124937.12072529602</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124937.12072529602</v>
      </c>
      <c r="AD95" s="41"/>
      <c r="AE95" s="52">
        <f t="shared" si="13"/>
        <v>124.93712072529601</v>
      </c>
      <c r="AF95" s="128"/>
      <c r="AG95" s="111"/>
    </row>
    <row r="96" spans="1:33" ht="22.25" customHeight="1">
      <c r="A96" s="100" t="s">
        <v>125</v>
      </c>
      <c r="B96" s="44">
        <v>19321.116201801335</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19321.116201801335</v>
      </c>
      <c r="AD96" s="41"/>
      <c r="AE96" s="52">
        <f t="shared" si="13"/>
        <v>19.321116201801335</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209.55222774412854</v>
      </c>
      <c r="E99" s="66">
        <f>SUM(E100:E102)</f>
        <v>372.37199999999996</v>
      </c>
      <c r="F99" s="47"/>
      <c r="G99" s="47"/>
      <c r="H99" s="47"/>
      <c r="I99" s="47"/>
      <c r="J99" s="47"/>
      <c r="K99" s="47"/>
      <c r="L99" s="47"/>
      <c r="M99" s="47"/>
      <c r="N99" s="47"/>
      <c r="O99" s="47"/>
      <c r="P99" s="47"/>
      <c r="Q99" s="47"/>
      <c r="R99" s="47"/>
      <c r="S99" s="47"/>
      <c r="T99" s="66">
        <f>SUM(T100:T102)</f>
        <v>1.2198186000000002</v>
      </c>
      <c r="U99" s="66">
        <f t="shared" ref="U99:AB99" si="16">SUM(U100:U102)</f>
        <v>19252.432585913848</v>
      </c>
      <c r="V99" s="66">
        <f t="shared" si="16"/>
        <v>1990.1871310344829</v>
      </c>
      <c r="W99" s="66">
        <f t="shared" si="16"/>
        <v>160.36020000000002</v>
      </c>
      <c r="X99" s="66">
        <f t="shared" si="16"/>
        <v>1.8018000000000001E-3</v>
      </c>
      <c r="Y99" s="66">
        <f t="shared" si="16"/>
        <v>57.40022118164061</v>
      </c>
      <c r="Z99" s="66">
        <f t="shared" si="16"/>
        <v>1.2012000000000001E-3</v>
      </c>
      <c r="AA99" s="66">
        <f t="shared" si="16"/>
        <v>1674.6435661942987</v>
      </c>
      <c r="AB99" s="66">
        <f t="shared" si="16"/>
        <v>1755.9187486178116</v>
      </c>
      <c r="AC99" s="37">
        <f>SUM(AC100:AC104)</f>
        <v>25474.089502286213</v>
      </c>
      <c r="AD99" s="41"/>
      <c r="AE99" s="37">
        <f t="shared" si="13"/>
        <v>25.474089502286212</v>
      </c>
      <c r="AF99" s="128"/>
      <c r="AG99" s="63"/>
    </row>
    <row r="100" spans="1:33" ht="22.25" customHeight="1">
      <c r="A100" s="100" t="s">
        <v>129</v>
      </c>
      <c r="B100" s="63"/>
      <c r="C100" s="63"/>
      <c r="D100" s="44">
        <v>160.75059000000002</v>
      </c>
      <c r="E100" s="165">
        <v>372.37199999999996</v>
      </c>
      <c r="F100" s="47"/>
      <c r="G100" s="47"/>
      <c r="H100" s="47"/>
      <c r="I100" s="47"/>
      <c r="J100" s="47"/>
      <c r="K100" s="47"/>
      <c r="L100" s="47"/>
      <c r="M100" s="47"/>
      <c r="N100" s="47"/>
      <c r="O100" s="47"/>
      <c r="P100" s="47"/>
      <c r="Q100" s="47"/>
      <c r="R100" s="47"/>
      <c r="S100" s="47"/>
      <c r="T100" s="165">
        <v>1.2198186000000002</v>
      </c>
      <c r="U100" s="165">
        <v>1433.51208</v>
      </c>
      <c r="V100" s="165">
        <v>799.99919999999997</v>
      </c>
      <c r="W100" s="165">
        <v>160.36020000000002</v>
      </c>
      <c r="X100" s="165">
        <v>1.8018000000000001E-3</v>
      </c>
      <c r="Y100" s="165">
        <v>57.297240000000009</v>
      </c>
      <c r="Z100" s="165">
        <v>1.2012000000000001E-3</v>
      </c>
      <c r="AA100" s="165">
        <v>1450.4490000000001</v>
      </c>
      <c r="AB100" s="165">
        <v>705.70500000000004</v>
      </c>
      <c r="AC100" s="52">
        <f>SUM(B100:AB100)</f>
        <v>5141.6681316000004</v>
      </c>
      <c r="AD100" s="41"/>
      <c r="AE100" s="52">
        <f t="shared" si="13"/>
        <v>5.1416681316000004</v>
      </c>
      <c r="AF100" s="128"/>
      <c r="AG100" s="111"/>
    </row>
    <row r="101" spans="1:33" ht="22.25" customHeight="1">
      <c r="A101" s="100" t="s">
        <v>130</v>
      </c>
      <c r="B101" s="64"/>
      <c r="C101" s="63"/>
      <c r="D101" s="44">
        <v>48.801637744128534</v>
      </c>
      <c r="E101" s="45"/>
      <c r="F101" s="47"/>
      <c r="G101" s="47"/>
      <c r="H101" s="47"/>
      <c r="I101" s="47"/>
      <c r="J101" s="47"/>
      <c r="K101" s="47"/>
      <c r="L101" s="47"/>
      <c r="M101" s="47"/>
      <c r="N101" s="47"/>
      <c r="O101" s="47"/>
      <c r="P101" s="47"/>
      <c r="Q101" s="47"/>
      <c r="R101" s="47"/>
      <c r="S101" s="47"/>
      <c r="T101" s="47"/>
      <c r="U101" s="165">
        <v>46.519643844880868</v>
      </c>
      <c r="V101" s="47"/>
      <c r="W101" s="47"/>
      <c r="X101" s="47"/>
      <c r="Y101" s="165">
        <v>0.1029811816405995</v>
      </c>
      <c r="Z101" s="47"/>
      <c r="AA101" s="165">
        <v>224.19456619429877</v>
      </c>
      <c r="AB101" s="165">
        <v>1050.2137486178117</v>
      </c>
      <c r="AC101" s="52">
        <f>SUM(B101:AB101)</f>
        <v>1369.8325775827605</v>
      </c>
      <c r="AD101" s="41"/>
      <c r="AE101" s="52">
        <f t="shared" si="13"/>
        <v>1.3698325775827604</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17772.400862068967</v>
      </c>
      <c r="V102" s="165">
        <v>1190.187931034483</v>
      </c>
      <c r="W102" s="47"/>
      <c r="X102" s="47"/>
      <c r="Y102" s="47"/>
      <c r="Z102" s="47"/>
      <c r="AA102" s="47"/>
      <c r="AB102" s="75"/>
      <c r="AC102" s="52">
        <f>SUM(B102:AB102)</f>
        <v>18962.588793103452</v>
      </c>
      <c r="AD102" s="41"/>
      <c r="AE102" s="52">
        <f t="shared" si="13"/>
        <v>18.962588793103453</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465280.96299999999</v>
      </c>
      <c r="G105" s="67">
        <f t="shared" ref="G105:S105" si="17">SUM(G106:G111)</f>
        <v>27214.062000000002</v>
      </c>
      <c r="H105" s="66">
        <f t="shared" si="17"/>
        <v>8669.93</v>
      </c>
      <c r="I105" s="66">
        <f t="shared" si="17"/>
        <v>4386.2759999999998</v>
      </c>
      <c r="J105" s="66">
        <f t="shared" si="17"/>
        <v>5702656.2870000005</v>
      </c>
      <c r="K105" s="66">
        <f t="shared" si="17"/>
        <v>6637771.017</v>
      </c>
      <c r="L105" s="66">
        <f t="shared" si="17"/>
        <v>136488.98699999999</v>
      </c>
      <c r="M105" s="66">
        <f t="shared" si="17"/>
        <v>464025.04100000003</v>
      </c>
      <c r="N105" s="66">
        <f t="shared" si="17"/>
        <v>315089.946</v>
      </c>
      <c r="O105" s="66">
        <f t="shared" si="17"/>
        <v>12144.904</v>
      </c>
      <c r="P105" s="66">
        <f t="shared" si="17"/>
        <v>35115.953000000001</v>
      </c>
      <c r="Q105" s="66">
        <f t="shared" si="17"/>
        <v>248.779</v>
      </c>
      <c r="R105" s="67">
        <f t="shared" si="17"/>
        <v>262.42599999999999</v>
      </c>
      <c r="S105" s="66">
        <f t="shared" si="17"/>
        <v>1143939.412</v>
      </c>
      <c r="T105" s="47"/>
      <c r="U105" s="47"/>
      <c r="V105" s="47"/>
      <c r="W105" s="47"/>
      <c r="X105" s="47"/>
      <c r="Y105" s="47"/>
      <c r="Z105" s="47"/>
      <c r="AA105" s="47"/>
      <c r="AB105" s="75"/>
      <c r="AC105" s="37">
        <f>SUM(AC106:AC111)</f>
        <v>14953293.983000001</v>
      </c>
      <c r="AD105" s="41"/>
      <c r="AE105" s="37">
        <f>AC105/1000</f>
        <v>14953.293983000001</v>
      </c>
      <c r="AF105" s="128"/>
      <c r="AG105" s="63"/>
    </row>
    <row r="106" spans="1:33" ht="22.25" customHeight="1">
      <c r="A106" s="100" t="s">
        <v>135</v>
      </c>
      <c r="B106" s="63"/>
      <c r="C106" s="63"/>
      <c r="D106" s="63"/>
      <c r="E106" s="45"/>
      <c r="F106" s="165">
        <v>465280.96299999999</v>
      </c>
      <c r="G106" s="47"/>
      <c r="H106" s="47"/>
      <c r="I106" s="47"/>
      <c r="J106" s="165">
        <v>5372852.0360000003</v>
      </c>
      <c r="K106" s="165">
        <v>6637771.017</v>
      </c>
      <c r="L106" s="165">
        <v>136488.98699999999</v>
      </c>
      <c r="M106" s="105"/>
      <c r="N106" s="47"/>
      <c r="O106" s="47"/>
      <c r="P106" s="47"/>
      <c r="Q106" s="47"/>
      <c r="R106" s="47"/>
      <c r="S106" s="165">
        <v>1143939.412</v>
      </c>
      <c r="T106" s="47"/>
      <c r="U106" s="47"/>
      <c r="V106" s="47"/>
      <c r="W106" s="47"/>
      <c r="X106" s="47"/>
      <c r="Y106" s="47"/>
      <c r="Z106" s="47"/>
      <c r="AA106" s="47"/>
      <c r="AB106" s="75"/>
      <c r="AC106" s="52">
        <f>SUM(B106:AB106)</f>
        <v>13756332.414999999</v>
      </c>
      <c r="AD106" s="41"/>
      <c r="AE106" s="52">
        <f>AC106/1000</f>
        <v>13756.332414999999</v>
      </c>
      <c r="AF106" s="128"/>
      <c r="AG106" s="111"/>
    </row>
    <row r="107" spans="1:33" ht="22.25" customHeight="1">
      <c r="A107" s="100" t="s">
        <v>136</v>
      </c>
      <c r="B107" s="63"/>
      <c r="C107" s="63"/>
      <c r="D107" s="63"/>
      <c r="E107" s="45"/>
      <c r="F107" s="47"/>
      <c r="G107" s="47"/>
      <c r="H107" s="47"/>
      <c r="I107" s="165">
        <v>4386.2759999999998</v>
      </c>
      <c r="J107" s="165">
        <v>2934.7269999999999</v>
      </c>
      <c r="K107" s="47"/>
      <c r="L107" s="47"/>
      <c r="M107" s="165">
        <v>464025.04100000003</v>
      </c>
      <c r="N107" s="47"/>
      <c r="O107" s="47"/>
      <c r="P107" s="47"/>
      <c r="Q107" s="165">
        <v>248.779</v>
      </c>
      <c r="R107" s="47"/>
      <c r="S107" s="47"/>
      <c r="T107" s="47"/>
      <c r="U107" s="47"/>
      <c r="V107" s="47"/>
      <c r="W107" s="47"/>
      <c r="X107" s="47"/>
      <c r="Y107" s="47"/>
      <c r="Z107" s="47"/>
      <c r="AA107" s="47"/>
      <c r="AB107" s="75"/>
      <c r="AC107" s="52">
        <f>SUM(B107:AB107)</f>
        <v>471594.82300000003</v>
      </c>
      <c r="AD107" s="41"/>
      <c r="AE107" s="52">
        <f t="shared" si="13"/>
        <v>471.59482300000002</v>
      </c>
      <c r="AF107" s="128"/>
      <c r="AG107" s="111"/>
    </row>
    <row r="108" spans="1:33" ht="22.25" customHeight="1">
      <c r="A108" s="100" t="s">
        <v>137</v>
      </c>
      <c r="B108" s="63"/>
      <c r="C108" s="63"/>
      <c r="D108" s="63"/>
      <c r="E108" s="45"/>
      <c r="F108" s="47"/>
      <c r="G108" s="47"/>
      <c r="H108" s="165">
        <v>8669.93</v>
      </c>
      <c r="I108" s="47"/>
      <c r="J108" s="47"/>
      <c r="K108" s="47"/>
      <c r="L108" s="47"/>
      <c r="M108" s="47"/>
      <c r="N108" s="47"/>
      <c r="O108" s="165">
        <v>12144.904</v>
      </c>
      <c r="P108" s="165">
        <v>35115.953000000001</v>
      </c>
      <c r="Q108" s="47"/>
      <c r="R108" s="165">
        <v>262.42599999999999</v>
      </c>
      <c r="S108" s="47"/>
      <c r="T108" s="47"/>
      <c r="U108" s="47"/>
      <c r="V108" s="47"/>
      <c r="W108" s="47"/>
      <c r="X108" s="47"/>
      <c r="Y108" s="47"/>
      <c r="Z108" s="47"/>
      <c r="AA108" s="47"/>
      <c r="AB108" s="75"/>
      <c r="AC108" s="52">
        <f>SUM(B108:AB108)</f>
        <v>56193.213000000003</v>
      </c>
      <c r="AD108" s="41"/>
      <c r="AE108" s="52">
        <f t="shared" si="13"/>
        <v>56.193213</v>
      </c>
      <c r="AF108" s="128"/>
      <c r="AG108" s="111"/>
    </row>
    <row r="109" spans="1:33" ht="22.25" customHeight="1">
      <c r="A109" s="100" t="s">
        <v>138</v>
      </c>
      <c r="B109" s="63"/>
      <c r="C109" s="63"/>
      <c r="D109" s="63"/>
      <c r="E109" s="45"/>
      <c r="F109" s="47"/>
      <c r="G109" s="47"/>
      <c r="H109" s="47"/>
      <c r="I109" s="47"/>
      <c r="J109" s="165">
        <v>326869.52399999998</v>
      </c>
      <c r="K109" s="47"/>
      <c r="L109" s="47"/>
      <c r="M109" s="47"/>
      <c r="N109" s="165">
        <v>315089.946</v>
      </c>
      <c r="O109" s="47"/>
      <c r="P109" s="47"/>
      <c r="Q109" s="165">
        <v>0</v>
      </c>
      <c r="R109" s="47"/>
      <c r="S109" s="47"/>
      <c r="T109" s="47"/>
      <c r="U109" s="47"/>
      <c r="V109" s="47"/>
      <c r="W109" s="47"/>
      <c r="X109" s="47"/>
      <c r="Y109" s="47"/>
      <c r="Z109" s="47"/>
      <c r="AA109" s="47"/>
      <c r="AB109" s="75"/>
      <c r="AC109" s="52">
        <f>SUM(B109:AB109)</f>
        <v>641959.47</v>
      </c>
      <c r="AD109" s="41"/>
      <c r="AE109" s="52">
        <f t="shared" si="13"/>
        <v>641.95947000000001</v>
      </c>
      <c r="AF109" s="128"/>
      <c r="AG109" s="111"/>
    </row>
    <row r="110" spans="1:33" ht="22.25" customHeight="1">
      <c r="A110" s="100" t="s">
        <v>139</v>
      </c>
      <c r="B110" s="64"/>
      <c r="C110" s="63"/>
      <c r="D110" s="63"/>
      <c r="E110" s="45"/>
      <c r="F110" s="47"/>
      <c r="G110" s="165">
        <v>27214.062000000002</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27214.062000000002</v>
      </c>
      <c r="AD110" s="41"/>
      <c r="AE110" s="52">
        <f t="shared" si="13"/>
        <v>27.214062000000002</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184106.55</v>
      </c>
      <c r="AC112" s="37">
        <f>SUM(AC113:AC116)</f>
        <v>184106.55</v>
      </c>
      <c r="AD112" s="41"/>
      <c r="AE112" s="37">
        <f t="shared" si="13"/>
        <v>184.10655</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184106.55</v>
      </c>
      <c r="AC113" s="52">
        <f>SUM(B113:AB113)</f>
        <v>184106.55</v>
      </c>
      <c r="AD113" s="41"/>
      <c r="AE113" s="52">
        <f t="shared" si="13"/>
        <v>184.10655</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51711.768413557358</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51711.768413557358</v>
      </c>
      <c r="AD117" s="41"/>
      <c r="AE117" s="37">
        <f t="shared" si="13"/>
        <v>51.711768413557358</v>
      </c>
      <c r="AF117" s="128"/>
      <c r="AG117" s="64"/>
    </row>
    <row r="118" spans="1:33" ht="22.25" customHeight="1">
      <c r="A118" s="100" t="s">
        <v>147</v>
      </c>
      <c r="B118" s="44">
        <v>51711.768413557358</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51711.768413557358</v>
      </c>
      <c r="AD118" s="41"/>
      <c r="AE118" s="52">
        <f t="shared" si="13"/>
        <v>51.711768413557358</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1338679.24</v>
      </c>
      <c r="C121" s="33">
        <f>C122+C132+SUM(C143:C149)</f>
        <v>90316605.944600001</v>
      </c>
      <c r="D121" s="33">
        <f>D122+D132+SUM(D143:D149)</f>
        <v>29563770.114213999</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121219055.298814</v>
      </c>
      <c r="AD121" s="41"/>
      <c r="AE121" s="57">
        <f t="shared" si="13"/>
        <v>121219.055298814</v>
      </c>
      <c r="AF121" s="128"/>
      <c r="AG121" s="33">
        <f>SUM(AG122:AG149)</f>
        <v>3925.42</v>
      </c>
    </row>
    <row r="122" spans="1:33" ht="22.25" customHeight="1">
      <c r="A122" s="22" t="s">
        <v>151</v>
      </c>
      <c r="B122" s="58"/>
      <c r="C122" s="37">
        <f>SUM(C123:C131)</f>
        <v>72058466</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72058466</v>
      </c>
      <c r="AD122" s="41"/>
      <c r="AE122" s="37">
        <f t="shared" si="13"/>
        <v>72058.466</v>
      </c>
      <c r="AF122" s="128"/>
      <c r="AG122" s="63"/>
    </row>
    <row r="123" spans="1:33" ht="22.25" customHeight="1">
      <c r="A123" s="21" t="s">
        <v>152</v>
      </c>
      <c r="B123" s="58"/>
      <c r="C123" s="44">
        <v>67870036</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67870036</v>
      </c>
      <c r="AD123" s="41"/>
      <c r="AE123" s="52">
        <f t="shared" si="13"/>
        <v>67870.035999999993</v>
      </c>
      <c r="AF123" s="128"/>
      <c r="AG123" s="111"/>
    </row>
    <row r="124" spans="1:33" ht="22.25" customHeight="1">
      <c r="A124" s="21" t="s">
        <v>153</v>
      </c>
      <c r="B124" s="59"/>
      <c r="C124" s="44">
        <v>1608840</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1608840</v>
      </c>
      <c r="AD124" s="41"/>
      <c r="AE124" s="52">
        <f t="shared" si="13"/>
        <v>1608.84</v>
      </c>
      <c r="AF124" s="128"/>
      <c r="AG124" s="111"/>
    </row>
    <row r="125" spans="1:33" ht="22.25" customHeight="1">
      <c r="A125" s="21" t="s">
        <v>154</v>
      </c>
      <c r="B125" s="59"/>
      <c r="C125" s="44">
        <v>382953</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382953</v>
      </c>
      <c r="AD125" s="41"/>
      <c r="AE125" s="52">
        <f t="shared" si="13"/>
        <v>382.95299999999997</v>
      </c>
      <c r="AF125" s="128"/>
      <c r="AG125" s="111"/>
    </row>
    <row r="126" spans="1:33" ht="22.25" customHeight="1">
      <c r="A126" s="21" t="s">
        <v>155</v>
      </c>
      <c r="B126" s="59"/>
      <c r="C126" s="44">
        <v>268817</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268817</v>
      </c>
      <c r="AD126" s="41"/>
      <c r="AE126" s="52">
        <f t="shared" si="13"/>
        <v>268.81700000000001</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1386575</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1386575</v>
      </c>
      <c r="AD128" s="41"/>
      <c r="AE128" s="52">
        <f t="shared" si="13"/>
        <v>1386.575</v>
      </c>
      <c r="AF128" s="128"/>
      <c r="AG128" s="111"/>
    </row>
    <row r="129" spans="1:33" ht="22.25" customHeight="1">
      <c r="A129" s="21" t="s">
        <v>159</v>
      </c>
      <c r="B129" s="76"/>
      <c r="C129" s="44">
        <v>433715</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433715</v>
      </c>
      <c r="AD129" s="41"/>
      <c r="AE129" s="52">
        <f t="shared" si="13"/>
        <v>433.71499999999997</v>
      </c>
      <c r="AF129" s="128"/>
      <c r="AG129" s="111"/>
    </row>
    <row r="130" spans="1:33" ht="22.25" customHeight="1">
      <c r="A130" s="21" t="s">
        <v>160</v>
      </c>
      <c r="B130" s="77"/>
      <c r="C130" s="44">
        <v>107530</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107530</v>
      </c>
      <c r="AD130" s="41"/>
      <c r="AE130" s="52">
        <f t="shared" si="13"/>
        <v>107.53</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17448998</v>
      </c>
      <c r="D132" s="62">
        <f>SUM(D133:D142)</f>
        <v>7098501.5025000004</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24547499.502500001</v>
      </c>
      <c r="AD132" s="41"/>
      <c r="AE132" s="37">
        <f t="shared" si="13"/>
        <v>24547.499502500003</v>
      </c>
      <c r="AF132" s="128"/>
      <c r="AG132" s="78"/>
    </row>
    <row r="133" spans="1:33" ht="22.25" customHeight="1">
      <c r="A133" s="21" t="s">
        <v>163</v>
      </c>
      <c r="B133" s="59"/>
      <c r="C133" s="44">
        <v>10413651</v>
      </c>
      <c r="D133" s="44">
        <v>5764412</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16178063</v>
      </c>
      <c r="AD133" s="41"/>
      <c r="AE133" s="52">
        <f t="shared" si="13"/>
        <v>16178.063</v>
      </c>
      <c r="AF133" s="128"/>
      <c r="AG133" s="111"/>
    </row>
    <row r="134" spans="1:33" ht="22.25" customHeight="1">
      <c r="A134" s="21" t="s">
        <v>164</v>
      </c>
      <c r="B134" s="59"/>
      <c r="C134" s="44">
        <v>35218</v>
      </c>
      <c r="D134" s="44">
        <v>35743</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70961</v>
      </c>
      <c r="AD134" s="41"/>
      <c r="AE134" s="52">
        <f t="shared" si="13"/>
        <v>70.960999999999999</v>
      </c>
      <c r="AF134" s="128"/>
      <c r="AG134" s="111"/>
    </row>
    <row r="135" spans="1:33" ht="22.25" customHeight="1">
      <c r="A135" s="21" t="s">
        <v>165</v>
      </c>
      <c r="B135" s="59"/>
      <c r="C135" s="44">
        <v>5168280</v>
      </c>
      <c r="D135" s="44">
        <v>506660</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5674940</v>
      </c>
      <c r="AD135" s="41"/>
      <c r="AE135" s="52">
        <f t="shared" si="13"/>
        <v>5674.94</v>
      </c>
      <c r="AF135" s="128"/>
      <c r="AG135" s="111"/>
    </row>
    <row r="136" spans="1:33" ht="22.25" customHeight="1">
      <c r="A136" s="21" t="s">
        <v>166</v>
      </c>
      <c r="B136" s="59"/>
      <c r="C136" s="44">
        <v>7906</v>
      </c>
      <c r="D136" s="44">
        <v>26395</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34301</v>
      </c>
      <c r="AD136" s="41"/>
      <c r="AE136" s="52">
        <f t="shared" si="13"/>
        <v>34.301000000000002</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37695</v>
      </c>
      <c r="D138" s="44">
        <v>20998</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58693</v>
      </c>
      <c r="AD138" s="41"/>
      <c r="AE138" s="52">
        <f t="shared" si="20"/>
        <v>58.692999999999998</v>
      </c>
      <c r="AF138" s="128"/>
      <c r="AG138" s="111"/>
    </row>
    <row r="139" spans="1:33" ht="22.25" customHeight="1">
      <c r="A139" s="21" t="s">
        <v>169</v>
      </c>
      <c r="B139" s="59"/>
      <c r="C139" s="44">
        <v>40308</v>
      </c>
      <c r="D139" s="44">
        <v>330924</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371232</v>
      </c>
      <c r="AD139" s="41"/>
      <c r="AE139" s="52">
        <f t="shared" si="20"/>
        <v>371.23200000000003</v>
      </c>
      <c r="AF139" s="128"/>
      <c r="AG139" s="111"/>
    </row>
    <row r="140" spans="1:33" ht="22.25" customHeight="1">
      <c r="A140" s="21" t="s">
        <v>170</v>
      </c>
      <c r="B140" s="59"/>
      <c r="C140" s="44">
        <v>10316</v>
      </c>
      <c r="D140" s="44">
        <v>73225</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83541</v>
      </c>
      <c r="AD140" s="41"/>
      <c r="AE140" s="52">
        <f t="shared" si="20"/>
        <v>83.540999999999997</v>
      </c>
      <c r="AF140" s="128"/>
      <c r="AG140" s="111"/>
    </row>
    <row r="141" spans="1:33" ht="22.25" customHeight="1">
      <c r="A141" s="21" t="s">
        <v>171</v>
      </c>
      <c r="B141" s="76"/>
      <c r="C141" s="44">
        <v>1735624</v>
      </c>
      <c r="D141" s="44">
        <v>340144.5025</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2075768.5024999999</v>
      </c>
      <c r="AD141" s="41"/>
      <c r="AE141" s="52">
        <f t="shared" si="20"/>
        <v>2075.7685025000001</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2919331.997</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2919331.997</v>
      </c>
      <c r="AD143" s="41"/>
      <c r="AE143" s="52">
        <f t="shared" ref="AE143:AE150" si="22">AC143/1000</f>
        <v>2919.3319969999998</v>
      </c>
      <c r="AF143" s="128"/>
      <c r="AG143" s="111"/>
    </row>
    <row r="144" spans="1:33" ht="22.25" customHeight="1">
      <c r="A144" s="22" t="s">
        <v>174</v>
      </c>
      <c r="B144" s="59"/>
      <c r="C144" s="44">
        <v>121055.283</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121055.283</v>
      </c>
      <c r="AD144" s="41"/>
      <c r="AE144" s="52">
        <f t="shared" si="22"/>
        <v>121.055283</v>
      </c>
      <c r="AF144" s="128"/>
      <c r="AG144" s="111"/>
    </row>
    <row r="145" spans="1:33" ht="22.25" customHeight="1">
      <c r="A145" s="22" t="s">
        <v>175</v>
      </c>
      <c r="B145" s="59"/>
      <c r="C145" s="75"/>
      <c r="D145" s="44">
        <v>12982707.800000001</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12982707.800000001</v>
      </c>
      <c r="AD145" s="41"/>
      <c r="AE145" s="52">
        <f t="shared" si="22"/>
        <v>12982.7078</v>
      </c>
      <c r="AF145" s="128"/>
      <c r="AG145" s="111"/>
    </row>
    <row r="146" spans="1:33" ht="22.25" customHeight="1">
      <c r="A146" s="22" t="s">
        <v>176</v>
      </c>
      <c r="B146" s="59"/>
      <c r="C146" s="75"/>
      <c r="D146" s="44">
        <v>6354852.1717140004</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6354852.1717140004</v>
      </c>
      <c r="AD146" s="41"/>
      <c r="AE146" s="52">
        <f t="shared" si="22"/>
        <v>6354.8521717140002</v>
      </c>
      <c r="AF146" s="128"/>
      <c r="AG146" s="111"/>
    </row>
    <row r="147" spans="1:33" ht="22.25" customHeight="1">
      <c r="A147" s="21" t="s">
        <v>177</v>
      </c>
      <c r="B147" s="59"/>
      <c r="C147" s="44">
        <v>688086.66159999999</v>
      </c>
      <c r="D147" s="44">
        <v>208376.64300000001</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896463.30460000003</v>
      </c>
      <c r="AD147" s="41"/>
      <c r="AE147" s="52">
        <f t="shared" si="22"/>
        <v>896.46330460000001</v>
      </c>
      <c r="AF147" s="128"/>
      <c r="AG147" s="44">
        <v>3925.42</v>
      </c>
    </row>
    <row r="148" spans="1:33" ht="22.25" customHeight="1">
      <c r="A148" s="22" t="s">
        <v>178</v>
      </c>
      <c r="B148" s="44">
        <v>43114.48</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43114.48</v>
      </c>
      <c r="AD148" s="41"/>
      <c r="AE148" s="52">
        <f t="shared" si="22"/>
        <v>43.11448</v>
      </c>
      <c r="AF148" s="128"/>
      <c r="AG148" s="111"/>
    </row>
    <row r="149" spans="1:33" ht="22.25" customHeight="1">
      <c r="A149" s="22" t="s">
        <v>179</v>
      </c>
      <c r="B149" s="44">
        <v>1295564.76</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1295564.76</v>
      </c>
      <c r="AD149" s="41"/>
      <c r="AE149" s="52">
        <f t="shared" si="22"/>
        <v>1295.56476</v>
      </c>
      <c r="AF149" s="128"/>
      <c r="AG149" s="111"/>
    </row>
    <row r="150" spans="1:33" ht="22.25" customHeight="1">
      <c r="A150" s="15" t="s">
        <v>180</v>
      </c>
      <c r="B150" s="33">
        <f>B151+B154+B157+B160+B163+B166+B173</f>
        <v>-184070951.69799998</v>
      </c>
      <c r="C150" s="33">
        <f>C169</f>
        <v>178216.75649999999</v>
      </c>
      <c r="D150" s="33">
        <f>D169</f>
        <v>95602.1921</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-183797132.74939999</v>
      </c>
      <c r="AD150" s="41"/>
      <c r="AE150" s="57">
        <f t="shared" si="22"/>
        <v>-183797.13274939999</v>
      </c>
      <c r="AF150" s="128"/>
      <c r="AG150" s="33">
        <f>AG169</f>
        <v>1395.1510000000001</v>
      </c>
    </row>
    <row r="151" spans="1:33" ht="22.25" customHeight="1">
      <c r="A151" s="22" t="s">
        <v>181</v>
      </c>
      <c r="B151" s="153">
        <f>SUM(B152:B153)</f>
        <v>-184793787.80599999</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-184793787.80599999</v>
      </c>
      <c r="AD151" s="41"/>
      <c r="AE151" s="79">
        <f t="shared" si="20"/>
        <v>-184793.78780600001</v>
      </c>
      <c r="AF151" s="128"/>
      <c r="AG151" s="63"/>
    </row>
    <row r="152" spans="1:33" ht="22.25" customHeight="1">
      <c r="A152" s="21" t="s">
        <v>182</v>
      </c>
      <c r="B152" s="44">
        <v>-181463511.23890001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-181463511.23890001</v>
      </c>
      <c r="AD152" s="41"/>
      <c r="AE152" s="52">
        <f t="shared" si="20"/>
        <v>-181463.51123890001</v>
      </c>
      <c r="AF152" s="128"/>
      <c r="AG152" s="111"/>
    </row>
    <row r="153" spans="1:33" ht="22.25" customHeight="1">
      <c r="A153" s="21" t="s">
        <v>183</v>
      </c>
      <c r="B153" s="44">
        <v>-3330276.5671000001</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-3330276.5671000001</v>
      </c>
      <c r="AD153" s="41"/>
      <c r="AE153" s="52">
        <f t="shared" si="20"/>
        <v>-3330.2765671000002</v>
      </c>
      <c r="AF153" s="128"/>
      <c r="AG153" s="111"/>
    </row>
    <row r="154" spans="1:33" ht="22.25" customHeight="1">
      <c r="A154" s="22" t="s">
        <v>184</v>
      </c>
      <c r="B154" s="153">
        <f>SUM(B155:B156)</f>
        <v>-11500353.892299999</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-11500353.892299999</v>
      </c>
      <c r="AD154" s="41"/>
      <c r="AE154" s="79">
        <f t="shared" si="20"/>
        <v>-11500.353892299998</v>
      </c>
      <c r="AF154" s="128"/>
      <c r="AG154" s="63"/>
    </row>
    <row r="155" spans="1:33" ht="22.25" customHeight="1">
      <c r="A155" s="21" t="s">
        <v>185</v>
      </c>
      <c r="B155" s="44">
        <v>-18126156.970199998</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-18126156.970199998</v>
      </c>
      <c r="AD155" s="41"/>
      <c r="AE155" s="52">
        <f t="shared" si="20"/>
        <v>-18126.156970199998</v>
      </c>
      <c r="AF155" s="128"/>
      <c r="AG155" s="111"/>
    </row>
    <row r="156" spans="1:33" ht="22.25" customHeight="1">
      <c r="A156" s="21" t="s">
        <v>186</v>
      </c>
      <c r="B156" s="44">
        <v>6625803.0778999999</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6625803.0778999999</v>
      </c>
      <c r="AD156" s="41"/>
      <c r="AE156" s="52">
        <f t="shared" si="20"/>
        <v>6625.8030779000001</v>
      </c>
      <c r="AF156" s="128"/>
      <c r="AG156" s="111"/>
    </row>
    <row r="157" spans="1:33" ht="22.25" customHeight="1">
      <c r="A157" s="22" t="s">
        <v>187</v>
      </c>
      <c r="B157" s="153">
        <f>SUM(B158:B159)</f>
        <v>13321729.2951</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13321729.2951</v>
      </c>
      <c r="AD157" s="41"/>
      <c r="AE157" s="79">
        <f t="shared" si="20"/>
        <v>13321.7292951</v>
      </c>
      <c r="AF157" s="128"/>
      <c r="AG157" s="63"/>
    </row>
    <row r="158" spans="1:33" ht="22.25" customHeight="1">
      <c r="A158" s="21" t="s">
        <v>188</v>
      </c>
      <c r="B158" s="44">
        <v>-459461.83559999999</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-459461.83559999999</v>
      </c>
      <c r="AD158" s="41"/>
      <c r="AE158" s="52">
        <f t="shared" si="20"/>
        <v>-459.46183559999997</v>
      </c>
      <c r="AF158" s="128"/>
      <c r="AG158" s="111"/>
    </row>
    <row r="159" spans="1:33" ht="22.25" customHeight="1">
      <c r="A159" s="21" t="s">
        <v>189</v>
      </c>
      <c r="B159" s="44">
        <v>13781191.1307</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13781191.1307</v>
      </c>
      <c r="AD159" s="41"/>
      <c r="AE159" s="52">
        <f t="shared" si="20"/>
        <v>13781.191130699999</v>
      </c>
      <c r="AF159" s="128"/>
      <c r="AG159" s="111"/>
    </row>
    <row r="160" spans="1:33" ht="22.25" customHeight="1">
      <c r="A160" s="22" t="s">
        <v>190</v>
      </c>
      <c r="B160" s="153">
        <f>SUM(B161:B162)</f>
        <v>82841.663100000005</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82841.663100000005</v>
      </c>
      <c r="AD160" s="41"/>
      <c r="AE160" s="79">
        <f t="shared" si="20"/>
        <v>82.841663100000005</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82841.663100000005</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82841.663100000005</v>
      </c>
      <c r="AD162" s="41"/>
      <c r="AE162" s="52">
        <f t="shared" si="20"/>
        <v>82.841663100000005</v>
      </c>
      <c r="AF162" s="128"/>
      <c r="AG162" s="111"/>
    </row>
    <row r="163" spans="1:33" ht="22.25" customHeight="1">
      <c r="A163" s="22" t="s">
        <v>193</v>
      </c>
      <c r="B163" s="153">
        <f>SUM(B164:B165)</f>
        <v>206975.26509999999</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206975.26509999999</v>
      </c>
      <c r="AD163" s="41"/>
      <c r="AE163" s="79">
        <f t="shared" si="20"/>
        <v>206.9752651</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206975.26509999999</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206975.26509999999</v>
      </c>
      <c r="AD165" s="41"/>
      <c r="AE165" s="52">
        <f t="shared" si="20"/>
        <v>206.9752651</v>
      </c>
      <c r="AF165" s="128"/>
      <c r="AG165" s="111"/>
    </row>
    <row r="166" spans="1:33" ht="22.25" customHeight="1">
      <c r="A166" s="22" t="s">
        <v>196</v>
      </c>
      <c r="B166" s="153">
        <f>SUM(B167:B168)</f>
        <v>637993.28559999994</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637993.28559999994</v>
      </c>
      <c r="AD166" s="41"/>
      <c r="AE166" s="79">
        <f t="shared" si="20"/>
        <v>637.99328559999992</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637993.28559999994</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637993.28559999994</v>
      </c>
      <c r="AD168" s="41"/>
      <c r="AE168" s="52">
        <f t="shared" si="20"/>
        <v>637.99328559999992</v>
      </c>
      <c r="AF168" s="128"/>
      <c r="AG168" s="111"/>
    </row>
    <row r="169" spans="1:33" ht="22.25" customHeight="1">
      <c r="A169" s="22" t="s">
        <v>199</v>
      </c>
      <c r="B169" s="59"/>
      <c r="C169" s="62">
        <f>SUM(C170:C171)</f>
        <v>178216.75649999999</v>
      </c>
      <c r="D169" s="62">
        <f>SUM(D170:D171)</f>
        <v>95602.1921</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273818.9486</v>
      </c>
      <c r="AD169" s="41"/>
      <c r="AE169" s="52">
        <f t="shared" si="20"/>
        <v>273.8189486</v>
      </c>
      <c r="AF169" s="128"/>
      <c r="AG169" s="54">
        <f>SUM(AG170:AG171)</f>
        <v>1395.1510000000001</v>
      </c>
    </row>
    <row r="170" spans="1:33" ht="22.25" customHeight="1">
      <c r="A170" s="21" t="s">
        <v>200</v>
      </c>
      <c r="B170" s="59"/>
      <c r="C170" s="44">
        <v>114882.21649999999</v>
      </c>
      <c r="D170" s="44">
        <v>40872.892099999997</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155755.10859999998</v>
      </c>
      <c r="AD170" s="41"/>
      <c r="AE170" s="52">
        <f t="shared" si="20"/>
        <v>155.75510859999997</v>
      </c>
      <c r="AF170" s="128"/>
      <c r="AG170" s="44">
        <v>846.33500000000004</v>
      </c>
    </row>
    <row r="171" spans="1:33" ht="22.25" customHeight="1">
      <c r="A171" s="21" t="s">
        <v>201</v>
      </c>
      <c r="B171" s="59"/>
      <c r="C171" s="44">
        <v>63334.54</v>
      </c>
      <c r="D171" s="44">
        <v>54729.3</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118063.84</v>
      </c>
      <c r="AD171" s="41"/>
      <c r="AE171" s="52">
        <f t="shared" si="20"/>
        <v>118.06384</v>
      </c>
      <c r="AF171" s="128"/>
      <c r="AG171" s="44">
        <v>548.81600000000003</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-2026349.5086000001</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-2026349.5086000001</v>
      </c>
      <c r="AD173" s="41"/>
      <c r="AE173" s="52">
        <f t="shared" si="20"/>
        <v>-2026.3495086</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1269937.473</v>
      </c>
      <c r="C175" s="33">
        <f>C176+C180+C181+C184+C187</f>
        <v>41898413.862895265</v>
      </c>
      <c r="D175" s="33">
        <f>D176+D180+D181+D184+D187</f>
        <v>5582182.1160000004</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48750533.451895267</v>
      </c>
      <c r="AD175" s="97"/>
      <c r="AE175" s="81">
        <f t="shared" si="20"/>
        <v>48750.533451895266</v>
      </c>
      <c r="AF175" s="128"/>
      <c r="AG175" s="33">
        <f>AG176+AG180+AG181+AG184+AG187</f>
        <v>1479.0108009999999</v>
      </c>
    </row>
    <row r="176" spans="1:33" ht="22.25" customHeight="1">
      <c r="A176" s="24" t="s">
        <v>206</v>
      </c>
      <c r="B176" s="63"/>
      <c r="C176" s="62">
        <f>C177+C178+C179</f>
        <v>19642460.085895266</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19642460.085895266</v>
      </c>
      <c r="AD176" s="97"/>
      <c r="AE176" s="37">
        <f t="shared" si="20"/>
        <v>19642.460085895265</v>
      </c>
      <c r="AF176" s="128"/>
      <c r="AG176" s="78"/>
    </row>
    <row r="177" spans="1:33" ht="22.25" customHeight="1">
      <c r="A177" s="100" t="s">
        <v>207</v>
      </c>
      <c r="B177" s="63"/>
      <c r="C177" s="44">
        <v>12491346.611176167</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12491346.611176167</v>
      </c>
      <c r="AD177" s="97"/>
      <c r="AE177" s="44">
        <f t="shared" si="20"/>
        <v>12491.346611176166</v>
      </c>
      <c r="AF177" s="128"/>
      <c r="AG177" s="111"/>
    </row>
    <row r="178" spans="1:33" ht="22.25" customHeight="1">
      <c r="A178" s="100" t="s">
        <v>208</v>
      </c>
      <c r="B178" s="63"/>
      <c r="C178" s="44">
        <v>5063177.8468520027</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5063177.8468520027</v>
      </c>
      <c r="AD178" s="97"/>
      <c r="AE178" s="52">
        <f t="shared" si="20"/>
        <v>5063.1778468520024</v>
      </c>
      <c r="AF178" s="128"/>
      <c r="AG178" s="111"/>
    </row>
    <row r="179" spans="1:33" ht="22.25" customHeight="1">
      <c r="A179" s="100" t="s">
        <v>209</v>
      </c>
      <c r="B179" s="63"/>
      <c r="C179" s="44">
        <v>2087935.6278670994</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2087935.6278670994</v>
      </c>
      <c r="AD179" s="97"/>
      <c r="AE179" s="52">
        <f t="shared" si="20"/>
        <v>2087.9356278670994</v>
      </c>
      <c r="AF179" s="128"/>
      <c r="AG179" s="111"/>
    </row>
    <row r="180" spans="1:33" ht="22.25" customHeight="1">
      <c r="A180" s="24" t="s">
        <v>210</v>
      </c>
      <c r="B180" s="63"/>
      <c r="C180" s="169">
        <v>126563.95600000001</v>
      </c>
      <c r="D180" s="175">
        <v>89837.808000000005</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216401.76400000002</v>
      </c>
      <c r="AD180" s="97"/>
      <c r="AE180" s="37">
        <f t="shared" si="20"/>
        <v>216.40176400000001</v>
      </c>
      <c r="AF180" s="128"/>
      <c r="AG180" s="111"/>
    </row>
    <row r="181" spans="1:33" ht="22.25" customHeight="1">
      <c r="A181" s="24" t="s">
        <v>211</v>
      </c>
      <c r="B181" s="62">
        <f>B182+B183</f>
        <v>1269937.473</v>
      </c>
      <c r="C181" s="62">
        <f>C182+C183</f>
        <v>904771.42299999995</v>
      </c>
      <c r="D181" s="62">
        <f>D182+D183</f>
        <v>199583.56599999999</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2374292.4619999998</v>
      </c>
      <c r="AD181" s="97"/>
      <c r="AE181" s="37">
        <f t="shared" si="20"/>
        <v>2374.2924619999999</v>
      </c>
      <c r="AF181" s="128"/>
      <c r="AG181" s="37">
        <f>AG182+AG183</f>
        <v>1479.0108009999999</v>
      </c>
    </row>
    <row r="182" spans="1:33" ht="22.25" customHeight="1">
      <c r="A182" s="100" t="s">
        <v>212</v>
      </c>
      <c r="B182" s="44">
        <v>94797.562999999995</v>
      </c>
      <c r="C182" s="44">
        <v>121.855</v>
      </c>
      <c r="D182" s="44">
        <v>2002.136</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96921.553999999989</v>
      </c>
      <c r="AD182" s="97"/>
      <c r="AE182" s="52">
        <f t="shared" si="20"/>
        <v>96.921553999999986</v>
      </c>
      <c r="AF182" s="128"/>
      <c r="AG182" s="111"/>
    </row>
    <row r="183" spans="1:33" ht="22.25" customHeight="1">
      <c r="A183" s="100" t="s">
        <v>213</v>
      </c>
      <c r="B183" s="44">
        <v>1175139.9099999999</v>
      </c>
      <c r="C183" s="44">
        <v>904649.56799999997</v>
      </c>
      <c r="D183" s="44">
        <v>197581.43</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2277370.9079999998</v>
      </c>
      <c r="AD183" s="97"/>
      <c r="AE183" s="52">
        <f t="shared" si="20"/>
        <v>2277.3709079999999</v>
      </c>
      <c r="AF183" s="128"/>
      <c r="AG183" s="44">
        <v>1479.0108009999999</v>
      </c>
    </row>
    <row r="184" spans="1:33" ht="22.25" customHeight="1">
      <c r="A184" s="20" t="s">
        <v>214</v>
      </c>
      <c r="B184" s="63"/>
      <c r="C184" s="37">
        <f>SUM(C185:C186)</f>
        <v>21224618.398000002</v>
      </c>
      <c r="D184" s="37">
        <f>SUM(D185:D186)</f>
        <v>5292760.7420000006</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26517379.140000001</v>
      </c>
      <c r="AD184" s="97"/>
      <c r="AE184" s="37">
        <f t="shared" si="20"/>
        <v>26517.379140000001</v>
      </c>
      <c r="AF184" s="128"/>
      <c r="AG184" s="76"/>
    </row>
    <row r="185" spans="1:33" ht="22.25" customHeight="1">
      <c r="A185" s="100" t="s">
        <v>215</v>
      </c>
      <c r="B185" s="63"/>
      <c r="C185" s="44">
        <v>4283831.5470000003</v>
      </c>
      <c r="D185" s="44">
        <v>2948746.2379999999</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7232577.7850000001</v>
      </c>
      <c r="AD185" s="97"/>
      <c r="AE185" s="52">
        <f t="shared" si="20"/>
        <v>7232.5777850000004</v>
      </c>
      <c r="AF185" s="128"/>
      <c r="AG185" s="111"/>
    </row>
    <row r="186" spans="1:33" ht="22.25" customHeight="1">
      <c r="A186" s="100" t="s">
        <v>216</v>
      </c>
      <c r="B186" s="63"/>
      <c r="C186" s="44">
        <v>16940786.851</v>
      </c>
      <c r="D186" s="44">
        <v>2344014.5040000002</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19284801.355</v>
      </c>
      <c r="AD186" s="97"/>
      <c r="AE186" s="52">
        <f t="shared" si="20"/>
        <v>19284.801355</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481887821.86558121</v>
      </c>
      <c r="C188" s="137">
        <f t="shared" si="26"/>
        <v>160569990.89423805</v>
      </c>
      <c r="D188" s="137">
        <f t="shared" si="26"/>
        <v>38845281.714037985</v>
      </c>
      <c r="E188" s="137">
        <f t="shared" si="26"/>
        <v>2788160.2120000003</v>
      </c>
      <c r="F188" s="137">
        <f t="shared" si="26"/>
        <v>465280.96299999999</v>
      </c>
      <c r="G188" s="137">
        <f t="shared" si="26"/>
        <v>27214.062000000002</v>
      </c>
      <c r="H188" s="137">
        <f t="shared" si="26"/>
        <v>8669.93</v>
      </c>
      <c r="I188" s="137">
        <f t="shared" si="26"/>
        <v>4386.2759999999998</v>
      </c>
      <c r="J188" s="137">
        <f t="shared" si="26"/>
        <v>5702656.2870000005</v>
      </c>
      <c r="K188" s="137">
        <f t="shared" si="26"/>
        <v>6637771.017</v>
      </c>
      <c r="L188" s="137">
        <f t="shared" si="26"/>
        <v>136488.98699999999</v>
      </c>
      <c r="M188" s="137">
        <f>M175+M121+M68+M10</f>
        <v>464025.04100000003</v>
      </c>
      <c r="N188" s="137">
        <f t="shared" ref="N188:AC188" si="27">N10+N68+N121+N175</f>
        <v>315089.946</v>
      </c>
      <c r="O188" s="137">
        <f t="shared" si="27"/>
        <v>12144.904</v>
      </c>
      <c r="P188" s="137">
        <f t="shared" si="27"/>
        <v>35115.953000000001</v>
      </c>
      <c r="Q188" s="137">
        <f t="shared" si="27"/>
        <v>248.779</v>
      </c>
      <c r="R188" s="137">
        <f t="shared" si="27"/>
        <v>262.42599999999999</v>
      </c>
      <c r="S188" s="137">
        <f t="shared" si="27"/>
        <v>1143939.412</v>
      </c>
      <c r="T188" s="137">
        <f t="shared" si="27"/>
        <v>1.2198186000000002</v>
      </c>
      <c r="U188" s="137">
        <f t="shared" si="27"/>
        <v>19252.432585913848</v>
      </c>
      <c r="V188" s="137">
        <f t="shared" si="27"/>
        <v>1990.1871310344829</v>
      </c>
      <c r="W188" s="137">
        <f t="shared" si="27"/>
        <v>160.36020000000002</v>
      </c>
      <c r="X188" s="137">
        <f t="shared" si="27"/>
        <v>1.8018000000000001E-3</v>
      </c>
      <c r="Y188" s="137">
        <f t="shared" si="27"/>
        <v>57.40022118164061</v>
      </c>
      <c r="Z188" s="137">
        <f t="shared" si="27"/>
        <v>1.2012000000000001E-3</v>
      </c>
      <c r="AA188" s="137">
        <f t="shared" si="27"/>
        <v>1674.6435661942987</v>
      </c>
      <c r="AB188" s="137">
        <f t="shared" si="27"/>
        <v>185862.4687486178</v>
      </c>
      <c r="AC188" s="137">
        <f t="shared" si="27"/>
        <v>699253547.38413167</v>
      </c>
      <c r="AD188" s="97"/>
      <c r="AE188" s="137">
        <f t="shared" si="20"/>
        <v>699253.5473841317</v>
      </c>
      <c r="AF188" s="91"/>
      <c r="AG188" s="147">
        <f>AG175+AG121+AG68+AG10</f>
        <v>72083.444016179492</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4063062.827</v>
      </c>
      <c r="C190" s="62">
        <f>C191+C192</f>
        <v>783.35900000000004</v>
      </c>
      <c r="D190" s="62">
        <f>D191+D192</f>
        <v>29655.751</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4093501.9370000004</v>
      </c>
      <c r="AD190" s="41"/>
      <c r="AE190" s="37">
        <f t="shared" si="20"/>
        <v>4093.5019370000005</v>
      </c>
      <c r="AF190" s="91"/>
      <c r="AG190" s="37">
        <f>AG191</f>
        <v>57.479500000000002</v>
      </c>
    </row>
    <row r="191" spans="1:33" ht="22.25" customHeight="1">
      <c r="A191" s="25" t="s">
        <v>220</v>
      </c>
      <c r="B191" s="44">
        <v>4063062.827</v>
      </c>
      <c r="C191" s="44">
        <v>783.35900000000004</v>
      </c>
      <c r="D191" s="44">
        <v>29655.751</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4093501.9370000004</v>
      </c>
      <c r="AD191" s="41"/>
      <c r="AE191" s="52">
        <f t="shared" si="20"/>
        <v>4093.5019370000005</v>
      </c>
      <c r="AF191" s="91"/>
      <c r="AG191" s="52">
        <v>57.479500000000002</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26805068</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26805068</v>
      </c>
      <c r="AE193" s="31">
        <f t="shared" si="20"/>
        <v>26805.067999999999</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CD471-4B9F-493F-8ECF-C0F72540DA75}">
  <dimension ref="A1:AG200"/>
  <sheetViews>
    <sheetView zoomScale="138" zoomScaleNormal="138" workbookViewId="0">
      <pane xSplit="1" topLeftCell="Z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2015</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540087638.27490032</v>
      </c>
      <c r="C7" s="134">
        <f>C10+C68+C121+C150+C175</f>
        <v>161175739.93000567</v>
      </c>
      <c r="D7" s="134">
        <f>D10+D68+D121+D150+D175</f>
        <v>40570665.098336369</v>
      </c>
      <c r="E7" s="134">
        <f>E68</f>
        <v>1438144.808</v>
      </c>
      <c r="F7" s="134">
        <f t="shared" ref="F7:AB7" si="0">F68</f>
        <v>581833.52099999995</v>
      </c>
      <c r="G7" s="134">
        <f t="shared" si="0"/>
        <v>16441.045999999998</v>
      </c>
      <c r="H7" s="134">
        <f t="shared" si="0"/>
        <v>22094.205000000002</v>
      </c>
      <c r="I7" s="134">
        <f t="shared" si="0"/>
        <v>8989.1149999999998</v>
      </c>
      <c r="J7" s="134">
        <f t="shared" si="0"/>
        <v>5926146.8990000002</v>
      </c>
      <c r="K7" s="134">
        <f t="shared" si="0"/>
        <v>7041197.9890000001</v>
      </c>
      <c r="L7" s="134">
        <f t="shared" si="0"/>
        <v>161816.23199999999</v>
      </c>
      <c r="M7" s="134">
        <f t="shared" si="0"/>
        <v>426185.18699999998</v>
      </c>
      <c r="N7" s="134">
        <f t="shared" si="0"/>
        <v>402047.42</v>
      </c>
      <c r="O7" s="134">
        <f t="shared" si="0"/>
        <v>18260.866999999998</v>
      </c>
      <c r="P7" s="134">
        <f t="shared" si="0"/>
        <v>49746.311000000002</v>
      </c>
      <c r="Q7" s="134">
        <f t="shared" si="0"/>
        <v>8625.2309999999998</v>
      </c>
      <c r="R7" s="134">
        <f t="shared" si="0"/>
        <v>506.73200000000003</v>
      </c>
      <c r="S7" s="134">
        <f t="shared" si="0"/>
        <v>1512472.9080000001</v>
      </c>
      <c r="T7" s="134">
        <f t="shared" si="0"/>
        <v>1.3428972000000001</v>
      </c>
      <c r="U7" s="134">
        <f t="shared" si="0"/>
        <v>21209.63851099394</v>
      </c>
      <c r="V7" s="134">
        <f t="shared" si="0"/>
        <v>2192.2274053448291</v>
      </c>
      <c r="W7" s="134">
        <f t="shared" si="0"/>
        <v>176.54039999999998</v>
      </c>
      <c r="X7" s="134">
        <f t="shared" si="0"/>
        <v>1.9836000000000003E-3</v>
      </c>
      <c r="Y7" s="134">
        <f t="shared" si="0"/>
        <v>63.183557790751713</v>
      </c>
      <c r="Z7" s="134">
        <f t="shared" si="0"/>
        <v>1.3224000000000001E-3</v>
      </c>
      <c r="AA7" s="134">
        <f t="shared" si="0"/>
        <v>1825.5569765327227</v>
      </c>
      <c r="AB7" s="134">
        <f t="shared" si="0"/>
        <v>200840.31520568483</v>
      </c>
      <c r="AC7" s="139">
        <f>SUM(B7:AB7)</f>
        <v>759674860.58250177</v>
      </c>
      <c r="AE7" s="139">
        <f>AC7/1000</f>
        <v>759674.86058250174</v>
      </c>
      <c r="AF7" s="130"/>
      <c r="AG7" s="185">
        <f>AG10+AG68+AG121+AG150+AG175</f>
        <v>70981.249881810028</v>
      </c>
    </row>
    <row r="8" spans="1:33" ht="27.5" customHeight="1" thickBot="1">
      <c r="A8" s="131" t="s">
        <v>37</v>
      </c>
      <c r="B8" s="132">
        <f>(B10+B68+B121+B175)</f>
        <v>522212603.52740031</v>
      </c>
      <c r="C8" s="132">
        <f t="shared" ref="C8:AB8" si="1">(C10+C68+C121+C175)</f>
        <v>161047975.28410566</v>
      </c>
      <c r="D8" s="132">
        <f t="shared" si="1"/>
        <v>40515511.446636371</v>
      </c>
      <c r="E8" s="132">
        <f t="shared" si="1"/>
        <v>1438144.808</v>
      </c>
      <c r="F8" s="132">
        <f t="shared" si="1"/>
        <v>581833.52099999995</v>
      </c>
      <c r="G8" s="132">
        <f t="shared" si="1"/>
        <v>16441.045999999998</v>
      </c>
      <c r="H8" s="132">
        <f t="shared" si="1"/>
        <v>22094.205000000002</v>
      </c>
      <c r="I8" s="132">
        <f t="shared" si="1"/>
        <v>8989.1149999999998</v>
      </c>
      <c r="J8" s="132">
        <f t="shared" si="1"/>
        <v>5926146.8990000002</v>
      </c>
      <c r="K8" s="132">
        <f t="shared" si="1"/>
        <v>7041197.9890000001</v>
      </c>
      <c r="L8" s="132">
        <f t="shared" si="1"/>
        <v>161816.23199999999</v>
      </c>
      <c r="M8" s="132">
        <f t="shared" si="1"/>
        <v>426185.18699999998</v>
      </c>
      <c r="N8" s="132">
        <f t="shared" si="1"/>
        <v>402047.42</v>
      </c>
      <c r="O8" s="132">
        <f t="shared" si="1"/>
        <v>18260.866999999998</v>
      </c>
      <c r="P8" s="132">
        <f t="shared" si="1"/>
        <v>49746.311000000002</v>
      </c>
      <c r="Q8" s="132">
        <f t="shared" si="1"/>
        <v>8625.2309999999998</v>
      </c>
      <c r="R8" s="132">
        <f t="shared" si="1"/>
        <v>506.73200000000003</v>
      </c>
      <c r="S8" s="132">
        <f t="shared" si="1"/>
        <v>1512472.9080000001</v>
      </c>
      <c r="T8" s="132">
        <f t="shared" si="1"/>
        <v>1.3428972000000001</v>
      </c>
      <c r="U8" s="132">
        <f t="shared" si="1"/>
        <v>21209.63851099394</v>
      </c>
      <c r="V8" s="132">
        <f t="shared" si="1"/>
        <v>2192.2274053448291</v>
      </c>
      <c r="W8" s="132">
        <f t="shared" si="1"/>
        <v>176.54039999999998</v>
      </c>
      <c r="X8" s="132">
        <f t="shared" si="1"/>
        <v>1.9836000000000003E-3</v>
      </c>
      <c r="Y8" s="132">
        <f t="shared" si="1"/>
        <v>63.183557790751713</v>
      </c>
      <c r="Z8" s="132">
        <f t="shared" si="1"/>
        <v>1.3224000000000001E-3</v>
      </c>
      <c r="AA8" s="132">
        <f t="shared" si="1"/>
        <v>1825.5569765327227</v>
      </c>
      <c r="AB8" s="132">
        <f t="shared" si="1"/>
        <v>200840.31520568483</v>
      </c>
      <c r="AC8" s="135">
        <f>SUM(B8:AB8)</f>
        <v>741616907.5374018</v>
      </c>
      <c r="AE8" s="135">
        <f>AC8/1000</f>
        <v>741616.90753740177</v>
      </c>
      <c r="AF8" s="130"/>
      <c r="AG8" s="186"/>
    </row>
    <row r="9" spans="1:33" ht="27.5" customHeight="1" thickBot="1">
      <c r="A9" s="136" t="s">
        <v>38</v>
      </c>
      <c r="B9" s="137">
        <f>B10+B68+B121+B150+B175</f>
        <v>333627434.6742003</v>
      </c>
      <c r="C9" s="137">
        <f t="shared" ref="C9:D9" si="2">C10+C68+C121+C150+C175</f>
        <v>161175739.93000567</v>
      </c>
      <c r="D9" s="137">
        <f t="shared" si="2"/>
        <v>40570665.098336369</v>
      </c>
      <c r="E9" s="137">
        <f t="shared" ref="E9:AB9" si="3">E10+E68+E121+E175</f>
        <v>1438144.808</v>
      </c>
      <c r="F9" s="137">
        <f t="shared" si="3"/>
        <v>581833.52099999995</v>
      </c>
      <c r="G9" s="137">
        <f t="shared" si="3"/>
        <v>16441.045999999998</v>
      </c>
      <c r="H9" s="137">
        <f t="shared" si="3"/>
        <v>22094.205000000002</v>
      </c>
      <c r="I9" s="137">
        <f t="shared" si="3"/>
        <v>8989.1149999999998</v>
      </c>
      <c r="J9" s="137">
        <f t="shared" si="3"/>
        <v>5926146.8990000002</v>
      </c>
      <c r="K9" s="137">
        <f t="shared" si="3"/>
        <v>7041197.9890000001</v>
      </c>
      <c r="L9" s="137">
        <f t="shared" si="3"/>
        <v>161816.23199999999</v>
      </c>
      <c r="M9" s="137">
        <f t="shared" si="3"/>
        <v>426185.18699999998</v>
      </c>
      <c r="N9" s="137">
        <f t="shared" si="3"/>
        <v>402047.42</v>
      </c>
      <c r="O9" s="137">
        <f t="shared" si="3"/>
        <v>18260.866999999998</v>
      </c>
      <c r="P9" s="137">
        <f t="shared" si="3"/>
        <v>49746.311000000002</v>
      </c>
      <c r="Q9" s="137">
        <f t="shared" si="3"/>
        <v>8625.2309999999998</v>
      </c>
      <c r="R9" s="137">
        <f t="shared" si="3"/>
        <v>506.73200000000003</v>
      </c>
      <c r="S9" s="137">
        <f t="shared" si="3"/>
        <v>1512472.9080000001</v>
      </c>
      <c r="T9" s="137">
        <f t="shared" si="3"/>
        <v>1.3428972000000001</v>
      </c>
      <c r="U9" s="137">
        <f t="shared" si="3"/>
        <v>21209.63851099394</v>
      </c>
      <c r="V9" s="137">
        <f t="shared" si="3"/>
        <v>2192.2274053448291</v>
      </c>
      <c r="W9" s="137">
        <f t="shared" si="3"/>
        <v>176.54039999999998</v>
      </c>
      <c r="X9" s="137">
        <f t="shared" si="3"/>
        <v>1.9836000000000003E-3</v>
      </c>
      <c r="Y9" s="137">
        <f t="shared" si="3"/>
        <v>63.183557790751713</v>
      </c>
      <c r="Z9" s="137">
        <f t="shared" si="3"/>
        <v>1.3224000000000001E-3</v>
      </c>
      <c r="AA9" s="137">
        <f t="shared" si="3"/>
        <v>1825.5569765327227</v>
      </c>
      <c r="AB9" s="137">
        <f t="shared" si="3"/>
        <v>200840.31520568483</v>
      </c>
      <c r="AC9" s="138">
        <f>SUM(B9:AB9)</f>
        <v>553214656.98180175</v>
      </c>
      <c r="AE9" s="138">
        <f t="shared" ref="AE9:AE72" si="4">AC9/1000</f>
        <v>553214.65698180173</v>
      </c>
      <c r="AF9" s="129"/>
      <c r="AG9" s="187"/>
    </row>
    <row r="10" spans="1:33" ht="22.25" customHeight="1">
      <c r="A10" s="32" t="s">
        <v>39</v>
      </c>
      <c r="B10" s="33">
        <f>B11+B53</f>
        <v>471349312.31554413</v>
      </c>
      <c r="C10" s="33">
        <f>C11+C53</f>
        <v>25013590.716737896</v>
      </c>
      <c r="D10" s="33">
        <f>D11+D53</f>
        <v>3094087.3709498597</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499456990.40323198</v>
      </c>
      <c r="AD10" s="41"/>
      <c r="AE10" s="57">
        <f t="shared" si="4"/>
        <v>499456.99040323199</v>
      </c>
      <c r="AF10" s="128"/>
      <c r="AG10" s="36">
        <f>AG11+AG53</f>
        <v>64996.318738810041</v>
      </c>
    </row>
    <row r="11" spans="1:33" ht="22.25" customHeight="1">
      <c r="A11" s="20" t="s">
        <v>40</v>
      </c>
      <c r="B11" s="37">
        <f>B12+B18+B43+B49</f>
        <v>455222604.12554413</v>
      </c>
      <c r="C11" s="37">
        <f>C12+C18+C43+C49</f>
        <v>1112320.0067378948</v>
      </c>
      <c r="D11" s="37">
        <f>D12+D18+D43+D49</f>
        <v>3053473.9809498596</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459388398.11323196</v>
      </c>
      <c r="AD11" s="41"/>
      <c r="AE11" s="37">
        <f t="shared" si="4"/>
        <v>459388.39811323193</v>
      </c>
      <c r="AF11" s="128"/>
      <c r="AG11" s="37">
        <f>AG12+AG18+AG43+AG49</f>
        <v>60951.178693422349</v>
      </c>
    </row>
    <row r="12" spans="1:33" ht="22.25" customHeight="1">
      <c r="A12" s="20" t="s">
        <v>41</v>
      </c>
      <c r="B12" s="37">
        <f>B13+B14+B15</f>
        <v>184785993.84168687</v>
      </c>
      <c r="C12" s="37">
        <f>C13+C14+C15</f>
        <v>155992.31105353302</v>
      </c>
      <c r="D12" s="37">
        <f>D13+D14+D15</f>
        <v>318276.484205805</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185260262.63694623</v>
      </c>
      <c r="AD12" s="41"/>
      <c r="AE12" s="37">
        <f t="shared" si="4"/>
        <v>185260.26263694622</v>
      </c>
      <c r="AF12" s="128"/>
      <c r="AG12" s="37">
        <f>SUM(AG13:AG15)</f>
        <v>7817.4602073725046</v>
      </c>
    </row>
    <row r="13" spans="1:33" ht="22.25" customHeight="1">
      <c r="A13" s="21" t="s">
        <v>42</v>
      </c>
      <c r="B13" s="44">
        <v>145429650.79601899</v>
      </c>
      <c r="C13" s="44">
        <v>132351.24156553301</v>
      </c>
      <c r="D13" s="44">
        <v>287326.455302305</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145849328.49288681</v>
      </c>
      <c r="AD13" s="41"/>
      <c r="AE13" s="52">
        <f t="shared" si="4"/>
        <v>145849.32849288682</v>
      </c>
      <c r="AF13" s="128"/>
      <c r="AG13" s="44">
        <v>6642.8531044354304</v>
      </c>
    </row>
    <row r="14" spans="1:33" ht="22.25" customHeight="1">
      <c r="A14" s="21" t="s">
        <v>43</v>
      </c>
      <c r="B14" s="44">
        <v>11796920.8106796</v>
      </c>
      <c r="C14" s="44">
        <v>7707.2327566464101</v>
      </c>
      <c r="D14" s="44">
        <v>10769.3864825404</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11815397.429918787</v>
      </c>
      <c r="AD14" s="41"/>
      <c r="AE14" s="52">
        <f t="shared" si="4"/>
        <v>11815.397429918787</v>
      </c>
      <c r="AF14" s="128"/>
      <c r="AG14" s="44">
        <v>869.32620328603798</v>
      </c>
    </row>
    <row r="15" spans="1:33" ht="22.25" customHeight="1">
      <c r="A15" s="21" t="s">
        <v>44</v>
      </c>
      <c r="B15" s="49">
        <f>B16+B17</f>
        <v>27559422.234988302</v>
      </c>
      <c r="C15" s="49">
        <f t="shared" ref="C15:D15" si="5">C16+C17</f>
        <v>15933.8367313536</v>
      </c>
      <c r="D15" s="49">
        <f t="shared" si="5"/>
        <v>20180.642420959601</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27595536.714140613</v>
      </c>
      <c r="AD15" s="41"/>
      <c r="AE15" s="52">
        <f t="shared" si="4"/>
        <v>27595.536714140613</v>
      </c>
      <c r="AF15" s="128"/>
      <c r="AG15" s="44">
        <v>305.28089965103698</v>
      </c>
    </row>
    <row r="16" spans="1:33" ht="22.25" customHeight="1">
      <c r="A16" s="98" t="s">
        <v>45</v>
      </c>
      <c r="B16" s="44">
        <v>1136683.73</v>
      </c>
      <c r="C16" s="44">
        <v>5.6829999999999998</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1136689.4129999999</v>
      </c>
      <c r="AD16" s="41"/>
      <c r="AE16" s="52">
        <f t="shared" si="4"/>
        <v>1136.6894129999998</v>
      </c>
      <c r="AF16" s="128"/>
      <c r="AG16" s="73"/>
    </row>
    <row r="17" spans="1:33" ht="22.25" customHeight="1">
      <c r="A17" s="99" t="s">
        <v>46</v>
      </c>
      <c r="B17" s="44">
        <v>26422738.504988302</v>
      </c>
      <c r="C17" s="44">
        <v>15928.153731353599</v>
      </c>
      <c r="D17" s="44">
        <v>20180.642420959601</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26458847.301140614</v>
      </c>
      <c r="AD17" s="41"/>
      <c r="AE17" s="52">
        <f t="shared" si="4"/>
        <v>26458.847301140613</v>
      </c>
      <c r="AF17" s="128"/>
      <c r="AG17" s="44">
        <v>305.28089965103698</v>
      </c>
    </row>
    <row r="18" spans="1:33" ht="22.25" customHeight="1">
      <c r="A18" s="20" t="s">
        <v>47</v>
      </c>
      <c r="B18" s="37">
        <f>B19+B20+B21+B25+B26+B33+B35+B37+B39</f>
        <v>66696729.325857311</v>
      </c>
      <c r="C18" s="37">
        <f>C19+C20+C21+C25+C26+C33+C35+C37+C39</f>
        <v>113871.75598436182</v>
      </c>
      <c r="D18" s="37">
        <f>D19+D20+D21+D25+D26+D33+D35+D37+D39</f>
        <v>153744.85254405474</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66964345.934385724</v>
      </c>
      <c r="AD18" s="110"/>
      <c r="AE18" s="37">
        <f t="shared" si="4"/>
        <v>66964.345934385725</v>
      </c>
      <c r="AF18" s="128"/>
      <c r="AG18" s="37">
        <f>SUM(AG19,AG20,AG21,AG25,AG26,AG32,AG33,AG34,AG35,AG36,AG37,AG38,AG39)</f>
        <v>794.06484856983866</v>
      </c>
    </row>
    <row r="19" spans="1:33" ht="22.25" customHeight="1">
      <c r="A19" s="100" t="s">
        <v>48</v>
      </c>
      <c r="B19" s="44">
        <v>4286950.490822562</v>
      </c>
      <c r="C19" s="44">
        <v>2179.0693598426642</v>
      </c>
      <c r="D19" s="44">
        <v>2235.6883581054308</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4291365.2485405104</v>
      </c>
      <c r="AD19" s="110"/>
      <c r="AE19" s="44">
        <f t="shared" si="4"/>
        <v>4291.36524854051</v>
      </c>
      <c r="AF19" s="128"/>
      <c r="AG19" s="44">
        <v>18.909329593531503</v>
      </c>
    </row>
    <row r="20" spans="1:33" ht="22.25" customHeight="1">
      <c r="A20" s="100" t="s">
        <v>49</v>
      </c>
      <c r="B20" s="44">
        <v>1537646.3438907666</v>
      </c>
      <c r="C20" s="44">
        <v>1001.6458171623692</v>
      </c>
      <c r="D20" s="44">
        <v>1421.6232712180272</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1540069.6129791471</v>
      </c>
      <c r="AD20" s="110"/>
      <c r="AE20" s="52">
        <f t="shared" si="4"/>
        <v>1540.0696129791472</v>
      </c>
      <c r="AF20" s="128"/>
      <c r="AG20" s="44">
        <v>12.350916618242728</v>
      </c>
    </row>
    <row r="21" spans="1:33" ht="22.25" customHeight="1">
      <c r="A21" s="100" t="s">
        <v>50</v>
      </c>
      <c r="B21" s="44">
        <f>SUM(B22:B24)</f>
        <v>4651278.2652370557</v>
      </c>
      <c r="C21" s="44">
        <f>SUM(C22:C24)</f>
        <v>2536.1278738204965</v>
      </c>
      <c r="D21" s="44">
        <f>SUM(D22:D24)</f>
        <v>2873.635225009381</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4656688.0283358851</v>
      </c>
      <c r="AD21" s="110"/>
      <c r="AE21" s="52">
        <f t="shared" si="4"/>
        <v>4656.6880283358851</v>
      </c>
      <c r="AF21" s="128"/>
      <c r="AG21" s="44">
        <v>20.449177698557548</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4618036.7463646559</v>
      </c>
      <c r="C23" s="44">
        <v>2512.3874578204964</v>
      </c>
      <c r="D23" s="44">
        <v>2838.7146910093811</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4623387.8485134859</v>
      </c>
      <c r="AD23" s="110"/>
      <c r="AE23" s="52">
        <f t="shared" si="4"/>
        <v>4623.3878485134856</v>
      </c>
      <c r="AF23" s="128"/>
      <c r="AG23" s="44">
        <v>20.33769355043016</v>
      </c>
    </row>
    <row r="24" spans="1:33" ht="22.25" customHeight="1">
      <c r="A24" s="99" t="s">
        <v>53</v>
      </c>
      <c r="B24" s="44">
        <v>33241.518872400004</v>
      </c>
      <c r="C24" s="44">
        <v>23.740416</v>
      </c>
      <c r="D24" s="44">
        <v>34.920533999999996</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33300.179822400001</v>
      </c>
      <c r="AD24" s="110"/>
      <c r="AE24" s="52">
        <f t="shared" si="4"/>
        <v>33.300179822400004</v>
      </c>
      <c r="AF24" s="128"/>
      <c r="AG24" s="44">
        <v>0.11148414812739015</v>
      </c>
    </row>
    <row r="25" spans="1:33" ht="22.25" customHeight="1">
      <c r="A25" s="100" t="s">
        <v>54</v>
      </c>
      <c r="B25" s="44">
        <v>2365725.5840098485</v>
      </c>
      <c r="C25" s="44">
        <v>1433.5969466185593</v>
      </c>
      <c r="D25" s="44">
        <v>1853.2094326247479</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2369012.3903890918</v>
      </c>
      <c r="AD25" s="110"/>
      <c r="AE25" s="52">
        <f t="shared" si="4"/>
        <v>2369.0123903890917</v>
      </c>
      <c r="AF25" s="128"/>
      <c r="AG25" s="44">
        <v>26.728224587134406</v>
      </c>
    </row>
    <row r="26" spans="1:33" ht="22.25" customHeight="1">
      <c r="A26" s="100" t="s">
        <v>55</v>
      </c>
      <c r="B26" s="44">
        <f>SUM(B27:B31)</f>
        <v>558038.26406945812</v>
      </c>
      <c r="C26" s="44">
        <f>SUM(C27:C31)</f>
        <v>31933.133595649997</v>
      </c>
      <c r="D26" s="44">
        <f>SUM(D27:D31)</f>
        <v>40522.990212946133</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630494.38787805417</v>
      </c>
      <c r="AD26" s="110"/>
      <c r="AE26" s="52">
        <f t="shared" si="4"/>
        <v>630.49438787805423</v>
      </c>
      <c r="AF26" s="128"/>
      <c r="AG26" s="44">
        <v>414.05661100660012</v>
      </c>
    </row>
    <row r="27" spans="1:33" ht="22.25" customHeight="1">
      <c r="A27" s="99" t="s">
        <v>56</v>
      </c>
      <c r="B27" s="44">
        <v>0</v>
      </c>
      <c r="C27" s="44">
        <v>31437.145165644113</v>
      </c>
      <c r="D27" s="44">
        <v>39670.683185217575</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71107.828350861688</v>
      </c>
      <c r="AD27" s="110"/>
      <c r="AE27" s="52">
        <f t="shared" si="4"/>
        <v>71.107828350861695</v>
      </c>
      <c r="AF27" s="128"/>
      <c r="AG27" s="44">
        <v>408.30863542521109</v>
      </c>
    </row>
    <row r="28" spans="1:33" ht="22.25" customHeight="1">
      <c r="A28" s="99" t="s">
        <v>57</v>
      </c>
      <c r="B28" s="44">
        <v>0</v>
      </c>
      <c r="C28" s="44">
        <v>0</v>
      </c>
      <c r="D28" s="44">
        <v>0</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0</v>
      </c>
      <c r="AD28" s="110"/>
      <c r="AE28" s="52">
        <f t="shared" si="4"/>
        <v>0</v>
      </c>
      <c r="AF28" s="128"/>
      <c r="AG28" s="44">
        <v>0</v>
      </c>
    </row>
    <row r="29" spans="1:33" ht="22.25" customHeight="1">
      <c r="A29" s="99" t="s">
        <v>58</v>
      </c>
      <c r="B29" s="44">
        <v>502221.78842217335</v>
      </c>
      <c r="C29" s="44">
        <v>436.90574258770766</v>
      </c>
      <c r="D29" s="44">
        <v>740.47194082986618</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503399.16610559094</v>
      </c>
      <c r="AD29" s="110"/>
      <c r="AE29" s="52">
        <f t="shared" si="4"/>
        <v>503.39916610559095</v>
      </c>
      <c r="AF29" s="128"/>
      <c r="AG29" s="44">
        <v>2.7377312441847881</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55816.475647284729</v>
      </c>
      <c r="C31" s="44">
        <v>59.082687418176455</v>
      </c>
      <c r="D31" s="44">
        <v>111.83508689869115</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55987.393421601591</v>
      </c>
      <c r="AD31" s="110"/>
      <c r="AE31" s="52">
        <f t="shared" si="4"/>
        <v>55.987393421601588</v>
      </c>
      <c r="AF31" s="128"/>
      <c r="AG31" s="44">
        <v>3.0102443372042598</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449921.57830173738</v>
      </c>
      <c r="C33" s="44">
        <v>263.7929559870185</v>
      </c>
      <c r="D33" s="44">
        <v>328.49536156652545</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450513.86661929096</v>
      </c>
      <c r="AD33" s="110"/>
      <c r="AE33" s="52">
        <f t="shared" si="4"/>
        <v>450.51386661929098</v>
      </c>
      <c r="AF33" s="128"/>
      <c r="AG33" s="44">
        <v>1.3425421534907531</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9292397.4693946913</v>
      </c>
      <c r="C35" s="44">
        <v>11342.232422767482</v>
      </c>
      <c r="D35" s="44">
        <v>18537.208516678365</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9322276.9103341363</v>
      </c>
      <c r="AD35" s="110"/>
      <c r="AE35" s="52">
        <f t="shared" si="4"/>
        <v>9322.2769103341361</v>
      </c>
      <c r="AF35" s="128"/>
      <c r="AG35" s="44">
        <v>54.189727491475395</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403740.12447808165</v>
      </c>
      <c r="C37" s="44">
        <v>465.52933422884695</v>
      </c>
      <c r="D37" s="44">
        <v>881.18052550460311</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405086.83433781506</v>
      </c>
      <c r="AD37" s="110"/>
      <c r="AE37" s="52">
        <f t="shared" si="4"/>
        <v>405.08683433781505</v>
      </c>
      <c r="AF37" s="128"/>
      <c r="AG37" s="44">
        <v>1.789049740746917</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43151031.205653109</v>
      </c>
      <c r="C39" s="44">
        <f>SUM(C40:C42)</f>
        <v>62716.627678284385</v>
      </c>
      <c r="D39" s="44">
        <f>SUM(D40:D42)</f>
        <v>85090.821640401526</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43298838.654971793</v>
      </c>
      <c r="AD39" s="110"/>
      <c r="AE39" s="52">
        <f t="shared" si="4"/>
        <v>43298.838654971791</v>
      </c>
      <c r="AF39" s="128"/>
      <c r="AG39" s="44">
        <v>244.24926968005934</v>
      </c>
    </row>
    <row r="40" spans="1:33" ht="22.25" customHeight="1">
      <c r="A40" s="99" t="s">
        <v>69</v>
      </c>
      <c r="B40" s="44">
        <v>3192241.9774414203</v>
      </c>
      <c r="C40" s="44">
        <v>1603.3106319999999</v>
      </c>
      <c r="D40" s="44">
        <v>1614.9882280000002</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3195460.2763014203</v>
      </c>
      <c r="AD40" s="110"/>
      <c r="AE40" s="52">
        <f t="shared" si="4"/>
        <v>3195.4602763014204</v>
      </c>
      <c r="AF40" s="128"/>
      <c r="AG40" s="44">
        <v>13.272719281440544</v>
      </c>
    </row>
    <row r="41" spans="1:33" ht="22.25" customHeight="1">
      <c r="A41" s="99" t="s">
        <v>70</v>
      </c>
      <c r="B41" s="44">
        <v>558965.84264911874</v>
      </c>
      <c r="C41" s="44">
        <v>405.59864155493773</v>
      </c>
      <c r="D41" s="44">
        <v>607.25710524427438</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559978.69839591801</v>
      </c>
      <c r="AD41" s="110"/>
      <c r="AE41" s="52">
        <f t="shared" si="4"/>
        <v>559.97869839591806</v>
      </c>
      <c r="AF41" s="128"/>
      <c r="AG41" s="44">
        <v>4.5173983251405199</v>
      </c>
    </row>
    <row r="42" spans="1:33" ht="22.25" customHeight="1">
      <c r="A42" s="99" t="s">
        <v>71</v>
      </c>
      <c r="B42" s="44">
        <v>39399823.385562569</v>
      </c>
      <c r="C42" s="44">
        <v>60707.71840472945</v>
      </c>
      <c r="D42" s="44">
        <v>82868.576307157244</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39543399.680274457</v>
      </c>
      <c r="AD42" s="110"/>
      <c r="AE42" s="52">
        <f t="shared" si="4"/>
        <v>39543.399680274459</v>
      </c>
      <c r="AF42" s="128"/>
      <c r="AG42" s="44">
        <v>226.45915207347826</v>
      </c>
    </row>
    <row r="43" spans="1:33" ht="22.25" customHeight="1">
      <c r="A43" s="20" t="s">
        <v>72</v>
      </c>
      <c r="B43" s="37">
        <f>SUM(B44:B48)</f>
        <v>170357758.37799999</v>
      </c>
      <c r="C43" s="37">
        <f>SUM(C44:C48)</f>
        <v>475987.15970000002</v>
      </c>
      <c r="D43" s="37">
        <f>SUM(D44:D48)</f>
        <v>2200687.8242000001</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173034433.3619</v>
      </c>
      <c r="AD43" s="41"/>
      <c r="AE43" s="37">
        <f t="shared" si="4"/>
        <v>173034.43336190001</v>
      </c>
      <c r="AF43" s="128"/>
      <c r="AG43" s="37">
        <f>SUM(AG44:AG48)</f>
        <v>14818.213637480001</v>
      </c>
    </row>
    <row r="44" spans="1:33" ht="22.25" customHeight="1">
      <c r="A44" s="100" t="s">
        <v>73</v>
      </c>
      <c r="B44" s="44">
        <v>6034204.8059999999</v>
      </c>
      <c r="C44" s="44">
        <v>1163.3960999999999</v>
      </c>
      <c r="D44" s="44">
        <v>44042.852200000001</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6079411.054299999</v>
      </c>
      <c r="AD44" s="41"/>
      <c r="AE44" s="52">
        <f t="shared" si="4"/>
        <v>6079.4110542999988</v>
      </c>
      <c r="AF44" s="128"/>
      <c r="AG44" s="44">
        <v>85.364937479999995</v>
      </c>
    </row>
    <row r="45" spans="1:33" ht="22.25" customHeight="1">
      <c r="A45" s="100" t="s">
        <v>74</v>
      </c>
      <c r="B45" s="44">
        <v>159396855.34</v>
      </c>
      <c r="C45" s="44">
        <v>464055.85830000002</v>
      </c>
      <c r="D45" s="44">
        <v>1903914.4287</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161764825.627</v>
      </c>
      <c r="AD45" s="41"/>
      <c r="AE45" s="52">
        <f t="shared" si="4"/>
        <v>161764.82562700001</v>
      </c>
      <c r="AF45" s="128"/>
      <c r="AG45" s="44">
        <v>14579.1</v>
      </c>
    </row>
    <row r="46" spans="1:33" ht="22.25" customHeight="1">
      <c r="A46" s="100" t="s">
        <v>75</v>
      </c>
      <c r="B46" s="44">
        <v>2242378.34</v>
      </c>
      <c r="C46" s="44">
        <v>3576.69</v>
      </c>
      <c r="D46" s="44">
        <v>233284.91</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2479239.94</v>
      </c>
      <c r="AD46" s="41"/>
      <c r="AE46" s="52">
        <f t="shared" si="4"/>
        <v>2479.2399399999999</v>
      </c>
      <c r="AF46" s="128"/>
      <c r="AG46" s="44">
        <v>52.88</v>
      </c>
    </row>
    <row r="47" spans="1:33" ht="22.25" customHeight="1">
      <c r="A47" s="100" t="s">
        <v>76</v>
      </c>
      <c r="B47" s="44">
        <v>2684319.892</v>
      </c>
      <c r="C47" s="44">
        <v>7191.2152999999998</v>
      </c>
      <c r="D47" s="44">
        <v>19445.633300000001</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2710956.7405999997</v>
      </c>
      <c r="AD47" s="41"/>
      <c r="AE47" s="52">
        <f t="shared" si="4"/>
        <v>2710.9567405999996</v>
      </c>
      <c r="AF47" s="128"/>
      <c r="AG47" s="44">
        <v>100.8687</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33382122.580000002</v>
      </c>
      <c r="C49" s="37">
        <f>SUM(C50:C52)</f>
        <v>366468.78</v>
      </c>
      <c r="D49" s="37">
        <f>SUM(D50:D52)</f>
        <v>380764.82</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34129356.180000007</v>
      </c>
      <c r="AD49" s="41"/>
      <c r="AE49" s="37">
        <f t="shared" si="4"/>
        <v>34129.35618000001</v>
      </c>
      <c r="AF49" s="128"/>
      <c r="AG49" s="37">
        <f>SUM(AG50:AG52)</f>
        <v>37521.440000000002</v>
      </c>
    </row>
    <row r="50" spans="1:33" ht="22.25" customHeight="1">
      <c r="A50" s="100" t="s">
        <v>79</v>
      </c>
      <c r="B50" s="44">
        <v>5184284.59</v>
      </c>
      <c r="C50" s="44">
        <v>12009.01</v>
      </c>
      <c r="D50" s="44">
        <v>2827.36</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5199120.96</v>
      </c>
      <c r="AD50" s="41"/>
      <c r="AE50" s="52">
        <f t="shared" si="4"/>
        <v>5199.1209600000002</v>
      </c>
      <c r="AF50" s="128"/>
      <c r="AG50" s="44">
        <v>2326.71</v>
      </c>
    </row>
    <row r="51" spans="1:33" ht="22.25" customHeight="1">
      <c r="A51" s="100" t="s">
        <v>80</v>
      </c>
      <c r="B51" s="44">
        <v>17890251.780000001</v>
      </c>
      <c r="C51" s="44">
        <v>315387.77</v>
      </c>
      <c r="D51" s="44">
        <v>356012.37</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18561651.920000002</v>
      </c>
      <c r="AD51" s="41"/>
      <c r="AE51" s="52">
        <f t="shared" si="4"/>
        <v>18561.65192</v>
      </c>
      <c r="AF51" s="128"/>
      <c r="AG51" s="44">
        <v>34939.050000000003</v>
      </c>
    </row>
    <row r="52" spans="1:33" ht="22.25" customHeight="1">
      <c r="A52" s="100" t="s">
        <v>81</v>
      </c>
      <c r="B52" s="44">
        <v>10307586.210000001</v>
      </c>
      <c r="C52" s="44">
        <v>39072</v>
      </c>
      <c r="D52" s="44">
        <v>21925.09</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10368583.300000001</v>
      </c>
      <c r="AD52" s="41"/>
      <c r="AE52" s="52">
        <f t="shared" si="4"/>
        <v>10368.5833</v>
      </c>
      <c r="AF52" s="128"/>
      <c r="AG52" s="44">
        <v>255.68</v>
      </c>
    </row>
    <row r="53" spans="1:33" ht="22.25" customHeight="1">
      <c r="A53" s="13" t="s">
        <v>82</v>
      </c>
      <c r="B53" s="37">
        <f>B54+B59</f>
        <v>16126708.189999999</v>
      </c>
      <c r="C53" s="37">
        <f>C54+C59</f>
        <v>23901270.710000001</v>
      </c>
      <c r="D53" s="37">
        <f>D54+D59</f>
        <v>40613.39</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40068592.289999999</v>
      </c>
      <c r="AD53" s="41"/>
      <c r="AE53" s="37">
        <f t="shared" si="4"/>
        <v>40068.592290000001</v>
      </c>
      <c r="AF53" s="128"/>
      <c r="AG53" s="37">
        <f>AG54+AG59</f>
        <v>4045.14004538769</v>
      </c>
    </row>
    <row r="54" spans="1:33" ht="22.25" customHeight="1">
      <c r="A54" s="20" t="s">
        <v>83</v>
      </c>
      <c r="B54" s="37">
        <f>B55+B58</f>
        <v>81963.95</v>
      </c>
      <c r="C54" s="37">
        <f>C55+C58</f>
        <v>2882914.43</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2964878.3800000004</v>
      </c>
      <c r="AD54" s="41"/>
      <c r="AE54" s="37">
        <f t="shared" si="4"/>
        <v>2964.8783800000006</v>
      </c>
      <c r="AF54" s="128"/>
      <c r="AG54" s="76"/>
    </row>
    <row r="55" spans="1:33" ht="22.25" customHeight="1">
      <c r="A55" s="101" t="s">
        <v>84</v>
      </c>
      <c r="B55" s="52">
        <f>B56+B57</f>
        <v>81963.95</v>
      </c>
      <c r="C55" s="52">
        <f>C56+C57</f>
        <v>2882914.43</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2964878.3800000004</v>
      </c>
      <c r="AD55" s="41"/>
      <c r="AE55" s="44">
        <f t="shared" si="4"/>
        <v>2964.8783800000006</v>
      </c>
      <c r="AF55" s="128"/>
      <c r="AG55" s="73"/>
    </row>
    <row r="56" spans="1:33" ht="22.25" customHeight="1">
      <c r="A56" s="100" t="s">
        <v>85</v>
      </c>
      <c r="B56" s="44">
        <v>78058.75</v>
      </c>
      <c r="C56" s="44">
        <v>2765275.96</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2843334.71</v>
      </c>
      <c r="AD56" s="41"/>
      <c r="AE56" s="52">
        <f t="shared" si="4"/>
        <v>2843.3347100000001</v>
      </c>
      <c r="AF56" s="128"/>
      <c r="AG56" s="73"/>
    </row>
    <row r="57" spans="1:33" ht="22.25" customHeight="1">
      <c r="A57" s="100" t="s">
        <v>86</v>
      </c>
      <c r="B57" s="44">
        <v>3905.2</v>
      </c>
      <c r="C57" s="44">
        <v>117638.47</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121543.67</v>
      </c>
      <c r="AD57" s="41"/>
      <c r="AE57" s="52">
        <f t="shared" si="4"/>
        <v>121.54366999999999</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16044744.24</v>
      </c>
      <c r="C59" s="37">
        <f t="shared" ref="C59:D59" si="8">C60+C64</f>
        <v>21018356.280000001</v>
      </c>
      <c r="D59" s="37">
        <f t="shared" si="8"/>
        <v>40613.39</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37103713.909999996</v>
      </c>
      <c r="AD59" s="41"/>
      <c r="AE59" s="37">
        <f t="shared" si="4"/>
        <v>37103.713909999999</v>
      </c>
      <c r="AF59" s="128"/>
      <c r="AG59" s="53">
        <f>SUM(AG60:AG66)</f>
        <v>4045.14004538769</v>
      </c>
    </row>
    <row r="60" spans="1:33" ht="22.25" customHeight="1">
      <c r="A60" s="100" t="s">
        <v>89</v>
      </c>
      <c r="B60" s="49">
        <f>SUM(B61,B62,B63)</f>
        <v>13590993.540000001</v>
      </c>
      <c r="C60" s="49">
        <f t="shared" ref="C60:D60" si="9">SUM(C61,C62,C63)</f>
        <v>14015091.289999999</v>
      </c>
      <c r="D60" s="49">
        <f t="shared" si="9"/>
        <v>40539.1</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27646623.93</v>
      </c>
      <c r="AD60" s="41"/>
      <c r="AE60" s="52">
        <f t="shared" si="4"/>
        <v>27646.623929999998</v>
      </c>
      <c r="AF60" s="128"/>
      <c r="AG60" s="111"/>
    </row>
    <row r="61" spans="1:33" ht="22.25" customHeight="1">
      <c r="A61" s="102" t="s">
        <v>90</v>
      </c>
      <c r="B61" s="44">
        <v>5128296.7300000004</v>
      </c>
      <c r="C61" s="44">
        <v>5061406.66</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10189703.390000001</v>
      </c>
      <c r="AD61" s="41"/>
      <c r="AE61" s="52">
        <f t="shared" si="4"/>
        <v>10189.703390000001</v>
      </c>
      <c r="AF61" s="128"/>
      <c r="AG61" s="109"/>
    </row>
    <row r="62" spans="1:33" ht="22.25" customHeight="1">
      <c r="A62" s="102" t="s">
        <v>91</v>
      </c>
      <c r="B62" s="44">
        <v>8426405.6600000001</v>
      </c>
      <c r="C62" s="44">
        <v>8819134.7599999998</v>
      </c>
      <c r="D62" s="44">
        <v>40539.1</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17286079.520000003</v>
      </c>
      <c r="AD62" s="41"/>
      <c r="AE62" s="52">
        <f t="shared" si="4"/>
        <v>17286.079520000003</v>
      </c>
      <c r="AF62" s="128"/>
      <c r="AG62" s="44">
        <v>4045.14004538769</v>
      </c>
    </row>
    <row r="63" spans="1:33" ht="22.25" customHeight="1">
      <c r="A63" s="102" t="s">
        <v>92</v>
      </c>
      <c r="B63" s="44">
        <v>36291.15</v>
      </c>
      <c r="C63" s="44">
        <v>134549.87</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170841.02</v>
      </c>
      <c r="AD63" s="41"/>
      <c r="AE63" s="52">
        <f t="shared" si="4"/>
        <v>170.84101999999999</v>
      </c>
      <c r="AF63" s="128"/>
      <c r="AG63" s="109"/>
    </row>
    <row r="64" spans="1:33" ht="22.25" customHeight="1">
      <c r="A64" s="103" t="s">
        <v>93</v>
      </c>
      <c r="B64" s="49">
        <f>SUM(B65,B66,B67)</f>
        <v>2453750.6999999997</v>
      </c>
      <c r="C64" s="49">
        <f t="shared" ref="C64:D64" si="11">SUM(C65,C66,C67)</f>
        <v>7003264.9900000002</v>
      </c>
      <c r="D64" s="49">
        <f t="shared" si="11"/>
        <v>74.290000000000006</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9457089.9799999986</v>
      </c>
      <c r="AD64" s="41"/>
      <c r="AE64" s="52">
        <f t="shared" si="4"/>
        <v>9457.0899799999988</v>
      </c>
      <c r="AF64" s="128"/>
      <c r="AG64" s="109"/>
    </row>
    <row r="65" spans="1:33" ht="22.25" customHeight="1">
      <c r="A65" s="102" t="s">
        <v>94</v>
      </c>
      <c r="B65" s="44">
        <v>2101286.84</v>
      </c>
      <c r="C65" s="44">
        <v>3123892.29</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5225179.13</v>
      </c>
      <c r="AD65" s="41"/>
      <c r="AE65" s="52">
        <f t="shared" si="4"/>
        <v>5225.1791299999995</v>
      </c>
      <c r="AF65" s="128"/>
      <c r="AG65" s="112"/>
    </row>
    <row r="66" spans="1:33" ht="22.25" customHeight="1">
      <c r="A66" s="102" t="s">
        <v>95</v>
      </c>
      <c r="B66" s="44">
        <v>347647.6</v>
      </c>
      <c r="C66" s="44">
        <v>160977.04</v>
      </c>
      <c r="D66" s="44">
        <v>74.290000000000006</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508698.93</v>
      </c>
      <c r="AD66" s="41"/>
      <c r="AE66" s="52">
        <f t="shared" si="4"/>
        <v>508.69893000000002</v>
      </c>
      <c r="AF66" s="128"/>
      <c r="AG66" s="112"/>
    </row>
    <row r="67" spans="1:33" ht="22.25" customHeight="1" thickBot="1">
      <c r="A67" s="102" t="s">
        <v>96</v>
      </c>
      <c r="B67" s="44">
        <v>4816.26</v>
      </c>
      <c r="C67" s="44">
        <v>3718395.66</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3723211.92</v>
      </c>
      <c r="AD67" s="41"/>
      <c r="AE67" s="116">
        <f t="shared" si="4"/>
        <v>3723.2119199999997</v>
      </c>
      <c r="AF67" s="128"/>
      <c r="AG67" s="112"/>
    </row>
    <row r="68" spans="1:33" ht="22.25" customHeight="1">
      <c r="A68" s="12" t="s">
        <v>97</v>
      </c>
      <c r="B68" s="33">
        <f>B69+B75+B86+B94+B99+B105+B112+B117</f>
        <v>48220997.142856203</v>
      </c>
      <c r="C68" s="33">
        <f t="shared" ref="C68:AC68" si="12">C69+C75+C86+C94+C99+C105+C112+C117</f>
        <v>185000.93225671083</v>
      </c>
      <c r="D68" s="33">
        <f t="shared" si="12"/>
        <v>704305.83512750617</v>
      </c>
      <c r="E68" s="34">
        <f t="shared" si="12"/>
        <v>1438144.808</v>
      </c>
      <c r="F68" s="34">
        <f t="shared" si="12"/>
        <v>581833.52099999995</v>
      </c>
      <c r="G68" s="34">
        <f t="shared" si="12"/>
        <v>16441.045999999998</v>
      </c>
      <c r="H68" s="34">
        <f t="shared" si="12"/>
        <v>22094.205000000002</v>
      </c>
      <c r="I68" s="34">
        <f t="shared" si="12"/>
        <v>8989.1149999999998</v>
      </c>
      <c r="J68" s="34">
        <f t="shared" si="12"/>
        <v>5926146.8990000002</v>
      </c>
      <c r="K68" s="34">
        <f t="shared" si="12"/>
        <v>7041197.9890000001</v>
      </c>
      <c r="L68" s="34">
        <f t="shared" si="12"/>
        <v>161816.23199999999</v>
      </c>
      <c r="M68" s="34">
        <f t="shared" si="12"/>
        <v>426185.18699999998</v>
      </c>
      <c r="N68" s="34">
        <f t="shared" si="12"/>
        <v>402047.42</v>
      </c>
      <c r="O68" s="34">
        <f t="shared" si="12"/>
        <v>18260.866999999998</v>
      </c>
      <c r="P68" s="34">
        <f t="shared" si="12"/>
        <v>49746.311000000002</v>
      </c>
      <c r="Q68" s="34">
        <f t="shared" si="12"/>
        <v>8625.2309999999998</v>
      </c>
      <c r="R68" s="34">
        <f t="shared" si="12"/>
        <v>506.73200000000003</v>
      </c>
      <c r="S68" s="34">
        <f t="shared" si="12"/>
        <v>1512472.9080000001</v>
      </c>
      <c r="T68" s="34">
        <f t="shared" si="12"/>
        <v>1.3428972000000001</v>
      </c>
      <c r="U68" s="34">
        <f t="shared" si="12"/>
        <v>21209.63851099394</v>
      </c>
      <c r="V68" s="34">
        <f t="shared" si="12"/>
        <v>2192.2274053448291</v>
      </c>
      <c r="W68" s="34">
        <f t="shared" si="12"/>
        <v>176.54039999999998</v>
      </c>
      <c r="X68" s="34">
        <f t="shared" si="12"/>
        <v>1.9836000000000003E-3</v>
      </c>
      <c r="Y68" s="34">
        <f t="shared" si="12"/>
        <v>63.183557790751713</v>
      </c>
      <c r="Z68" s="34">
        <f t="shared" si="12"/>
        <v>1.3224000000000001E-3</v>
      </c>
      <c r="AA68" s="34">
        <f t="shared" si="12"/>
        <v>1825.5569765327227</v>
      </c>
      <c r="AB68" s="120">
        <f t="shared" si="12"/>
        <v>200840.31520568483</v>
      </c>
      <c r="AC68" s="57">
        <f t="shared" si="12"/>
        <v>66951121.189499974</v>
      </c>
      <c r="AD68" s="93"/>
      <c r="AE68" s="57">
        <f t="shared" si="4"/>
        <v>66951.121189499972</v>
      </c>
      <c r="AF68" s="128"/>
      <c r="AG68" s="57"/>
    </row>
    <row r="69" spans="1:33" ht="22.25" customHeight="1">
      <c r="A69" s="20" t="s">
        <v>98</v>
      </c>
      <c r="B69" s="53">
        <f>SUM(B70:B74)</f>
        <v>27357409.339698311</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27357409.339698311</v>
      </c>
      <c r="AD69" s="41"/>
      <c r="AE69" s="37">
        <f t="shared" si="4"/>
        <v>27357.409339698312</v>
      </c>
      <c r="AF69" s="128"/>
      <c r="AG69" s="76"/>
    </row>
    <row r="70" spans="1:33" ht="22.25" customHeight="1">
      <c r="A70" s="100" t="s">
        <v>99</v>
      </c>
      <c r="B70" s="44">
        <v>19073897.900296003</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19073897.900296003</v>
      </c>
      <c r="AD70" s="41"/>
      <c r="AE70" s="52">
        <f t="shared" si="4"/>
        <v>19073.897900296004</v>
      </c>
      <c r="AF70" s="128"/>
      <c r="AG70" s="111"/>
    </row>
    <row r="71" spans="1:33" ht="22.25" customHeight="1">
      <c r="A71" s="100" t="s">
        <v>100</v>
      </c>
      <c r="B71" s="44">
        <v>3087039.1771758087</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3087039.1771758087</v>
      </c>
      <c r="AD71" s="41"/>
      <c r="AE71" s="52">
        <f t="shared" si="4"/>
        <v>3087.0391771758086</v>
      </c>
      <c r="AF71" s="128"/>
      <c r="AG71" s="111"/>
    </row>
    <row r="72" spans="1:33" ht="22.25" customHeight="1">
      <c r="A72" s="100" t="s">
        <v>101</v>
      </c>
      <c r="B72" s="44">
        <v>636240.18262821669</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636240.18262821669</v>
      </c>
      <c r="AD72" s="41"/>
      <c r="AE72" s="52">
        <f t="shared" si="4"/>
        <v>636.24018262821664</v>
      </c>
      <c r="AF72" s="128"/>
      <c r="AG72" s="111"/>
    </row>
    <row r="73" spans="1:33" ht="22.25" customHeight="1">
      <c r="A73" s="100" t="s">
        <v>102</v>
      </c>
      <c r="B73" s="44">
        <v>4560232.0795982806</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4560232.0795982806</v>
      </c>
      <c r="AD73" s="41"/>
      <c r="AE73" s="52">
        <f t="shared" ref="AE73:AE136" si="13">AC73/1000</f>
        <v>4560.2320795982805</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2453663.4946071664</v>
      </c>
      <c r="C75" s="37">
        <f>SUM(C76:C85)</f>
        <v>181783.56825671083</v>
      </c>
      <c r="D75" s="37">
        <f>SUM(D76:D85)</f>
        <v>704079.06974999991</v>
      </c>
      <c r="E75" s="60">
        <f>SUM(E76:E85)</f>
        <v>1437734.8640000001</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4777260.9966138769</v>
      </c>
      <c r="AD75" s="41"/>
      <c r="AE75" s="37">
        <f t="shared" si="13"/>
        <v>4777.2609966138771</v>
      </c>
      <c r="AF75" s="128"/>
      <c r="AG75" s="76"/>
    </row>
    <row r="76" spans="1:33" ht="22.25" customHeight="1">
      <c r="A76" s="100" t="s">
        <v>105</v>
      </c>
      <c r="B76" s="117">
        <v>689748.71121947479</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689748.71121947479</v>
      </c>
      <c r="AD76" s="41"/>
      <c r="AE76" s="52">
        <f t="shared" si="13"/>
        <v>689.74871121947479</v>
      </c>
      <c r="AF76" s="128"/>
      <c r="AG76" s="111"/>
    </row>
    <row r="77" spans="1:33" ht="22.25" customHeight="1">
      <c r="A77" s="100" t="s">
        <v>106</v>
      </c>
      <c r="B77" s="59"/>
      <c r="C77" s="58"/>
      <c r="D77" s="44">
        <v>541188.33974999993</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541188.33974999993</v>
      </c>
      <c r="AD77" s="41"/>
      <c r="AE77" s="52">
        <f t="shared" si="13"/>
        <v>541.18833974999995</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162890.73000000001</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162890.73000000001</v>
      </c>
      <c r="AD79" s="41"/>
      <c r="AE79" s="52">
        <f t="shared" si="13"/>
        <v>162.89073000000002</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207799.16000000003</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207799.16000000003</v>
      </c>
      <c r="AD81" s="41"/>
      <c r="AE81" s="52">
        <f t="shared" si="13"/>
        <v>207.79916000000003</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1516095.6233876918</v>
      </c>
      <c r="C83" s="44">
        <v>181783.56825671083</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1697879.1916444027</v>
      </c>
      <c r="AD83" s="41"/>
      <c r="AE83" s="52">
        <f t="shared" si="13"/>
        <v>1697.8791916444027</v>
      </c>
      <c r="AF83" s="128"/>
      <c r="AG83" s="111"/>
    </row>
    <row r="84" spans="1:33" ht="22.25" customHeight="1">
      <c r="A84" s="100" t="s">
        <v>113</v>
      </c>
      <c r="B84" s="59"/>
      <c r="C84" s="58"/>
      <c r="D84" s="58"/>
      <c r="E84" s="165">
        <v>1437734.8640000001</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1437734.8640000001</v>
      </c>
      <c r="AD84" s="41"/>
      <c r="AE84" s="52">
        <f t="shared" si="13"/>
        <v>1437.734864</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18257693.84</v>
      </c>
      <c r="C86" s="37">
        <f>SUM(C87:C93)</f>
        <v>3217.364</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18260911.204</v>
      </c>
      <c r="AD86" s="41"/>
      <c r="AE86" s="37">
        <f>AC86/1000</f>
        <v>18260.911204</v>
      </c>
      <c r="AF86" s="128"/>
      <c r="AG86" s="76"/>
    </row>
    <row r="87" spans="1:33" ht="22.25" customHeight="1">
      <c r="A87" s="100" t="s">
        <v>116</v>
      </c>
      <c r="B87" s="44">
        <v>17864242.079999998</v>
      </c>
      <c r="C87" s="44">
        <v>3217.364</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17867459.443999998</v>
      </c>
      <c r="AD87" s="41"/>
      <c r="AE87" s="52">
        <f t="shared" si="13"/>
        <v>17867.459444</v>
      </c>
      <c r="AF87" s="128"/>
      <c r="AG87" s="111"/>
    </row>
    <row r="88" spans="1:33" ht="22.25" customHeight="1">
      <c r="A88" s="100" t="s">
        <v>117</v>
      </c>
      <c r="B88" s="44">
        <v>267803</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267803</v>
      </c>
      <c r="AD88" s="41"/>
      <c r="AE88" s="52">
        <f t="shared" si="13"/>
        <v>267.803</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125648.76</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125648.76</v>
      </c>
      <c r="AD91" s="41"/>
      <c r="AE91" s="52">
        <f t="shared" si="13"/>
        <v>125.64876</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94304.888880091996</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94304.888880091996</v>
      </c>
      <c r="AD94" s="41"/>
      <c r="AE94" s="37">
        <f t="shared" si="13"/>
        <v>94.304888880091994</v>
      </c>
      <c r="AF94" s="128"/>
      <c r="AG94" s="78"/>
    </row>
    <row r="95" spans="1:33" ht="22.25" customHeight="1">
      <c r="A95" s="100" t="s">
        <v>124</v>
      </c>
      <c r="B95" s="44">
        <v>77563.690165485328</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77563.690165485328</v>
      </c>
      <c r="AD95" s="41"/>
      <c r="AE95" s="52">
        <f t="shared" si="13"/>
        <v>77.563690165485326</v>
      </c>
      <c r="AF95" s="128"/>
      <c r="AG95" s="111"/>
    </row>
    <row r="96" spans="1:33" ht="22.25" customHeight="1">
      <c r="A96" s="100" t="s">
        <v>125</v>
      </c>
      <c r="B96" s="44">
        <v>16741.198714606668</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16741.198714606668</v>
      </c>
      <c r="AD96" s="41"/>
      <c r="AE96" s="52">
        <f t="shared" si="13"/>
        <v>16.741198714606668</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226.76537750622498</v>
      </c>
      <c r="E99" s="66">
        <f>SUM(E100:E102)</f>
        <v>409.94399999999996</v>
      </c>
      <c r="F99" s="47"/>
      <c r="G99" s="47"/>
      <c r="H99" s="47"/>
      <c r="I99" s="47"/>
      <c r="J99" s="47"/>
      <c r="K99" s="47"/>
      <c r="L99" s="47"/>
      <c r="M99" s="47"/>
      <c r="N99" s="47"/>
      <c r="O99" s="47"/>
      <c r="P99" s="47"/>
      <c r="Q99" s="47"/>
      <c r="R99" s="47"/>
      <c r="S99" s="47"/>
      <c r="T99" s="66">
        <f>SUM(T100:T102)</f>
        <v>1.3428972000000001</v>
      </c>
      <c r="U99" s="66">
        <f t="shared" ref="U99:AB99" si="16">SUM(U100:U102)</f>
        <v>21209.63851099394</v>
      </c>
      <c r="V99" s="66">
        <f t="shared" si="16"/>
        <v>2192.2274053448291</v>
      </c>
      <c r="W99" s="66">
        <f t="shared" si="16"/>
        <v>176.54039999999998</v>
      </c>
      <c r="X99" s="66">
        <f t="shared" si="16"/>
        <v>1.9836000000000003E-3</v>
      </c>
      <c r="Y99" s="66">
        <f t="shared" si="16"/>
        <v>63.183557790751713</v>
      </c>
      <c r="Z99" s="66">
        <f t="shared" si="16"/>
        <v>1.3224000000000001E-3</v>
      </c>
      <c r="AA99" s="66">
        <f t="shared" si="16"/>
        <v>1825.5569765327227</v>
      </c>
      <c r="AB99" s="66">
        <f t="shared" si="16"/>
        <v>1848.5052056848476</v>
      </c>
      <c r="AC99" s="37">
        <f>SUM(AC100:AC104)</f>
        <v>27953.707637053314</v>
      </c>
      <c r="AD99" s="41"/>
      <c r="AE99" s="37">
        <f t="shared" si="13"/>
        <v>27.953707637053313</v>
      </c>
      <c r="AF99" s="128"/>
      <c r="AG99" s="63"/>
    </row>
    <row r="100" spans="1:33" ht="22.25" customHeight="1">
      <c r="A100" s="100" t="s">
        <v>129</v>
      </c>
      <c r="B100" s="63"/>
      <c r="C100" s="63"/>
      <c r="D100" s="44">
        <v>176.97018</v>
      </c>
      <c r="E100" s="165">
        <v>409.94399999999996</v>
      </c>
      <c r="F100" s="47"/>
      <c r="G100" s="47"/>
      <c r="H100" s="47"/>
      <c r="I100" s="47"/>
      <c r="J100" s="47"/>
      <c r="K100" s="47"/>
      <c r="L100" s="47"/>
      <c r="M100" s="47"/>
      <c r="N100" s="47"/>
      <c r="O100" s="47"/>
      <c r="P100" s="47"/>
      <c r="Q100" s="47"/>
      <c r="R100" s="47"/>
      <c r="S100" s="47"/>
      <c r="T100" s="165">
        <v>1.3428972000000001</v>
      </c>
      <c r="U100" s="165">
        <v>1578.1521599999999</v>
      </c>
      <c r="V100" s="165">
        <v>880.71839999999986</v>
      </c>
      <c r="W100" s="165">
        <v>176.54039999999998</v>
      </c>
      <c r="X100" s="165">
        <v>1.9836000000000003E-3</v>
      </c>
      <c r="Y100" s="165">
        <v>63.078480000000006</v>
      </c>
      <c r="Z100" s="165">
        <v>1.3224000000000001E-3</v>
      </c>
      <c r="AA100" s="165">
        <v>1596.798</v>
      </c>
      <c r="AB100" s="165">
        <v>776.91</v>
      </c>
      <c r="AC100" s="52">
        <f>SUM(B100:AB100)</f>
        <v>5660.4578231999994</v>
      </c>
      <c r="AD100" s="41"/>
      <c r="AE100" s="52">
        <f t="shared" si="13"/>
        <v>5.6604578231999998</v>
      </c>
      <c r="AF100" s="128"/>
      <c r="AG100" s="111"/>
    </row>
    <row r="101" spans="1:33" ht="22.25" customHeight="1">
      <c r="A101" s="100" t="s">
        <v>130</v>
      </c>
      <c r="B101" s="64"/>
      <c r="C101" s="63"/>
      <c r="D101" s="44">
        <v>49.79519750622498</v>
      </c>
      <c r="E101" s="45"/>
      <c r="F101" s="47"/>
      <c r="G101" s="47"/>
      <c r="H101" s="47"/>
      <c r="I101" s="47"/>
      <c r="J101" s="47"/>
      <c r="K101" s="47"/>
      <c r="L101" s="47"/>
      <c r="M101" s="47"/>
      <c r="N101" s="47"/>
      <c r="O101" s="47"/>
      <c r="P101" s="47"/>
      <c r="Q101" s="47"/>
      <c r="R101" s="47"/>
      <c r="S101" s="47"/>
      <c r="T101" s="47"/>
      <c r="U101" s="165">
        <v>47.466744155605419</v>
      </c>
      <c r="V101" s="47"/>
      <c r="W101" s="47"/>
      <c r="X101" s="47"/>
      <c r="Y101" s="165">
        <v>0.10507779075170572</v>
      </c>
      <c r="Z101" s="47"/>
      <c r="AA101" s="165">
        <v>228.75897653272278</v>
      </c>
      <c r="AB101" s="165">
        <v>1071.5952056848478</v>
      </c>
      <c r="AC101" s="52">
        <f>SUM(B101:AB101)</f>
        <v>1397.7212016701526</v>
      </c>
      <c r="AD101" s="41"/>
      <c r="AE101" s="52">
        <f t="shared" si="13"/>
        <v>1.3977212016701526</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19584.019606838334</v>
      </c>
      <c r="V102" s="165">
        <v>1311.5090053448291</v>
      </c>
      <c r="W102" s="47"/>
      <c r="X102" s="47"/>
      <c r="Y102" s="47"/>
      <c r="Z102" s="47"/>
      <c r="AA102" s="47"/>
      <c r="AB102" s="75"/>
      <c r="AC102" s="52">
        <f>SUM(B102:AB102)</f>
        <v>20895.528612183163</v>
      </c>
      <c r="AD102" s="41"/>
      <c r="AE102" s="52">
        <f t="shared" si="13"/>
        <v>20.895528612183163</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581833.52099999995</v>
      </c>
      <c r="G105" s="67">
        <f t="shared" ref="G105:S105" si="17">SUM(G106:G111)</f>
        <v>16441.045999999998</v>
      </c>
      <c r="H105" s="66">
        <f t="shared" si="17"/>
        <v>22094.205000000002</v>
      </c>
      <c r="I105" s="66">
        <f t="shared" si="17"/>
        <v>8989.1149999999998</v>
      </c>
      <c r="J105" s="66">
        <f t="shared" si="17"/>
        <v>5926146.8990000002</v>
      </c>
      <c r="K105" s="66">
        <f t="shared" si="17"/>
        <v>7041197.9890000001</v>
      </c>
      <c r="L105" s="66">
        <f t="shared" si="17"/>
        <v>161816.23199999999</v>
      </c>
      <c r="M105" s="66">
        <f t="shared" si="17"/>
        <v>426185.18699999998</v>
      </c>
      <c r="N105" s="66">
        <f t="shared" si="17"/>
        <v>402047.42</v>
      </c>
      <c r="O105" s="66">
        <f t="shared" si="17"/>
        <v>18260.866999999998</v>
      </c>
      <c r="P105" s="66">
        <f t="shared" si="17"/>
        <v>49746.311000000002</v>
      </c>
      <c r="Q105" s="66">
        <f t="shared" si="17"/>
        <v>8625.2309999999998</v>
      </c>
      <c r="R105" s="67">
        <f t="shared" si="17"/>
        <v>506.73200000000003</v>
      </c>
      <c r="S105" s="66">
        <f t="shared" si="17"/>
        <v>1512472.9080000001</v>
      </c>
      <c r="T105" s="47"/>
      <c r="U105" s="47"/>
      <c r="V105" s="47"/>
      <c r="W105" s="47"/>
      <c r="X105" s="47"/>
      <c r="Y105" s="47"/>
      <c r="Z105" s="47"/>
      <c r="AA105" s="47"/>
      <c r="AB105" s="75"/>
      <c r="AC105" s="37">
        <f>SUM(AC106:AC111)</f>
        <v>16176363.662999999</v>
      </c>
      <c r="AD105" s="41"/>
      <c r="AE105" s="37">
        <f>AC105/1000</f>
        <v>16176.363662999998</v>
      </c>
      <c r="AF105" s="128"/>
      <c r="AG105" s="63"/>
    </row>
    <row r="106" spans="1:33" ht="22.25" customHeight="1">
      <c r="A106" s="100" t="s">
        <v>135</v>
      </c>
      <c r="B106" s="63"/>
      <c r="C106" s="63"/>
      <c r="D106" s="63"/>
      <c r="E106" s="45"/>
      <c r="F106" s="165">
        <v>581833.52099999995</v>
      </c>
      <c r="G106" s="47"/>
      <c r="H106" s="47"/>
      <c r="I106" s="47"/>
      <c r="J106" s="165">
        <v>5577830.9359999998</v>
      </c>
      <c r="K106" s="165">
        <v>7041197.9890000001</v>
      </c>
      <c r="L106" s="165">
        <v>161816.23199999999</v>
      </c>
      <c r="M106" s="105"/>
      <c r="N106" s="47"/>
      <c r="O106" s="47"/>
      <c r="P106" s="47"/>
      <c r="Q106" s="47"/>
      <c r="R106" s="47"/>
      <c r="S106" s="165">
        <v>1512472.9080000001</v>
      </c>
      <c r="T106" s="47"/>
      <c r="U106" s="47"/>
      <c r="V106" s="47"/>
      <c r="W106" s="47"/>
      <c r="X106" s="47"/>
      <c r="Y106" s="47"/>
      <c r="Z106" s="47"/>
      <c r="AA106" s="47"/>
      <c r="AB106" s="75"/>
      <c r="AC106" s="52">
        <f>SUM(B106:AB106)</f>
        <v>14875151.585999999</v>
      </c>
      <c r="AD106" s="41"/>
      <c r="AE106" s="52">
        <f>AC106/1000</f>
        <v>14875.151586</v>
      </c>
      <c r="AF106" s="128"/>
      <c r="AG106" s="111"/>
    </row>
    <row r="107" spans="1:33" ht="22.25" customHeight="1">
      <c r="A107" s="100" t="s">
        <v>136</v>
      </c>
      <c r="B107" s="63"/>
      <c r="C107" s="63"/>
      <c r="D107" s="63"/>
      <c r="E107" s="45"/>
      <c r="F107" s="47"/>
      <c r="G107" s="47"/>
      <c r="H107" s="47"/>
      <c r="I107" s="165">
        <v>8989.1149999999998</v>
      </c>
      <c r="J107" s="165">
        <v>3535.0639999999999</v>
      </c>
      <c r="K107" s="47"/>
      <c r="L107" s="47"/>
      <c r="M107" s="165">
        <v>426185.18699999998</v>
      </c>
      <c r="N107" s="47"/>
      <c r="O107" s="47"/>
      <c r="P107" s="47"/>
      <c r="Q107" s="165">
        <v>8625.2309999999998</v>
      </c>
      <c r="R107" s="47"/>
      <c r="S107" s="47"/>
      <c r="T107" s="47"/>
      <c r="U107" s="47"/>
      <c r="V107" s="47"/>
      <c r="W107" s="47"/>
      <c r="X107" s="47"/>
      <c r="Y107" s="47"/>
      <c r="Z107" s="47"/>
      <c r="AA107" s="47"/>
      <c r="AB107" s="75"/>
      <c r="AC107" s="52">
        <f>SUM(B107:AB107)</f>
        <v>447334.59699999995</v>
      </c>
      <c r="AD107" s="41"/>
      <c r="AE107" s="52">
        <f t="shared" si="13"/>
        <v>447.33459699999997</v>
      </c>
      <c r="AF107" s="128"/>
      <c r="AG107" s="111"/>
    </row>
    <row r="108" spans="1:33" ht="22.25" customHeight="1">
      <c r="A108" s="100" t="s">
        <v>137</v>
      </c>
      <c r="B108" s="63"/>
      <c r="C108" s="63"/>
      <c r="D108" s="63"/>
      <c r="E108" s="45"/>
      <c r="F108" s="47"/>
      <c r="G108" s="47"/>
      <c r="H108" s="165">
        <v>22094.205000000002</v>
      </c>
      <c r="I108" s="47"/>
      <c r="J108" s="47"/>
      <c r="K108" s="47"/>
      <c r="L108" s="47"/>
      <c r="M108" s="47"/>
      <c r="N108" s="47"/>
      <c r="O108" s="165">
        <v>18260.866999999998</v>
      </c>
      <c r="P108" s="165">
        <v>49746.311000000002</v>
      </c>
      <c r="Q108" s="47"/>
      <c r="R108" s="165">
        <v>506.73200000000003</v>
      </c>
      <c r="S108" s="47"/>
      <c r="T108" s="47"/>
      <c r="U108" s="47"/>
      <c r="V108" s="47"/>
      <c r="W108" s="47"/>
      <c r="X108" s="47"/>
      <c r="Y108" s="47"/>
      <c r="Z108" s="47"/>
      <c r="AA108" s="47"/>
      <c r="AB108" s="75"/>
      <c r="AC108" s="52">
        <f>SUM(B108:AB108)</f>
        <v>90608.115000000005</v>
      </c>
      <c r="AD108" s="41"/>
      <c r="AE108" s="52">
        <f t="shared" si="13"/>
        <v>90.608115000000012</v>
      </c>
      <c r="AF108" s="128"/>
      <c r="AG108" s="111"/>
    </row>
    <row r="109" spans="1:33" ht="22.25" customHeight="1">
      <c r="A109" s="100" t="s">
        <v>138</v>
      </c>
      <c r="B109" s="63"/>
      <c r="C109" s="63"/>
      <c r="D109" s="63"/>
      <c r="E109" s="45"/>
      <c r="F109" s="47"/>
      <c r="G109" s="47"/>
      <c r="H109" s="47"/>
      <c r="I109" s="47"/>
      <c r="J109" s="165">
        <v>344780.89899999998</v>
      </c>
      <c r="K109" s="47"/>
      <c r="L109" s="47"/>
      <c r="M109" s="47"/>
      <c r="N109" s="165">
        <v>402047.42</v>
      </c>
      <c r="O109" s="47"/>
      <c r="P109" s="47"/>
      <c r="Q109" s="165">
        <v>0</v>
      </c>
      <c r="R109" s="47"/>
      <c r="S109" s="47"/>
      <c r="T109" s="47"/>
      <c r="U109" s="47"/>
      <c r="V109" s="47"/>
      <c r="W109" s="47"/>
      <c r="X109" s="47"/>
      <c r="Y109" s="47"/>
      <c r="Z109" s="47"/>
      <c r="AA109" s="47"/>
      <c r="AB109" s="75"/>
      <c r="AC109" s="52">
        <f>SUM(B109:AB109)</f>
        <v>746828.3189999999</v>
      </c>
      <c r="AD109" s="41"/>
      <c r="AE109" s="52">
        <f t="shared" si="13"/>
        <v>746.82831899999985</v>
      </c>
      <c r="AF109" s="128"/>
      <c r="AG109" s="111"/>
    </row>
    <row r="110" spans="1:33" ht="22.25" customHeight="1">
      <c r="A110" s="100" t="s">
        <v>139</v>
      </c>
      <c r="B110" s="64"/>
      <c r="C110" s="63"/>
      <c r="D110" s="63"/>
      <c r="E110" s="45"/>
      <c r="F110" s="47"/>
      <c r="G110" s="165">
        <v>16441.045999999998</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16441.045999999998</v>
      </c>
      <c r="AD110" s="41"/>
      <c r="AE110" s="52">
        <f t="shared" si="13"/>
        <v>16.441046</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198991.81</v>
      </c>
      <c r="AC112" s="37">
        <f>SUM(AC113:AC116)</f>
        <v>198991.81</v>
      </c>
      <c r="AD112" s="41"/>
      <c r="AE112" s="37">
        <f t="shared" si="13"/>
        <v>198.99180999999999</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198991.81</v>
      </c>
      <c r="AC113" s="52">
        <f>SUM(B113:AB113)</f>
        <v>198991.81</v>
      </c>
      <c r="AD113" s="41"/>
      <c r="AE113" s="52">
        <f t="shared" si="13"/>
        <v>198.99180999999999</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57925.579670635329</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57925.579670635329</v>
      </c>
      <c r="AD117" s="41"/>
      <c r="AE117" s="37">
        <f t="shared" si="13"/>
        <v>57.925579670635329</v>
      </c>
      <c r="AF117" s="128"/>
      <c r="AG117" s="64"/>
    </row>
    <row r="118" spans="1:33" ht="22.25" customHeight="1">
      <c r="A118" s="100" t="s">
        <v>147</v>
      </c>
      <c r="B118" s="44">
        <v>57925.579670635329</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57925.579670635329</v>
      </c>
      <c r="AD118" s="41"/>
      <c r="AE118" s="52">
        <f t="shared" si="13"/>
        <v>57.925579670635329</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1207328.98</v>
      </c>
      <c r="C121" s="33">
        <f>C122+C132+SUM(C143:C149)</f>
        <v>90975869.432999998</v>
      </c>
      <c r="D121" s="33">
        <f>D122+D132+SUM(D143:D149)</f>
        <v>31400547.585559003</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123583745.998559</v>
      </c>
      <c r="AD121" s="41"/>
      <c r="AE121" s="57">
        <f t="shared" si="13"/>
        <v>123583.745998559</v>
      </c>
      <c r="AF121" s="128"/>
      <c r="AG121" s="33">
        <f>SUM(AG122:AG149)</f>
        <v>3692.91</v>
      </c>
    </row>
    <row r="122" spans="1:33" ht="22.25" customHeight="1">
      <c r="A122" s="22" t="s">
        <v>151</v>
      </c>
      <c r="B122" s="58"/>
      <c r="C122" s="37">
        <f>SUM(C123:C131)</f>
        <v>73292350</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73292350</v>
      </c>
      <c r="AD122" s="41"/>
      <c r="AE122" s="37">
        <f t="shared" si="13"/>
        <v>73292.350000000006</v>
      </c>
      <c r="AF122" s="128"/>
      <c r="AG122" s="63"/>
    </row>
    <row r="123" spans="1:33" ht="22.25" customHeight="1">
      <c r="A123" s="21" t="s">
        <v>152</v>
      </c>
      <c r="B123" s="58"/>
      <c r="C123" s="44">
        <v>69102561</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69102561</v>
      </c>
      <c r="AD123" s="41"/>
      <c r="AE123" s="52">
        <f t="shared" si="13"/>
        <v>69102.561000000002</v>
      </c>
      <c r="AF123" s="128"/>
      <c r="AG123" s="111"/>
    </row>
    <row r="124" spans="1:33" ht="22.25" customHeight="1">
      <c r="A124" s="21" t="s">
        <v>153</v>
      </c>
      <c r="B124" s="59"/>
      <c r="C124" s="44">
        <v>1634143</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1634143</v>
      </c>
      <c r="AD124" s="41"/>
      <c r="AE124" s="52">
        <f t="shared" si="13"/>
        <v>1634.143</v>
      </c>
      <c r="AF124" s="128"/>
      <c r="AG124" s="111"/>
    </row>
    <row r="125" spans="1:33" ht="22.25" customHeight="1">
      <c r="A125" s="21" t="s">
        <v>154</v>
      </c>
      <c r="B125" s="59"/>
      <c r="C125" s="44">
        <v>330031</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330031</v>
      </c>
      <c r="AD125" s="41"/>
      <c r="AE125" s="52">
        <f t="shared" si="13"/>
        <v>330.03100000000001</v>
      </c>
      <c r="AF125" s="128"/>
      <c r="AG125" s="111"/>
    </row>
    <row r="126" spans="1:33" ht="22.25" customHeight="1">
      <c r="A126" s="21" t="s">
        <v>155</v>
      </c>
      <c r="B126" s="59"/>
      <c r="C126" s="44">
        <v>282815</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282815</v>
      </c>
      <c r="AD126" s="41"/>
      <c r="AE126" s="52">
        <f t="shared" si="13"/>
        <v>282.815</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1392501</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1392501</v>
      </c>
      <c r="AD128" s="41"/>
      <c r="AE128" s="52">
        <f t="shared" si="13"/>
        <v>1392.501</v>
      </c>
      <c r="AF128" s="128"/>
      <c r="AG128" s="111"/>
    </row>
    <row r="129" spans="1:33" ht="22.25" customHeight="1">
      <c r="A129" s="21" t="s">
        <v>159</v>
      </c>
      <c r="B129" s="76"/>
      <c r="C129" s="44">
        <v>439921</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439921</v>
      </c>
      <c r="AD129" s="41"/>
      <c r="AE129" s="52">
        <f t="shared" si="13"/>
        <v>439.92099999999999</v>
      </c>
      <c r="AF129" s="128"/>
      <c r="AG129" s="111"/>
    </row>
    <row r="130" spans="1:33" ht="22.25" customHeight="1">
      <c r="A130" s="21" t="s">
        <v>160</v>
      </c>
      <c r="B130" s="77"/>
      <c r="C130" s="44">
        <v>110378</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110378</v>
      </c>
      <c r="AD130" s="41"/>
      <c r="AE130" s="52">
        <f t="shared" si="13"/>
        <v>110.378</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16888453</v>
      </c>
      <c r="D132" s="62">
        <f>SUM(D133:D142)</f>
        <v>7210079.5118000004</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24098532.511799999</v>
      </c>
      <c r="AD132" s="41"/>
      <c r="AE132" s="37">
        <f t="shared" si="13"/>
        <v>24098.5325118</v>
      </c>
      <c r="AF132" s="128"/>
      <c r="AG132" s="78"/>
    </row>
    <row r="133" spans="1:33" ht="22.25" customHeight="1">
      <c r="A133" s="21" t="s">
        <v>163</v>
      </c>
      <c r="B133" s="59"/>
      <c r="C133" s="44">
        <v>10564441</v>
      </c>
      <c r="D133" s="44">
        <v>5908524</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16472965</v>
      </c>
      <c r="AD133" s="41"/>
      <c r="AE133" s="52">
        <f t="shared" si="13"/>
        <v>16472.965</v>
      </c>
      <c r="AF133" s="128"/>
      <c r="AG133" s="111"/>
    </row>
    <row r="134" spans="1:33" ht="22.25" customHeight="1">
      <c r="A134" s="21" t="s">
        <v>164</v>
      </c>
      <c r="B134" s="59"/>
      <c r="C134" s="44">
        <v>35798</v>
      </c>
      <c r="D134" s="44">
        <v>36343</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72141</v>
      </c>
      <c r="AD134" s="41"/>
      <c r="AE134" s="52">
        <f t="shared" si="13"/>
        <v>72.141000000000005</v>
      </c>
      <c r="AF134" s="128"/>
      <c r="AG134" s="111"/>
    </row>
    <row r="135" spans="1:33" ht="22.25" customHeight="1">
      <c r="A135" s="21" t="s">
        <v>165</v>
      </c>
      <c r="B135" s="59"/>
      <c r="C135" s="44">
        <v>4431176</v>
      </c>
      <c r="D135" s="44">
        <v>413460</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4844636</v>
      </c>
      <c r="AD135" s="41"/>
      <c r="AE135" s="52">
        <f t="shared" si="13"/>
        <v>4844.6360000000004</v>
      </c>
      <c r="AF135" s="128"/>
      <c r="AG135" s="111"/>
    </row>
    <row r="136" spans="1:33" ht="22.25" customHeight="1">
      <c r="A136" s="21" t="s">
        <v>166</v>
      </c>
      <c r="B136" s="59"/>
      <c r="C136" s="44">
        <v>8318</v>
      </c>
      <c r="D136" s="44">
        <v>27770</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36088</v>
      </c>
      <c r="AD136" s="41"/>
      <c r="AE136" s="52">
        <f t="shared" si="13"/>
        <v>36.088000000000001</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37832</v>
      </c>
      <c r="D138" s="44">
        <v>21079</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58911</v>
      </c>
      <c r="AD138" s="41"/>
      <c r="AE138" s="52">
        <f t="shared" si="20"/>
        <v>58.911000000000001</v>
      </c>
      <c r="AF138" s="128"/>
      <c r="AG138" s="111"/>
    </row>
    <row r="139" spans="1:33" ht="22.25" customHeight="1">
      <c r="A139" s="21" t="s">
        <v>169</v>
      </c>
      <c r="B139" s="59"/>
      <c r="C139" s="44">
        <v>40900</v>
      </c>
      <c r="D139" s="44">
        <v>335659</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376559</v>
      </c>
      <c r="AD139" s="41"/>
      <c r="AE139" s="52">
        <f t="shared" si="20"/>
        <v>376.55900000000003</v>
      </c>
      <c r="AF139" s="128"/>
      <c r="AG139" s="111"/>
    </row>
    <row r="140" spans="1:33" ht="22.25" customHeight="1">
      <c r="A140" s="21" t="s">
        <v>170</v>
      </c>
      <c r="B140" s="59"/>
      <c r="C140" s="44">
        <v>10577</v>
      </c>
      <c r="D140" s="44">
        <v>75228</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85805</v>
      </c>
      <c r="AD140" s="41"/>
      <c r="AE140" s="52">
        <f t="shared" si="20"/>
        <v>85.805000000000007</v>
      </c>
      <c r="AF140" s="128"/>
      <c r="AG140" s="111"/>
    </row>
    <row r="141" spans="1:33" ht="22.25" customHeight="1">
      <c r="A141" s="21" t="s">
        <v>171</v>
      </c>
      <c r="B141" s="76"/>
      <c r="C141" s="44">
        <v>1759411</v>
      </c>
      <c r="D141" s="44">
        <v>392016.51179999998</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2151427.5118</v>
      </c>
      <c r="AD141" s="41"/>
      <c r="AE141" s="52">
        <f t="shared" si="20"/>
        <v>2151.4275118</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2872106.7510000002</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2872106.7510000002</v>
      </c>
      <c r="AD143" s="41"/>
      <c r="AE143" s="52">
        <f t="shared" ref="AE143:AE150" si="22">AC143/1000</f>
        <v>2872.1067510000003</v>
      </c>
      <c r="AF143" s="128"/>
      <c r="AG143" s="111"/>
    </row>
    <row r="144" spans="1:33" ht="22.25" customHeight="1">
      <c r="A144" s="22" t="s">
        <v>174</v>
      </c>
      <c r="B144" s="59"/>
      <c r="C144" s="44">
        <v>123730.02099999999</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123730.02099999999</v>
      </c>
      <c r="AD144" s="41"/>
      <c r="AE144" s="52">
        <f t="shared" si="22"/>
        <v>123.73002099999999</v>
      </c>
      <c r="AF144" s="128"/>
      <c r="AG144" s="111"/>
    </row>
    <row r="145" spans="1:33" ht="22.25" customHeight="1">
      <c r="A145" s="22" t="s">
        <v>175</v>
      </c>
      <c r="B145" s="59"/>
      <c r="C145" s="75"/>
      <c r="D145" s="44">
        <v>14591369</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14591369</v>
      </c>
      <c r="AD145" s="41"/>
      <c r="AE145" s="52">
        <f t="shared" si="22"/>
        <v>14591.369000000001</v>
      </c>
      <c r="AF145" s="128"/>
      <c r="AG145" s="111"/>
    </row>
    <row r="146" spans="1:33" ht="22.25" customHeight="1">
      <c r="A146" s="22" t="s">
        <v>176</v>
      </c>
      <c r="B146" s="59"/>
      <c r="C146" s="75"/>
      <c r="D146" s="44">
        <v>6523461.8956589997</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6523461.8956589997</v>
      </c>
      <c r="AD146" s="41"/>
      <c r="AE146" s="52">
        <f t="shared" si="22"/>
        <v>6523.4618956589993</v>
      </c>
      <c r="AF146" s="128"/>
      <c r="AG146" s="111"/>
    </row>
    <row r="147" spans="1:33" ht="22.25" customHeight="1">
      <c r="A147" s="21" t="s">
        <v>177</v>
      </c>
      <c r="B147" s="59"/>
      <c r="C147" s="44">
        <v>671336.41200000001</v>
      </c>
      <c r="D147" s="44">
        <v>203530.4271</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874866.83909999998</v>
      </c>
      <c r="AD147" s="41"/>
      <c r="AE147" s="52">
        <f t="shared" si="22"/>
        <v>874.86683909999999</v>
      </c>
      <c r="AF147" s="128"/>
      <c r="AG147" s="44">
        <v>3692.91</v>
      </c>
    </row>
    <row r="148" spans="1:33" ht="22.25" customHeight="1">
      <c r="A148" s="22" t="s">
        <v>178</v>
      </c>
      <c r="B148" s="44">
        <v>42825.71</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42825.71</v>
      </c>
      <c r="AD148" s="41"/>
      <c r="AE148" s="52">
        <f t="shared" si="22"/>
        <v>42.825710000000001</v>
      </c>
      <c r="AF148" s="128"/>
      <c r="AG148" s="111"/>
    </row>
    <row r="149" spans="1:33" ht="22.25" customHeight="1">
      <c r="A149" s="22" t="s">
        <v>179</v>
      </c>
      <c r="B149" s="44">
        <v>1164503.27</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1164503.27</v>
      </c>
      <c r="AD149" s="41"/>
      <c r="AE149" s="52">
        <f t="shared" si="22"/>
        <v>1164.5032699999999</v>
      </c>
      <c r="AF149" s="128"/>
      <c r="AG149" s="111"/>
    </row>
    <row r="150" spans="1:33" ht="22.25" customHeight="1">
      <c r="A150" s="15" t="s">
        <v>180</v>
      </c>
      <c r="B150" s="33">
        <f>B151+B154+B157+B160+B163+B166+B173</f>
        <v>-188585168.85319999</v>
      </c>
      <c r="C150" s="33">
        <f>C169</f>
        <v>127764.6459</v>
      </c>
      <c r="D150" s="33">
        <f>D169</f>
        <v>55153.651700000002</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-188402250.55559999</v>
      </c>
      <c r="AD150" s="41"/>
      <c r="AE150" s="57">
        <f t="shared" si="22"/>
        <v>-188402.25055559998</v>
      </c>
      <c r="AF150" s="128"/>
      <c r="AG150" s="33">
        <f>AG169</f>
        <v>751.55499999999995</v>
      </c>
    </row>
    <row r="151" spans="1:33" ht="22.25" customHeight="1">
      <c r="A151" s="22" t="s">
        <v>181</v>
      </c>
      <c r="B151" s="153">
        <f>SUM(B152:B153)</f>
        <v>-184346202.62650001</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-184346202.62650001</v>
      </c>
      <c r="AD151" s="41"/>
      <c r="AE151" s="79">
        <f t="shared" si="20"/>
        <v>-184346.20262650002</v>
      </c>
      <c r="AF151" s="128"/>
      <c r="AG151" s="63"/>
    </row>
    <row r="152" spans="1:33" ht="22.25" customHeight="1">
      <c r="A152" s="21" t="s">
        <v>182</v>
      </c>
      <c r="B152" s="44">
        <v>-180793907.6216</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-180793907.6216</v>
      </c>
      <c r="AD152" s="41"/>
      <c r="AE152" s="52">
        <f t="shared" si="20"/>
        <v>-180793.9076216</v>
      </c>
      <c r="AF152" s="128"/>
      <c r="AG152" s="111"/>
    </row>
    <row r="153" spans="1:33" ht="22.25" customHeight="1">
      <c r="A153" s="21" t="s">
        <v>183</v>
      </c>
      <c r="B153" s="44">
        <v>-3552295.0049000001</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-3552295.0049000001</v>
      </c>
      <c r="AD153" s="41"/>
      <c r="AE153" s="52">
        <f t="shared" si="20"/>
        <v>-3552.2950049000001</v>
      </c>
      <c r="AF153" s="128"/>
      <c r="AG153" s="111"/>
    </row>
    <row r="154" spans="1:33" ht="22.25" customHeight="1">
      <c r="A154" s="22" t="s">
        <v>184</v>
      </c>
      <c r="B154" s="153">
        <f>SUM(B155:B156)</f>
        <v>-14443932.167699998</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-14443932.167699998</v>
      </c>
      <c r="AD154" s="41"/>
      <c r="AE154" s="79">
        <f t="shared" si="20"/>
        <v>-14443.932167699999</v>
      </c>
      <c r="AF154" s="128"/>
      <c r="AG154" s="63"/>
    </row>
    <row r="155" spans="1:33" ht="22.25" customHeight="1">
      <c r="A155" s="21" t="s">
        <v>185</v>
      </c>
      <c r="B155" s="44">
        <v>-18766327.896699999</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-18766327.896699999</v>
      </c>
      <c r="AD155" s="41"/>
      <c r="AE155" s="52">
        <f t="shared" si="20"/>
        <v>-18766.327896699997</v>
      </c>
      <c r="AF155" s="128"/>
      <c r="AG155" s="111"/>
    </row>
    <row r="156" spans="1:33" ht="22.25" customHeight="1">
      <c r="A156" s="21" t="s">
        <v>186</v>
      </c>
      <c r="B156" s="44">
        <v>4322395.7290000003</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4322395.7290000003</v>
      </c>
      <c r="AD156" s="41"/>
      <c r="AE156" s="52">
        <f t="shared" si="20"/>
        <v>4322.3957289999998</v>
      </c>
      <c r="AF156" s="128"/>
      <c r="AG156" s="111"/>
    </row>
    <row r="157" spans="1:33" ht="22.25" customHeight="1">
      <c r="A157" s="22" t="s">
        <v>187</v>
      </c>
      <c r="B157" s="153">
        <f>SUM(B158:B159)</f>
        <v>11745656.8485</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11745656.8485</v>
      </c>
      <c r="AD157" s="41"/>
      <c r="AE157" s="79">
        <f t="shared" si="20"/>
        <v>11745.656848500001</v>
      </c>
      <c r="AF157" s="128"/>
      <c r="AG157" s="63"/>
    </row>
    <row r="158" spans="1:33" ht="22.25" customHeight="1">
      <c r="A158" s="21" t="s">
        <v>188</v>
      </c>
      <c r="B158" s="44">
        <v>-459648.58020000003</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-459648.58020000003</v>
      </c>
      <c r="AD158" s="41"/>
      <c r="AE158" s="52">
        <f t="shared" si="20"/>
        <v>-459.64858020000003</v>
      </c>
      <c r="AF158" s="128"/>
      <c r="AG158" s="111"/>
    </row>
    <row r="159" spans="1:33" ht="22.25" customHeight="1">
      <c r="A159" s="21" t="s">
        <v>189</v>
      </c>
      <c r="B159" s="44">
        <v>12205305.4287</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12205305.4287</v>
      </c>
      <c r="AD159" s="41"/>
      <c r="AE159" s="52">
        <f t="shared" si="20"/>
        <v>12205.3054287</v>
      </c>
      <c r="AF159" s="128"/>
      <c r="AG159" s="111"/>
    </row>
    <row r="160" spans="1:33" ht="22.25" customHeight="1">
      <c r="A160" s="22" t="s">
        <v>190</v>
      </c>
      <c r="B160" s="153">
        <f>SUM(B161:B162)</f>
        <v>82841.663100000005</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82841.663100000005</v>
      </c>
      <c r="AD160" s="41"/>
      <c r="AE160" s="79">
        <f t="shared" si="20"/>
        <v>82.841663100000005</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82841.663100000005</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82841.663100000005</v>
      </c>
      <c r="AD162" s="41"/>
      <c r="AE162" s="52">
        <f t="shared" si="20"/>
        <v>82.841663100000005</v>
      </c>
      <c r="AF162" s="128"/>
      <c r="AG162" s="111"/>
    </row>
    <row r="163" spans="1:33" ht="22.25" customHeight="1">
      <c r="A163" s="22" t="s">
        <v>193</v>
      </c>
      <c r="B163" s="153">
        <f>SUM(B164:B165)</f>
        <v>1133370.1501</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1133370.1501</v>
      </c>
      <c r="AD163" s="41"/>
      <c r="AE163" s="79">
        <f t="shared" si="20"/>
        <v>1133.3701501</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1133370.1501</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1133370.1501</v>
      </c>
      <c r="AD165" s="41"/>
      <c r="AE165" s="52">
        <f t="shared" si="20"/>
        <v>1133.3701501</v>
      </c>
      <c r="AF165" s="128"/>
      <c r="AG165" s="111"/>
    </row>
    <row r="166" spans="1:33" ht="22.25" customHeight="1">
      <c r="A166" s="22" t="s">
        <v>196</v>
      </c>
      <c r="B166" s="153">
        <f>SUM(B167:B168)</f>
        <v>131121.77660000001</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131121.77660000001</v>
      </c>
      <c r="AD166" s="41"/>
      <c r="AE166" s="79">
        <f t="shared" si="20"/>
        <v>131.1217766</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131121.77660000001</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131121.77660000001</v>
      </c>
      <c r="AD168" s="41"/>
      <c r="AE168" s="52">
        <f t="shared" si="20"/>
        <v>131.1217766</v>
      </c>
      <c r="AF168" s="128"/>
      <c r="AG168" s="111"/>
    </row>
    <row r="169" spans="1:33" ht="22.25" customHeight="1">
      <c r="A169" s="22" t="s">
        <v>199</v>
      </c>
      <c r="B169" s="59"/>
      <c r="C169" s="62">
        <f>SUM(C170:C171)</f>
        <v>127764.6459</v>
      </c>
      <c r="D169" s="62">
        <f>SUM(D170:D171)</f>
        <v>55153.651700000002</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182918.29759999999</v>
      </c>
      <c r="AD169" s="41"/>
      <c r="AE169" s="52">
        <f t="shared" si="20"/>
        <v>182.91829759999999</v>
      </c>
      <c r="AF169" s="128"/>
      <c r="AG169" s="54">
        <f>SUM(AG170:AG171)</f>
        <v>751.55499999999995</v>
      </c>
    </row>
    <row r="170" spans="1:33" ht="22.25" customHeight="1">
      <c r="A170" s="21" t="s">
        <v>200</v>
      </c>
      <c r="B170" s="59"/>
      <c r="C170" s="44">
        <v>103889.4359</v>
      </c>
      <c r="D170" s="44">
        <v>34522.351699999999</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138411.78759999998</v>
      </c>
      <c r="AD170" s="41"/>
      <c r="AE170" s="52">
        <f t="shared" si="20"/>
        <v>138.41178759999997</v>
      </c>
      <c r="AF170" s="128"/>
      <c r="AG170" s="44">
        <v>621.52099999999996</v>
      </c>
    </row>
    <row r="171" spans="1:33" ht="22.25" customHeight="1">
      <c r="A171" s="21" t="s">
        <v>201</v>
      </c>
      <c r="B171" s="59"/>
      <c r="C171" s="44">
        <v>23875.21</v>
      </c>
      <c r="D171" s="44">
        <v>20631.3</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44506.509999999995</v>
      </c>
      <c r="AD171" s="41"/>
      <c r="AE171" s="52">
        <f t="shared" si="20"/>
        <v>44.506509999999992</v>
      </c>
      <c r="AF171" s="128"/>
      <c r="AG171" s="44">
        <v>130.03399999999999</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-2888024.4972999999</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-2888024.4972999999</v>
      </c>
      <c r="AD173" s="41"/>
      <c r="AE173" s="52">
        <f t="shared" si="20"/>
        <v>-2888.0244972999999</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1434965.0889999999</v>
      </c>
      <c r="C175" s="33">
        <f>C176+C180+C181+C184+C187</f>
        <v>44873514.202111065</v>
      </c>
      <c r="D175" s="33">
        <f>D176+D180+D181+D184+D187</f>
        <v>5316570.6549999993</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51625049.946111068</v>
      </c>
      <c r="AD175" s="97"/>
      <c r="AE175" s="81">
        <f t="shared" si="20"/>
        <v>51625.049946111067</v>
      </c>
      <c r="AF175" s="128"/>
      <c r="AG175" s="33">
        <f>AG176+AG180+AG181+AG184+AG187</f>
        <v>1540.4661430000001</v>
      </c>
    </row>
    <row r="176" spans="1:33" ht="22.25" customHeight="1">
      <c r="A176" s="24" t="s">
        <v>206</v>
      </c>
      <c r="B176" s="63"/>
      <c r="C176" s="62">
        <f>C177+C178+C179</f>
        <v>22537685.139111068</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22537685.139111068</v>
      </c>
      <c r="AD176" s="97"/>
      <c r="AE176" s="37">
        <f t="shared" si="20"/>
        <v>22537.685139111069</v>
      </c>
      <c r="AF176" s="128"/>
      <c r="AG176" s="78"/>
    </row>
    <row r="177" spans="1:33" ht="22.25" customHeight="1">
      <c r="A177" s="100" t="s">
        <v>207</v>
      </c>
      <c r="B177" s="63"/>
      <c r="C177" s="44">
        <v>14497152.361321758</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14497152.361321758</v>
      </c>
      <c r="AD177" s="97"/>
      <c r="AE177" s="44">
        <f t="shared" si="20"/>
        <v>14497.152361321758</v>
      </c>
      <c r="AF177" s="128"/>
      <c r="AG177" s="111"/>
    </row>
    <row r="178" spans="1:33" ht="22.25" customHeight="1">
      <c r="A178" s="100" t="s">
        <v>208</v>
      </c>
      <c r="B178" s="63"/>
      <c r="C178" s="44">
        <v>5668679.8658922799</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5668679.8658922799</v>
      </c>
      <c r="AD178" s="97"/>
      <c r="AE178" s="52">
        <f t="shared" si="20"/>
        <v>5668.6798658922798</v>
      </c>
      <c r="AF178" s="128"/>
      <c r="AG178" s="111"/>
    </row>
    <row r="179" spans="1:33" ht="22.25" customHeight="1">
      <c r="A179" s="100" t="s">
        <v>209</v>
      </c>
      <c r="B179" s="63"/>
      <c r="C179" s="44">
        <v>2371852.9118970311</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2371852.9118970311</v>
      </c>
      <c r="AD179" s="97"/>
      <c r="AE179" s="52">
        <f t="shared" si="20"/>
        <v>2371.8529118970309</v>
      </c>
      <c r="AF179" s="128"/>
      <c r="AG179" s="111"/>
    </row>
    <row r="180" spans="1:33" ht="22.25" customHeight="1">
      <c r="A180" s="24" t="s">
        <v>210</v>
      </c>
      <c r="B180" s="63"/>
      <c r="C180" s="169">
        <v>126389.724</v>
      </c>
      <c r="D180" s="175">
        <v>89714.134000000005</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216103.85800000001</v>
      </c>
      <c r="AD180" s="97"/>
      <c r="AE180" s="37">
        <f t="shared" si="20"/>
        <v>216.103858</v>
      </c>
      <c r="AF180" s="128"/>
      <c r="AG180" s="111"/>
    </row>
    <row r="181" spans="1:33" ht="22.25" customHeight="1">
      <c r="A181" s="24" t="s">
        <v>211</v>
      </c>
      <c r="B181" s="62">
        <f>B182+B183</f>
        <v>1434965.0889999999</v>
      </c>
      <c r="C181" s="62">
        <f>C182+C183</f>
        <v>925124.07</v>
      </c>
      <c r="D181" s="62">
        <f>D182+D183</f>
        <v>210418.46799999999</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2570507.6269999999</v>
      </c>
      <c r="AD181" s="97"/>
      <c r="AE181" s="37">
        <f t="shared" si="20"/>
        <v>2570.507627</v>
      </c>
      <c r="AF181" s="128"/>
      <c r="AG181" s="37">
        <f>AG182+AG183</f>
        <v>1540.4661430000001</v>
      </c>
    </row>
    <row r="182" spans="1:33" ht="22.25" customHeight="1">
      <c r="A182" s="100" t="s">
        <v>212</v>
      </c>
      <c r="B182" s="44">
        <v>128606.459</v>
      </c>
      <c r="C182" s="44">
        <v>272.09500000000003</v>
      </c>
      <c r="D182" s="44">
        <v>8424.6990000000005</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137303.253</v>
      </c>
      <c r="AD182" s="97"/>
      <c r="AE182" s="52">
        <f t="shared" si="20"/>
        <v>137.30325299999998</v>
      </c>
      <c r="AF182" s="128"/>
      <c r="AG182" s="111"/>
    </row>
    <row r="183" spans="1:33" ht="22.25" customHeight="1">
      <c r="A183" s="100" t="s">
        <v>213</v>
      </c>
      <c r="B183" s="44">
        <v>1306358.6299999999</v>
      </c>
      <c r="C183" s="44">
        <v>924851.97499999998</v>
      </c>
      <c r="D183" s="44">
        <v>201993.769</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2433204.3739999998</v>
      </c>
      <c r="AD183" s="97"/>
      <c r="AE183" s="52">
        <f t="shared" si="20"/>
        <v>2433.2043739999999</v>
      </c>
      <c r="AF183" s="128"/>
      <c r="AG183" s="44">
        <v>1540.4661430000001</v>
      </c>
    </row>
    <row r="184" spans="1:33" ht="22.25" customHeight="1">
      <c r="A184" s="20" t="s">
        <v>214</v>
      </c>
      <c r="B184" s="63"/>
      <c r="C184" s="37">
        <f>SUM(C185:C186)</f>
        <v>21284315.269000001</v>
      </c>
      <c r="D184" s="37">
        <f>SUM(D185:D186)</f>
        <v>5016438.0529999994</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26300753.322000001</v>
      </c>
      <c r="AD184" s="97"/>
      <c r="AE184" s="37">
        <f t="shared" si="20"/>
        <v>26300.753322</v>
      </c>
      <c r="AF184" s="128"/>
      <c r="AG184" s="76"/>
    </row>
    <row r="185" spans="1:33" ht="22.25" customHeight="1">
      <c r="A185" s="100" t="s">
        <v>215</v>
      </c>
      <c r="B185" s="63"/>
      <c r="C185" s="44">
        <v>4230386.4139999999</v>
      </c>
      <c r="D185" s="44">
        <v>2656768.639</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6887155.0529999994</v>
      </c>
      <c r="AD185" s="97"/>
      <c r="AE185" s="52">
        <f t="shared" si="20"/>
        <v>6887.1550529999995</v>
      </c>
      <c r="AF185" s="128"/>
      <c r="AG185" s="111"/>
    </row>
    <row r="186" spans="1:33" ht="22.25" customHeight="1">
      <c r="A186" s="100" t="s">
        <v>216</v>
      </c>
      <c r="B186" s="63"/>
      <c r="C186" s="44">
        <v>17053928.855</v>
      </c>
      <c r="D186" s="44">
        <v>2359669.4139999999</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19413598.269000001</v>
      </c>
      <c r="AD186" s="97"/>
      <c r="AE186" s="52">
        <f t="shared" si="20"/>
        <v>19413.598269000002</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522212603.52740031</v>
      </c>
      <c r="C188" s="137">
        <f t="shared" si="26"/>
        <v>161047975.28410566</v>
      </c>
      <c r="D188" s="137">
        <f t="shared" si="26"/>
        <v>40515511.446636371</v>
      </c>
      <c r="E188" s="137">
        <f t="shared" si="26"/>
        <v>1438144.808</v>
      </c>
      <c r="F188" s="137">
        <f t="shared" si="26"/>
        <v>581833.52099999995</v>
      </c>
      <c r="G188" s="137">
        <f t="shared" si="26"/>
        <v>16441.045999999998</v>
      </c>
      <c r="H188" s="137">
        <f t="shared" si="26"/>
        <v>22094.205000000002</v>
      </c>
      <c r="I188" s="137">
        <f t="shared" si="26"/>
        <v>8989.1149999999998</v>
      </c>
      <c r="J188" s="137">
        <f t="shared" si="26"/>
        <v>5926146.8990000002</v>
      </c>
      <c r="K188" s="137">
        <f t="shared" si="26"/>
        <v>7041197.9890000001</v>
      </c>
      <c r="L188" s="137">
        <f t="shared" si="26"/>
        <v>161816.23199999999</v>
      </c>
      <c r="M188" s="137">
        <f>M175+M121+M68+M10</f>
        <v>426185.18699999998</v>
      </c>
      <c r="N188" s="137">
        <f t="shared" ref="N188:AC188" si="27">N10+N68+N121+N175</f>
        <v>402047.42</v>
      </c>
      <c r="O188" s="137">
        <f t="shared" si="27"/>
        <v>18260.866999999998</v>
      </c>
      <c r="P188" s="137">
        <f t="shared" si="27"/>
        <v>49746.311000000002</v>
      </c>
      <c r="Q188" s="137">
        <f t="shared" si="27"/>
        <v>8625.2309999999998</v>
      </c>
      <c r="R188" s="137">
        <f t="shared" si="27"/>
        <v>506.73200000000003</v>
      </c>
      <c r="S188" s="137">
        <f t="shared" si="27"/>
        <v>1512472.9080000001</v>
      </c>
      <c r="T188" s="137">
        <f t="shared" si="27"/>
        <v>1.3428972000000001</v>
      </c>
      <c r="U188" s="137">
        <f t="shared" si="27"/>
        <v>21209.63851099394</v>
      </c>
      <c r="V188" s="137">
        <f t="shared" si="27"/>
        <v>2192.2274053448291</v>
      </c>
      <c r="W188" s="137">
        <f t="shared" si="27"/>
        <v>176.54039999999998</v>
      </c>
      <c r="X188" s="137">
        <f t="shared" si="27"/>
        <v>1.9836000000000003E-3</v>
      </c>
      <c r="Y188" s="137">
        <f t="shared" si="27"/>
        <v>63.183557790751713</v>
      </c>
      <c r="Z188" s="137">
        <f t="shared" si="27"/>
        <v>1.3224000000000001E-3</v>
      </c>
      <c r="AA188" s="137">
        <f t="shared" si="27"/>
        <v>1825.5569765327227</v>
      </c>
      <c r="AB188" s="137">
        <f t="shared" si="27"/>
        <v>200840.31520568483</v>
      </c>
      <c r="AC188" s="137">
        <f t="shared" si="27"/>
        <v>741616907.53740203</v>
      </c>
      <c r="AD188" s="97"/>
      <c r="AE188" s="137">
        <f t="shared" si="20"/>
        <v>741616.907537402</v>
      </c>
      <c r="AF188" s="91"/>
      <c r="AG188" s="147">
        <f>AG175+AG121+AG68+AG10</f>
        <v>70229.694881810035</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4697421.21</v>
      </c>
      <c r="C190" s="62">
        <f>C191+C192</f>
        <v>905.66399999999999</v>
      </c>
      <c r="D190" s="62">
        <f>D191+D192</f>
        <v>34285.847800000003</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4732612.7217999995</v>
      </c>
      <c r="AD190" s="41"/>
      <c r="AE190" s="37">
        <f t="shared" si="20"/>
        <v>4732.6127217999992</v>
      </c>
      <c r="AF190" s="91"/>
      <c r="AG190" s="37">
        <f>AG191</f>
        <v>66.453699999999998</v>
      </c>
    </row>
    <row r="191" spans="1:33" ht="22.25" customHeight="1">
      <c r="A191" s="25" t="s">
        <v>220</v>
      </c>
      <c r="B191" s="44">
        <v>4697421.21</v>
      </c>
      <c r="C191" s="44">
        <v>905.66399999999999</v>
      </c>
      <c r="D191" s="44">
        <v>34285.847800000003</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4732612.7217999995</v>
      </c>
      <c r="AD191" s="41"/>
      <c r="AE191" s="52">
        <f t="shared" si="20"/>
        <v>4732.6127217999992</v>
      </c>
      <c r="AF191" s="91"/>
      <c r="AG191" s="52">
        <v>66.453699999999998</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26524318</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26524318</v>
      </c>
      <c r="AE193" s="31">
        <f t="shared" si="20"/>
        <v>26524.317999999999</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3FED9-D993-4CD0-AE62-428A5E8BCB21}">
  <dimension ref="A1:AG200"/>
  <sheetViews>
    <sheetView zoomScale="138" zoomScaleNormal="138" workbookViewId="0">
      <pane xSplit="1" topLeftCell="U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2016</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576221842.00605118</v>
      </c>
      <c r="C7" s="134">
        <f>C10+C68+C121+C150+C175</f>
        <v>163293867.16441539</v>
      </c>
      <c r="D7" s="134">
        <f>D10+D68+D121+D150+D175</f>
        <v>35727820.575151265</v>
      </c>
      <c r="E7" s="134">
        <f>E68</f>
        <v>447.51600000000008</v>
      </c>
      <c r="F7" s="134">
        <f t="shared" ref="F7:AB7" si="0">F68</f>
        <v>820033.071</v>
      </c>
      <c r="G7" s="134">
        <f t="shared" si="0"/>
        <v>17542.148000000001</v>
      </c>
      <c r="H7" s="134">
        <f t="shared" si="0"/>
        <v>23630.975999999999</v>
      </c>
      <c r="I7" s="134">
        <f t="shared" si="0"/>
        <v>286.49599999999998</v>
      </c>
      <c r="J7" s="134">
        <f t="shared" si="0"/>
        <v>6267306.7520000003</v>
      </c>
      <c r="K7" s="134">
        <f t="shared" si="0"/>
        <v>7295438.733</v>
      </c>
      <c r="L7" s="134">
        <f t="shared" si="0"/>
        <v>187784.92600000001</v>
      </c>
      <c r="M7" s="134">
        <f t="shared" si="0"/>
        <v>495597.141</v>
      </c>
      <c r="N7" s="134">
        <f t="shared" si="0"/>
        <v>462335.571</v>
      </c>
      <c r="O7" s="134">
        <f t="shared" si="0"/>
        <v>26662.978999999999</v>
      </c>
      <c r="P7" s="134">
        <f t="shared" si="0"/>
        <v>60393.222999999998</v>
      </c>
      <c r="Q7" s="134">
        <f t="shared" si="0"/>
        <v>4774.2340000000004</v>
      </c>
      <c r="R7" s="134">
        <f t="shared" si="0"/>
        <v>486.46300000000002</v>
      </c>
      <c r="S7" s="134">
        <f t="shared" si="0"/>
        <v>1477369.6359999999</v>
      </c>
      <c r="T7" s="134">
        <f t="shared" si="0"/>
        <v>1.4659757999999998</v>
      </c>
      <c r="U7" s="134">
        <f t="shared" si="0"/>
        <v>22404.692673183858</v>
      </c>
      <c r="V7" s="134">
        <f t="shared" si="0"/>
        <v>2343.3500898166767</v>
      </c>
      <c r="W7" s="134">
        <f t="shared" si="0"/>
        <v>192.72060000000002</v>
      </c>
      <c r="X7" s="134">
        <f t="shared" si="0"/>
        <v>2.1654000000000001E-3</v>
      </c>
      <c r="Y7" s="134">
        <f t="shared" si="0"/>
        <v>68.96284708224762</v>
      </c>
      <c r="Z7" s="134">
        <f t="shared" si="0"/>
        <v>1.4436E-3</v>
      </c>
      <c r="AA7" s="134">
        <f t="shared" si="0"/>
        <v>1967.6591982390892</v>
      </c>
      <c r="AB7" s="134">
        <f t="shared" si="0"/>
        <v>217012.24665952529</v>
      </c>
      <c r="AC7" s="139">
        <f>SUM(B7:AB7)</f>
        <v>792627610.71227074</v>
      </c>
      <c r="AE7" s="139">
        <f>AC7/1000</f>
        <v>792627.61071227072</v>
      </c>
      <c r="AF7" s="130"/>
      <c r="AG7" s="185">
        <f>AG10+AG68+AG121+AG150+AG175</f>
        <v>74039.371766157623</v>
      </c>
    </row>
    <row r="8" spans="1:33" ht="27.5" customHeight="1" thickBot="1">
      <c r="A8" s="131" t="s">
        <v>37</v>
      </c>
      <c r="B8" s="132">
        <f>(B10+B68+B121+B175)</f>
        <v>553075390.1965512</v>
      </c>
      <c r="C8" s="132">
        <f t="shared" ref="C8:AB8" si="1">(C10+C68+C121+C175)</f>
        <v>162994774.7318154</v>
      </c>
      <c r="D8" s="132">
        <f t="shared" si="1"/>
        <v>35566820.879651263</v>
      </c>
      <c r="E8" s="132">
        <f t="shared" si="1"/>
        <v>447.51600000000008</v>
      </c>
      <c r="F8" s="132">
        <f t="shared" si="1"/>
        <v>820033.071</v>
      </c>
      <c r="G8" s="132">
        <f t="shared" si="1"/>
        <v>17542.148000000001</v>
      </c>
      <c r="H8" s="132">
        <f t="shared" si="1"/>
        <v>23630.975999999999</v>
      </c>
      <c r="I8" s="132">
        <f t="shared" si="1"/>
        <v>286.49599999999998</v>
      </c>
      <c r="J8" s="132">
        <f t="shared" si="1"/>
        <v>6267306.7520000003</v>
      </c>
      <c r="K8" s="132">
        <f t="shared" si="1"/>
        <v>7295438.733</v>
      </c>
      <c r="L8" s="132">
        <f t="shared" si="1"/>
        <v>187784.92600000001</v>
      </c>
      <c r="M8" s="132">
        <f t="shared" si="1"/>
        <v>495597.141</v>
      </c>
      <c r="N8" s="132">
        <f t="shared" si="1"/>
        <v>462335.571</v>
      </c>
      <c r="O8" s="132">
        <f t="shared" si="1"/>
        <v>26662.978999999999</v>
      </c>
      <c r="P8" s="132">
        <f t="shared" si="1"/>
        <v>60393.222999999998</v>
      </c>
      <c r="Q8" s="132">
        <f t="shared" si="1"/>
        <v>4774.2340000000004</v>
      </c>
      <c r="R8" s="132">
        <f t="shared" si="1"/>
        <v>486.46300000000002</v>
      </c>
      <c r="S8" s="132">
        <f t="shared" si="1"/>
        <v>1477369.6359999999</v>
      </c>
      <c r="T8" s="132">
        <f t="shared" si="1"/>
        <v>1.4659757999999998</v>
      </c>
      <c r="U8" s="132">
        <f t="shared" si="1"/>
        <v>22404.692673183858</v>
      </c>
      <c r="V8" s="132">
        <f t="shared" si="1"/>
        <v>2343.3500898166767</v>
      </c>
      <c r="W8" s="132">
        <f t="shared" si="1"/>
        <v>192.72060000000002</v>
      </c>
      <c r="X8" s="132">
        <f t="shared" si="1"/>
        <v>2.1654000000000001E-3</v>
      </c>
      <c r="Y8" s="132">
        <f t="shared" si="1"/>
        <v>68.96284708224762</v>
      </c>
      <c r="Z8" s="132">
        <f t="shared" si="1"/>
        <v>1.4436E-3</v>
      </c>
      <c r="AA8" s="132">
        <f t="shared" si="1"/>
        <v>1967.6591982390892</v>
      </c>
      <c r="AB8" s="132">
        <f t="shared" si="1"/>
        <v>217012.24665952529</v>
      </c>
      <c r="AC8" s="135">
        <f>SUM(B8:AB8)</f>
        <v>769021066.77467084</v>
      </c>
      <c r="AE8" s="135">
        <f>AC8/1000</f>
        <v>769021.06677467085</v>
      </c>
      <c r="AF8" s="130"/>
      <c r="AG8" s="186"/>
    </row>
    <row r="9" spans="1:33" ht="27.5" customHeight="1" thickBot="1">
      <c r="A9" s="136" t="s">
        <v>38</v>
      </c>
      <c r="B9" s="137">
        <f>B10+B68+B121+B150+B175</f>
        <v>369329645.47945124</v>
      </c>
      <c r="C9" s="137">
        <f t="shared" ref="C9:D9" si="2">C10+C68+C121+C150+C175</f>
        <v>163293867.16441539</v>
      </c>
      <c r="D9" s="137">
        <f t="shared" si="2"/>
        <v>35727820.575151265</v>
      </c>
      <c r="E9" s="137">
        <f t="shared" ref="E9:AB9" si="3">E10+E68+E121+E175</f>
        <v>447.51600000000008</v>
      </c>
      <c r="F9" s="137">
        <f t="shared" si="3"/>
        <v>820033.071</v>
      </c>
      <c r="G9" s="137">
        <f t="shared" si="3"/>
        <v>17542.148000000001</v>
      </c>
      <c r="H9" s="137">
        <f t="shared" si="3"/>
        <v>23630.975999999999</v>
      </c>
      <c r="I9" s="137">
        <f t="shared" si="3"/>
        <v>286.49599999999998</v>
      </c>
      <c r="J9" s="137">
        <f t="shared" si="3"/>
        <v>6267306.7520000003</v>
      </c>
      <c r="K9" s="137">
        <f t="shared" si="3"/>
        <v>7295438.733</v>
      </c>
      <c r="L9" s="137">
        <f t="shared" si="3"/>
        <v>187784.92600000001</v>
      </c>
      <c r="M9" s="137">
        <f t="shared" si="3"/>
        <v>495597.141</v>
      </c>
      <c r="N9" s="137">
        <f t="shared" si="3"/>
        <v>462335.571</v>
      </c>
      <c r="O9" s="137">
        <f t="shared" si="3"/>
        <v>26662.978999999999</v>
      </c>
      <c r="P9" s="137">
        <f t="shared" si="3"/>
        <v>60393.222999999998</v>
      </c>
      <c r="Q9" s="137">
        <f t="shared" si="3"/>
        <v>4774.2340000000004</v>
      </c>
      <c r="R9" s="137">
        <f t="shared" si="3"/>
        <v>486.46300000000002</v>
      </c>
      <c r="S9" s="137">
        <f t="shared" si="3"/>
        <v>1477369.6359999999</v>
      </c>
      <c r="T9" s="137">
        <f t="shared" si="3"/>
        <v>1.4659757999999998</v>
      </c>
      <c r="U9" s="137">
        <f t="shared" si="3"/>
        <v>22404.692673183858</v>
      </c>
      <c r="V9" s="137">
        <f t="shared" si="3"/>
        <v>2343.3500898166767</v>
      </c>
      <c r="W9" s="137">
        <f t="shared" si="3"/>
        <v>192.72060000000002</v>
      </c>
      <c r="X9" s="137">
        <f t="shared" si="3"/>
        <v>2.1654000000000001E-3</v>
      </c>
      <c r="Y9" s="137">
        <f t="shared" si="3"/>
        <v>68.96284708224762</v>
      </c>
      <c r="Z9" s="137">
        <f t="shared" si="3"/>
        <v>1.4436E-3</v>
      </c>
      <c r="AA9" s="137">
        <f t="shared" si="3"/>
        <v>1967.6591982390892</v>
      </c>
      <c r="AB9" s="137">
        <f t="shared" si="3"/>
        <v>217012.24665952529</v>
      </c>
      <c r="AC9" s="138">
        <f>SUM(B9:AB9)</f>
        <v>585735414.18567085</v>
      </c>
      <c r="AE9" s="138">
        <f t="shared" ref="AE9:AE72" si="4">AC9/1000</f>
        <v>585735.4141856709</v>
      </c>
      <c r="AF9" s="129"/>
      <c r="AG9" s="187"/>
    </row>
    <row r="10" spans="1:33" ht="22.25" customHeight="1">
      <c r="A10" s="32" t="s">
        <v>39</v>
      </c>
      <c r="B10" s="33">
        <f>B11+B53</f>
        <v>501285961.57536185</v>
      </c>
      <c r="C10" s="33">
        <f>C11+C53</f>
        <v>25165665.690042231</v>
      </c>
      <c r="D10" s="33">
        <f>D11+D53</f>
        <v>3017967.417715841</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529469594.68311989</v>
      </c>
      <c r="AD10" s="41"/>
      <c r="AE10" s="57">
        <f t="shared" si="4"/>
        <v>529469.59468311991</v>
      </c>
      <c r="AF10" s="128"/>
      <c r="AG10" s="36">
        <f>AG11+AG53</f>
        <v>66182.492872157629</v>
      </c>
    </row>
    <row r="11" spans="1:33" ht="22.25" customHeight="1">
      <c r="A11" s="20" t="s">
        <v>40</v>
      </c>
      <c r="B11" s="37">
        <f>B12+B18+B43+B49</f>
        <v>483115848.84536183</v>
      </c>
      <c r="C11" s="37">
        <f>C12+C18+C43+C49</f>
        <v>1129598.0100422325</v>
      </c>
      <c r="D11" s="37">
        <f>D12+D18+D43+D49</f>
        <v>2968728.917715841</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487214175.77311987</v>
      </c>
      <c r="AD11" s="41"/>
      <c r="AE11" s="37">
        <f t="shared" si="4"/>
        <v>487214.17577311984</v>
      </c>
      <c r="AF11" s="128"/>
      <c r="AG11" s="37">
        <f>AG12+AG18+AG43+AG49</f>
        <v>61376.816760027934</v>
      </c>
    </row>
    <row r="12" spans="1:33" ht="22.25" customHeight="1">
      <c r="A12" s="20" t="s">
        <v>41</v>
      </c>
      <c r="B12" s="37">
        <f>B13+B14+B15</f>
        <v>211352405.06590652</v>
      </c>
      <c r="C12" s="37">
        <f>C13+C14+C15</f>
        <v>175861.79972266886</v>
      </c>
      <c r="D12" s="37">
        <f>D13+D14+D15</f>
        <v>343989.12488850678</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211872255.99051768</v>
      </c>
      <c r="AD12" s="41"/>
      <c r="AE12" s="37">
        <f t="shared" si="4"/>
        <v>211872.25599051767</v>
      </c>
      <c r="AF12" s="128"/>
      <c r="AG12" s="37">
        <f>SUM(AG13:AG15)</f>
        <v>8501.1357863900921</v>
      </c>
    </row>
    <row r="13" spans="1:33" ht="22.25" customHeight="1">
      <c r="A13" s="21" t="s">
        <v>42</v>
      </c>
      <c r="B13" s="44">
        <v>171549436.172802</v>
      </c>
      <c r="C13" s="44">
        <v>153671.90070952199</v>
      </c>
      <c r="D13" s="44">
        <v>317055.67643734999</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172020163.74994886</v>
      </c>
      <c r="AD13" s="41"/>
      <c r="AE13" s="52">
        <f t="shared" si="4"/>
        <v>172020.16374994887</v>
      </c>
      <c r="AF13" s="128"/>
      <c r="AG13" s="44">
        <v>7248.37014929829</v>
      </c>
    </row>
    <row r="14" spans="1:33" ht="22.25" customHeight="1">
      <c r="A14" s="21" t="s">
        <v>43</v>
      </c>
      <c r="B14" s="44">
        <v>12702299.681422999</v>
      </c>
      <c r="C14" s="44">
        <v>8329.3544897932607</v>
      </c>
      <c r="D14" s="44">
        <v>11678.3906836972</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12722307.426596491</v>
      </c>
      <c r="AD14" s="41"/>
      <c r="AE14" s="52">
        <f t="shared" si="4"/>
        <v>12722.307426596491</v>
      </c>
      <c r="AF14" s="128"/>
      <c r="AG14" s="44">
        <v>947.484737440765</v>
      </c>
    </row>
    <row r="15" spans="1:33" ht="22.25" customHeight="1">
      <c r="A15" s="21" t="s">
        <v>44</v>
      </c>
      <c r="B15" s="49">
        <f>B16+B17</f>
        <v>27100669.2116815</v>
      </c>
      <c r="C15" s="49">
        <f t="shared" ref="C15:D15" si="5">C16+C17</f>
        <v>13860.544523353599</v>
      </c>
      <c r="D15" s="49">
        <f t="shared" si="5"/>
        <v>15255.057767459601</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27129784.813972313</v>
      </c>
      <c r="AD15" s="41"/>
      <c r="AE15" s="52">
        <f t="shared" si="4"/>
        <v>27129.784813972314</v>
      </c>
      <c r="AF15" s="128"/>
      <c r="AG15" s="44">
        <v>305.28089965103698</v>
      </c>
    </row>
    <row r="16" spans="1:33" ht="22.25" customHeight="1">
      <c r="A16" s="98" t="s">
        <v>45</v>
      </c>
      <c r="B16" s="44">
        <v>1206871.2579999999</v>
      </c>
      <c r="C16" s="44">
        <v>6.0339999999999998</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1206877.2919999999</v>
      </c>
      <c r="AD16" s="41"/>
      <c r="AE16" s="52">
        <f t="shared" si="4"/>
        <v>1206.8772919999999</v>
      </c>
      <c r="AF16" s="128"/>
      <c r="AG16" s="73"/>
    </row>
    <row r="17" spans="1:33" ht="22.25" customHeight="1">
      <c r="A17" s="99" t="s">
        <v>46</v>
      </c>
      <c r="B17" s="44">
        <v>25893797.953681499</v>
      </c>
      <c r="C17" s="44">
        <v>13854.5105233536</v>
      </c>
      <c r="D17" s="44">
        <v>15255.057767459601</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25922907.52197231</v>
      </c>
      <c r="AD17" s="41"/>
      <c r="AE17" s="52">
        <f t="shared" si="4"/>
        <v>25922.907521972309</v>
      </c>
      <c r="AF17" s="128"/>
      <c r="AG17" s="44">
        <v>305.28089965103698</v>
      </c>
    </row>
    <row r="18" spans="1:33" ht="22.25" customHeight="1">
      <c r="A18" s="20" t="s">
        <v>47</v>
      </c>
      <c r="B18" s="37">
        <f>B19+B20+B21+B25+B26+B33+B35+B37+B39</f>
        <v>61765881.648455247</v>
      </c>
      <c r="C18" s="37">
        <f>C19+C20+C21+C25+C26+C33+C35+C37+C39</f>
        <v>97164.552419563537</v>
      </c>
      <c r="D18" s="37">
        <f>D19+D20+D21+D25+D26+D33+D35+D37+D39</f>
        <v>128585.1274273344</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61991631.32830216</v>
      </c>
      <c r="AD18" s="110"/>
      <c r="AE18" s="37">
        <f t="shared" si="4"/>
        <v>61991.631328302159</v>
      </c>
      <c r="AF18" s="128"/>
      <c r="AG18" s="37">
        <f>SUM(AG19,AG20,AG21,AG25,AG26,AG32,AG33,AG34,AG35,AG36,AG37,AG38,AG39)</f>
        <v>788.33703037784653</v>
      </c>
    </row>
    <row r="19" spans="1:33" ht="22.25" customHeight="1">
      <c r="A19" s="100" t="s">
        <v>48</v>
      </c>
      <c r="B19" s="44">
        <v>5208451.7686534831</v>
      </c>
      <c r="C19" s="44">
        <v>2618.2304096747266</v>
      </c>
      <c r="D19" s="44">
        <v>2637.7572312025236</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5213707.7562943604</v>
      </c>
      <c r="AD19" s="110"/>
      <c r="AE19" s="44">
        <f t="shared" si="4"/>
        <v>5213.7077562943605</v>
      </c>
      <c r="AF19" s="128"/>
      <c r="AG19" s="44">
        <v>20.554662030796969</v>
      </c>
    </row>
    <row r="20" spans="1:33" ht="22.25" customHeight="1">
      <c r="A20" s="100" t="s">
        <v>49</v>
      </c>
      <c r="B20" s="44">
        <v>1547236.8623146839</v>
      </c>
      <c r="C20" s="44">
        <v>972.66049894227842</v>
      </c>
      <c r="D20" s="44">
        <v>1340.2431284209374</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1549549.7659420471</v>
      </c>
      <c r="AD20" s="110"/>
      <c r="AE20" s="52">
        <f t="shared" si="4"/>
        <v>1549.5497659420471</v>
      </c>
      <c r="AF20" s="128"/>
      <c r="AG20" s="44">
        <v>11.044787758929285</v>
      </c>
    </row>
    <row r="21" spans="1:33" ht="22.25" customHeight="1">
      <c r="A21" s="100" t="s">
        <v>50</v>
      </c>
      <c r="B21" s="44">
        <f>SUM(B22:B24)</f>
        <v>4784214.2274505068</v>
      </c>
      <c r="C21" s="44">
        <f>SUM(C22:C24)</f>
        <v>2593.7350408646898</v>
      </c>
      <c r="D21" s="44">
        <f>SUM(D22:D24)</f>
        <v>2917.9345598767059</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4789725.8970512487</v>
      </c>
      <c r="AD21" s="110"/>
      <c r="AE21" s="52">
        <f t="shared" si="4"/>
        <v>4789.7258970512485</v>
      </c>
      <c r="AF21" s="128"/>
      <c r="AG21" s="44">
        <v>21.738124131647314</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4750221.1884169467</v>
      </c>
      <c r="C23" s="44">
        <v>2569.6302888646896</v>
      </c>
      <c r="D23" s="44">
        <v>2882.669207876706</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4755673.4879136877</v>
      </c>
      <c r="AD23" s="110"/>
      <c r="AE23" s="52">
        <f t="shared" si="4"/>
        <v>4755.6734879136875</v>
      </c>
      <c r="AF23" s="128"/>
      <c r="AG23" s="44">
        <v>21.624542775980757</v>
      </c>
    </row>
    <row r="24" spans="1:33" ht="22.25" customHeight="1">
      <c r="A24" s="99" t="s">
        <v>53</v>
      </c>
      <c r="B24" s="44">
        <v>33993.039033560002</v>
      </c>
      <c r="C24" s="44">
        <v>24.104751999999998</v>
      </c>
      <c r="D24" s="44">
        <v>35.265351999999993</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34052.409137560004</v>
      </c>
      <c r="AD24" s="110"/>
      <c r="AE24" s="52">
        <f t="shared" si="4"/>
        <v>34.052409137560005</v>
      </c>
      <c r="AF24" s="128"/>
      <c r="AG24" s="44">
        <v>0.11358135566655723</v>
      </c>
    </row>
    <row r="25" spans="1:33" ht="22.25" customHeight="1">
      <c r="A25" s="100" t="s">
        <v>54</v>
      </c>
      <c r="B25" s="44">
        <v>2824743.4671753002</v>
      </c>
      <c r="C25" s="44">
        <v>1804.5725787079452</v>
      </c>
      <c r="D25" s="44">
        <v>2463.9457542036744</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2829011.9855082119</v>
      </c>
      <c r="AD25" s="110"/>
      <c r="AE25" s="52">
        <f t="shared" si="4"/>
        <v>2829.0119855082121</v>
      </c>
      <c r="AF25" s="128"/>
      <c r="AG25" s="44">
        <v>41.46991436058989</v>
      </c>
    </row>
    <row r="26" spans="1:33" ht="22.25" customHeight="1">
      <c r="A26" s="100" t="s">
        <v>55</v>
      </c>
      <c r="B26" s="44">
        <f>SUM(B27:B31)</f>
        <v>589238.5370237946</v>
      </c>
      <c r="C26" s="44">
        <f>SUM(C27:C31)</f>
        <v>31927.707920997454</v>
      </c>
      <c r="D26" s="44">
        <f>SUM(D27:D31)</f>
        <v>40522.102824595771</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661688.34776938776</v>
      </c>
      <c r="AD26" s="110"/>
      <c r="AE26" s="52">
        <f t="shared" si="4"/>
        <v>661.68834776938775</v>
      </c>
      <c r="AF26" s="128"/>
      <c r="AG26" s="44">
        <v>414.5308036450582</v>
      </c>
    </row>
    <row r="27" spans="1:33" ht="22.25" customHeight="1">
      <c r="A27" s="99" t="s">
        <v>56</v>
      </c>
      <c r="B27" s="44">
        <v>0</v>
      </c>
      <c r="C27" s="44">
        <v>31409.758114140586</v>
      </c>
      <c r="D27" s="44">
        <v>39636.123334510732</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71045.881448651315</v>
      </c>
      <c r="AD27" s="110"/>
      <c r="AE27" s="52">
        <f t="shared" si="4"/>
        <v>71.045881448651315</v>
      </c>
      <c r="AF27" s="128"/>
      <c r="AG27" s="44">
        <v>407.95292979199257</v>
      </c>
    </row>
    <row r="28" spans="1:33" ht="22.25" customHeight="1">
      <c r="A28" s="99" t="s">
        <v>57</v>
      </c>
      <c r="B28" s="44">
        <v>0</v>
      </c>
      <c r="C28" s="44">
        <v>0</v>
      </c>
      <c r="D28" s="44">
        <v>0</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0</v>
      </c>
      <c r="AD28" s="110"/>
      <c r="AE28" s="52">
        <f t="shared" si="4"/>
        <v>0</v>
      </c>
      <c r="AF28" s="128"/>
      <c r="AG28" s="44">
        <v>0</v>
      </c>
    </row>
    <row r="29" spans="1:33" ht="22.25" customHeight="1">
      <c r="A29" s="99" t="s">
        <v>58</v>
      </c>
      <c r="B29" s="44">
        <v>509805.23445590452</v>
      </c>
      <c r="C29" s="44">
        <v>433.90111463376303</v>
      </c>
      <c r="D29" s="44">
        <v>726.88732266272393</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510966.02289320104</v>
      </c>
      <c r="AD29" s="110"/>
      <c r="AE29" s="52">
        <f t="shared" si="4"/>
        <v>510.96602289320106</v>
      </c>
      <c r="AF29" s="128"/>
      <c r="AG29" s="44">
        <v>2.2767675490869901</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79433.302567890118</v>
      </c>
      <c r="C31" s="44">
        <v>84.048692223108205</v>
      </c>
      <c r="D31" s="44">
        <v>159.092167422312</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79676.443427535531</v>
      </c>
      <c r="AD31" s="110"/>
      <c r="AE31" s="52">
        <f t="shared" si="4"/>
        <v>79.676443427535531</v>
      </c>
      <c r="AF31" s="128"/>
      <c r="AG31" s="44">
        <v>4.3011063039786714</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470781.82959175186</v>
      </c>
      <c r="C33" s="44">
        <v>272.10231085024259</v>
      </c>
      <c r="D33" s="44">
        <v>333.46827397893293</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471387.400176581</v>
      </c>
      <c r="AD33" s="110"/>
      <c r="AE33" s="52">
        <f t="shared" si="4"/>
        <v>471.38740017658097</v>
      </c>
      <c r="AF33" s="128"/>
      <c r="AG33" s="44">
        <v>1.3960066276173138</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6487618.9208858479</v>
      </c>
      <c r="C35" s="44">
        <v>8506.8724258695493</v>
      </c>
      <c r="D35" s="44">
        <v>13437.215080453079</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6509563.0083921701</v>
      </c>
      <c r="AD35" s="110"/>
      <c r="AE35" s="52">
        <f t="shared" si="4"/>
        <v>6509.5630083921696</v>
      </c>
      <c r="AF35" s="128"/>
      <c r="AG35" s="44">
        <v>35.105715528224273</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444786.57224344189</v>
      </c>
      <c r="C37" s="44">
        <v>512.85761383783745</v>
      </c>
      <c r="D37" s="44">
        <v>970.7661976216209</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446270.19605490135</v>
      </c>
      <c r="AD37" s="110"/>
      <c r="AE37" s="52">
        <f t="shared" si="4"/>
        <v>446.27019605490136</v>
      </c>
      <c r="AF37" s="128"/>
      <c r="AG37" s="44">
        <v>1.9709344043733734</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39408809.463116445</v>
      </c>
      <c r="C39" s="44">
        <f>SUM(C40:C42)</f>
        <v>47955.813619818815</v>
      </c>
      <c r="D39" s="44">
        <f>SUM(D40:D42)</f>
        <v>63961.694376981155</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39520726.97111325</v>
      </c>
      <c r="AD39" s="110"/>
      <c r="AE39" s="52">
        <f t="shared" si="4"/>
        <v>39520.726971113247</v>
      </c>
      <c r="AF39" s="128"/>
      <c r="AG39" s="44">
        <v>240.52608189060987</v>
      </c>
    </row>
    <row r="40" spans="1:33" ht="22.25" customHeight="1">
      <c r="A40" s="99" t="s">
        <v>69</v>
      </c>
      <c r="B40" s="44">
        <v>3457549.19871725</v>
      </c>
      <c r="C40" s="44">
        <v>1716.186416</v>
      </c>
      <c r="D40" s="44">
        <v>1694.3174885000001</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3460959.7026217501</v>
      </c>
      <c r="AD40" s="110"/>
      <c r="AE40" s="52">
        <f t="shared" si="4"/>
        <v>3460.9597026217502</v>
      </c>
      <c r="AF40" s="128"/>
      <c r="AG40" s="44">
        <v>12.568068067389335</v>
      </c>
    </row>
    <row r="41" spans="1:33" ht="22.25" customHeight="1">
      <c r="A41" s="99" t="s">
        <v>70</v>
      </c>
      <c r="B41" s="44">
        <v>568684.89824547165</v>
      </c>
      <c r="C41" s="44">
        <v>411.00629183333314</v>
      </c>
      <c r="D41" s="44">
        <v>613.88165617155369</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569709.78619347652</v>
      </c>
      <c r="AD41" s="110"/>
      <c r="AE41" s="52">
        <f t="shared" si="4"/>
        <v>569.70978619347648</v>
      </c>
      <c r="AF41" s="128"/>
      <c r="AG41" s="44">
        <v>4.8301460194325969</v>
      </c>
    </row>
    <row r="42" spans="1:33" ht="22.25" customHeight="1">
      <c r="A42" s="99" t="s">
        <v>71</v>
      </c>
      <c r="B42" s="44">
        <v>35382575.366153724</v>
      </c>
      <c r="C42" s="44">
        <v>45828.620911985483</v>
      </c>
      <c r="D42" s="44">
        <v>61653.4952323096</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35490057.482298017</v>
      </c>
      <c r="AD42" s="110"/>
      <c r="AE42" s="52">
        <f t="shared" si="4"/>
        <v>35490.05748229802</v>
      </c>
      <c r="AF42" s="128"/>
      <c r="AG42" s="44">
        <v>223.12786780378795</v>
      </c>
    </row>
    <row r="43" spans="1:33" ht="22.25" customHeight="1">
      <c r="A43" s="20" t="s">
        <v>72</v>
      </c>
      <c r="B43" s="37">
        <f>SUM(B44:B48)</f>
        <v>175635182.28100002</v>
      </c>
      <c r="C43" s="37">
        <f>SUM(C44:C48)</f>
        <v>490925.06790000002</v>
      </c>
      <c r="D43" s="37">
        <f>SUM(D44:D48)</f>
        <v>2118373.2553999997</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178244480.60430002</v>
      </c>
      <c r="AD43" s="41"/>
      <c r="AE43" s="37">
        <f t="shared" si="4"/>
        <v>178244.48060430001</v>
      </c>
      <c r="AF43" s="128"/>
      <c r="AG43" s="37">
        <f>SUM(AG44:AG48)</f>
        <v>13640.263943260001</v>
      </c>
    </row>
    <row r="44" spans="1:33" ht="22.25" customHeight="1">
      <c r="A44" s="100" t="s">
        <v>73</v>
      </c>
      <c r="B44" s="44">
        <v>6870208.0920000002</v>
      </c>
      <c r="C44" s="44">
        <v>1324.5777</v>
      </c>
      <c r="D44" s="44">
        <v>50144.7281</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6921677.3978000004</v>
      </c>
      <c r="AD44" s="41"/>
      <c r="AE44" s="52">
        <f t="shared" si="4"/>
        <v>6921.6773978000001</v>
      </c>
      <c r="AF44" s="128"/>
      <c r="AG44" s="44">
        <v>97.191743259999996</v>
      </c>
    </row>
    <row r="45" spans="1:33" ht="22.25" customHeight="1">
      <c r="A45" s="100" t="s">
        <v>74</v>
      </c>
      <c r="B45" s="44">
        <v>164405070.59999999</v>
      </c>
      <c r="C45" s="44">
        <v>480142.1545</v>
      </c>
      <c r="D45" s="44">
        <v>1837444.5353999999</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166722657.2899</v>
      </c>
      <c r="AD45" s="41"/>
      <c r="AE45" s="52">
        <f t="shared" si="4"/>
        <v>166722.6572899</v>
      </c>
      <c r="AF45" s="128"/>
      <c r="AG45" s="44">
        <v>13418.8</v>
      </c>
    </row>
    <row r="46" spans="1:33" ht="22.25" customHeight="1">
      <c r="A46" s="100" t="s">
        <v>75</v>
      </c>
      <c r="B46" s="44">
        <v>2057810.43</v>
      </c>
      <c r="C46" s="44">
        <v>3282.29</v>
      </c>
      <c r="D46" s="44">
        <v>214083.46</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2275176.1800000002</v>
      </c>
      <c r="AD46" s="41"/>
      <c r="AE46" s="52">
        <f t="shared" si="4"/>
        <v>2275.1761800000004</v>
      </c>
      <c r="AF46" s="128"/>
      <c r="AG46" s="44">
        <v>48.52</v>
      </c>
    </row>
    <row r="47" spans="1:33" ht="22.25" customHeight="1">
      <c r="A47" s="100" t="s">
        <v>76</v>
      </c>
      <c r="B47" s="44">
        <v>2302093.159</v>
      </c>
      <c r="C47" s="44">
        <v>6176.0456999999997</v>
      </c>
      <c r="D47" s="44">
        <v>16700.531900000002</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2324969.7365999999</v>
      </c>
      <c r="AD47" s="41"/>
      <c r="AE47" s="52">
        <f t="shared" si="4"/>
        <v>2324.9697366</v>
      </c>
      <c r="AF47" s="128"/>
      <c r="AG47" s="44">
        <v>75.752200000000002</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34362379.850000001</v>
      </c>
      <c r="C49" s="37">
        <f>SUM(C50:C52)</f>
        <v>365646.58999999997</v>
      </c>
      <c r="D49" s="37">
        <f>SUM(D50:D52)</f>
        <v>377781.41000000003</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35105807.850000001</v>
      </c>
      <c r="AD49" s="41"/>
      <c r="AE49" s="37">
        <f t="shared" si="4"/>
        <v>35105.807850000005</v>
      </c>
      <c r="AF49" s="128"/>
      <c r="AG49" s="37">
        <f>SUM(AG50:AG52)</f>
        <v>38447.079999999994</v>
      </c>
    </row>
    <row r="50" spans="1:33" ht="22.25" customHeight="1">
      <c r="A50" s="100" t="s">
        <v>79</v>
      </c>
      <c r="B50" s="44">
        <v>5196030.13</v>
      </c>
      <c r="C50" s="44">
        <v>11640.1</v>
      </c>
      <c r="D50" s="44">
        <v>2402.7800000000002</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5210073.01</v>
      </c>
      <c r="AD50" s="41"/>
      <c r="AE50" s="52">
        <f t="shared" si="4"/>
        <v>5210.0730100000001</v>
      </c>
      <c r="AF50" s="128"/>
      <c r="AG50" s="44">
        <v>2433.63</v>
      </c>
    </row>
    <row r="51" spans="1:33" ht="22.25" customHeight="1">
      <c r="A51" s="100" t="s">
        <v>80</v>
      </c>
      <c r="B51" s="44">
        <v>19462312.66</v>
      </c>
      <c r="C51" s="44">
        <v>317311.01</v>
      </c>
      <c r="D51" s="44">
        <v>354830.42</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20134454.090000004</v>
      </c>
      <c r="AD51" s="41"/>
      <c r="AE51" s="52">
        <f t="shared" si="4"/>
        <v>20134.454090000003</v>
      </c>
      <c r="AF51" s="128"/>
      <c r="AG51" s="44">
        <v>35742.85</v>
      </c>
    </row>
    <row r="52" spans="1:33" ht="22.25" customHeight="1">
      <c r="A52" s="100" t="s">
        <v>81</v>
      </c>
      <c r="B52" s="44">
        <v>9704037.0600000005</v>
      </c>
      <c r="C52" s="44">
        <v>36695.480000000003</v>
      </c>
      <c r="D52" s="44">
        <v>20548.21</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9761280.7500000019</v>
      </c>
      <c r="AD52" s="41"/>
      <c r="AE52" s="52">
        <f t="shared" si="4"/>
        <v>9761.2807500000017</v>
      </c>
      <c r="AF52" s="128"/>
      <c r="AG52" s="44">
        <v>270.60000000000002</v>
      </c>
    </row>
    <row r="53" spans="1:33" ht="22.25" customHeight="1">
      <c r="A53" s="13" t="s">
        <v>82</v>
      </c>
      <c r="B53" s="37">
        <f>B54+B59</f>
        <v>18170112.73</v>
      </c>
      <c r="C53" s="37">
        <f>C54+C59</f>
        <v>24036067.68</v>
      </c>
      <c r="D53" s="37">
        <f>D54+D59</f>
        <v>49238.5</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42255418.909999996</v>
      </c>
      <c r="AD53" s="41"/>
      <c r="AE53" s="37">
        <f t="shared" si="4"/>
        <v>42255.418909999993</v>
      </c>
      <c r="AF53" s="128"/>
      <c r="AG53" s="37">
        <f>AG54+AG59</f>
        <v>4805.6761121296904</v>
      </c>
    </row>
    <row r="54" spans="1:33" ht="22.25" customHeight="1">
      <c r="A54" s="20" t="s">
        <v>83</v>
      </c>
      <c r="B54" s="37">
        <f>B55+B58</f>
        <v>84361.75</v>
      </c>
      <c r="C54" s="37">
        <f>C55+C58</f>
        <v>2967251.79</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3051613.54</v>
      </c>
      <c r="AD54" s="41"/>
      <c r="AE54" s="37">
        <f t="shared" si="4"/>
        <v>3051.6135399999998</v>
      </c>
      <c r="AF54" s="128"/>
      <c r="AG54" s="76"/>
    </row>
    <row r="55" spans="1:33" ht="22.25" customHeight="1">
      <c r="A55" s="101" t="s">
        <v>84</v>
      </c>
      <c r="B55" s="52">
        <f>B56+B57</f>
        <v>84361.75</v>
      </c>
      <c r="C55" s="52">
        <f>C56+C57</f>
        <v>2967251.79</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3051613.54</v>
      </c>
      <c r="AD55" s="41"/>
      <c r="AE55" s="44">
        <f t="shared" si="4"/>
        <v>3051.6135399999998</v>
      </c>
      <c r="AF55" s="128"/>
      <c r="AG55" s="73"/>
    </row>
    <row r="56" spans="1:33" ht="22.25" customHeight="1">
      <c r="A56" s="100" t="s">
        <v>85</v>
      </c>
      <c r="B56" s="44">
        <v>80342.3</v>
      </c>
      <c r="C56" s="44">
        <v>2846171.9</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2926514.1999999997</v>
      </c>
      <c r="AD56" s="41"/>
      <c r="AE56" s="52">
        <f t="shared" si="4"/>
        <v>2926.5141999999996</v>
      </c>
      <c r="AF56" s="128"/>
      <c r="AG56" s="73"/>
    </row>
    <row r="57" spans="1:33" ht="22.25" customHeight="1">
      <c r="A57" s="100" t="s">
        <v>86</v>
      </c>
      <c r="B57" s="44">
        <v>4019.45</v>
      </c>
      <c r="C57" s="44">
        <v>121079.89</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125099.34</v>
      </c>
      <c r="AD57" s="41"/>
      <c r="AE57" s="52">
        <f t="shared" si="4"/>
        <v>125.09934</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18085750.98</v>
      </c>
      <c r="C59" s="37">
        <f t="shared" ref="C59:D59" si="8">C60+C64</f>
        <v>21068815.890000001</v>
      </c>
      <c r="D59" s="37">
        <f t="shared" si="8"/>
        <v>49238.5</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39203805.369999997</v>
      </c>
      <c r="AD59" s="41"/>
      <c r="AE59" s="37">
        <f t="shared" si="4"/>
        <v>39203.805369999995</v>
      </c>
      <c r="AF59" s="128"/>
      <c r="AG59" s="53">
        <f>SUM(AG60:AG66)</f>
        <v>4805.6761121296904</v>
      </c>
    </row>
    <row r="60" spans="1:33" ht="22.25" customHeight="1">
      <c r="A60" s="100" t="s">
        <v>89</v>
      </c>
      <c r="B60" s="49">
        <f>SUM(B61,B62,B63)</f>
        <v>15704180.389999999</v>
      </c>
      <c r="C60" s="49">
        <f t="shared" ref="C60:D60" si="9">SUM(C61,C62,C63)</f>
        <v>14651019.74</v>
      </c>
      <c r="D60" s="49">
        <f t="shared" si="9"/>
        <v>49179.360000000001</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30404379.489999998</v>
      </c>
      <c r="AD60" s="41"/>
      <c r="AE60" s="52">
        <f t="shared" si="4"/>
        <v>30404.379489999999</v>
      </c>
      <c r="AF60" s="128"/>
      <c r="AG60" s="111"/>
    </row>
    <row r="61" spans="1:33" ht="22.25" customHeight="1">
      <c r="A61" s="102" t="s">
        <v>90</v>
      </c>
      <c r="B61" s="44">
        <v>4508245.96</v>
      </c>
      <c r="C61" s="44">
        <v>4396105.68</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8904351.6400000006</v>
      </c>
      <c r="AD61" s="41"/>
      <c r="AE61" s="52">
        <f t="shared" si="4"/>
        <v>8904.3516400000008</v>
      </c>
      <c r="AF61" s="128"/>
      <c r="AG61" s="109"/>
    </row>
    <row r="62" spans="1:33" ht="22.25" customHeight="1">
      <c r="A62" s="102" t="s">
        <v>91</v>
      </c>
      <c r="B62" s="44">
        <v>11161206.810000001</v>
      </c>
      <c r="C62" s="44">
        <v>10124735.58</v>
      </c>
      <c r="D62" s="44">
        <v>49179.360000000001</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21335121.75</v>
      </c>
      <c r="AD62" s="41"/>
      <c r="AE62" s="52">
        <f t="shared" si="4"/>
        <v>21335.121749999998</v>
      </c>
      <c r="AF62" s="128"/>
      <c r="AG62" s="44">
        <v>4805.6761121296904</v>
      </c>
    </row>
    <row r="63" spans="1:33" ht="22.25" customHeight="1">
      <c r="A63" s="102" t="s">
        <v>92</v>
      </c>
      <c r="B63" s="44">
        <v>34727.620000000003</v>
      </c>
      <c r="C63" s="44">
        <v>130178.48</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164906.1</v>
      </c>
      <c r="AD63" s="41"/>
      <c r="AE63" s="52">
        <f t="shared" si="4"/>
        <v>164.90610000000001</v>
      </c>
      <c r="AF63" s="128"/>
      <c r="AG63" s="109"/>
    </row>
    <row r="64" spans="1:33" ht="22.25" customHeight="1">
      <c r="A64" s="103" t="s">
        <v>93</v>
      </c>
      <c r="B64" s="49">
        <f>SUM(B65,B66,B67)</f>
        <v>2381570.5900000003</v>
      </c>
      <c r="C64" s="49">
        <f t="shared" ref="C64:D64" si="11">SUM(C65,C66,C67)</f>
        <v>6417796.1500000004</v>
      </c>
      <c r="D64" s="49">
        <f t="shared" si="11"/>
        <v>59.14</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8799425.8800000008</v>
      </c>
      <c r="AD64" s="41"/>
      <c r="AE64" s="52">
        <f t="shared" si="4"/>
        <v>8799.4258800000007</v>
      </c>
      <c r="AF64" s="128"/>
      <c r="AG64" s="109"/>
    </row>
    <row r="65" spans="1:33" ht="22.25" customHeight="1">
      <c r="A65" s="102" t="s">
        <v>94</v>
      </c>
      <c r="B65" s="44">
        <v>1952470.86</v>
      </c>
      <c r="C65" s="44">
        <v>3027366.17</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4979837.03</v>
      </c>
      <c r="AD65" s="41"/>
      <c r="AE65" s="52">
        <f t="shared" si="4"/>
        <v>4979.8370300000006</v>
      </c>
      <c r="AF65" s="128"/>
      <c r="AG65" s="112"/>
    </row>
    <row r="66" spans="1:33" ht="22.25" customHeight="1">
      <c r="A66" s="102" t="s">
        <v>95</v>
      </c>
      <c r="B66" s="44">
        <v>425249.25</v>
      </c>
      <c r="C66" s="44">
        <v>208421.68</v>
      </c>
      <c r="D66" s="44">
        <v>59.14</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633730.06999999995</v>
      </c>
      <c r="AD66" s="41"/>
      <c r="AE66" s="52">
        <f t="shared" si="4"/>
        <v>633.73006999999996</v>
      </c>
      <c r="AF66" s="128"/>
      <c r="AG66" s="112"/>
    </row>
    <row r="67" spans="1:33" ht="22.25" customHeight="1" thickBot="1">
      <c r="A67" s="102" t="s">
        <v>96</v>
      </c>
      <c r="B67" s="44">
        <v>3850.48</v>
      </c>
      <c r="C67" s="44">
        <v>3182008.3</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3185858.78</v>
      </c>
      <c r="AD67" s="41"/>
      <c r="AE67" s="116">
        <f t="shared" si="4"/>
        <v>3185.8587799999996</v>
      </c>
      <c r="AF67" s="128"/>
      <c r="AG67" s="112"/>
    </row>
    <row r="68" spans="1:33" ht="22.25" customHeight="1">
      <c r="A68" s="12" t="s">
        <v>97</v>
      </c>
      <c r="B68" s="33">
        <f>B69+B75+B86+B94+B99+B105+B112+B117</f>
        <v>48841739.05718945</v>
      </c>
      <c r="C68" s="33">
        <f t="shared" ref="C68:AC68" si="12">C69+C75+C86+C94+C99+C105+C112+C117</f>
        <v>153800.98726207987</v>
      </c>
      <c r="D68" s="33">
        <f t="shared" si="12"/>
        <v>690798.1802984206</v>
      </c>
      <c r="E68" s="34">
        <f t="shared" si="12"/>
        <v>447.51600000000008</v>
      </c>
      <c r="F68" s="34">
        <f t="shared" si="12"/>
        <v>820033.071</v>
      </c>
      <c r="G68" s="34">
        <f t="shared" si="12"/>
        <v>17542.148000000001</v>
      </c>
      <c r="H68" s="34">
        <f t="shared" si="12"/>
        <v>23630.975999999999</v>
      </c>
      <c r="I68" s="34">
        <f t="shared" si="12"/>
        <v>286.49599999999998</v>
      </c>
      <c r="J68" s="34">
        <f t="shared" si="12"/>
        <v>6267306.7520000003</v>
      </c>
      <c r="K68" s="34">
        <f t="shared" si="12"/>
        <v>7295438.733</v>
      </c>
      <c r="L68" s="34">
        <f t="shared" si="12"/>
        <v>187784.92600000001</v>
      </c>
      <c r="M68" s="34">
        <f t="shared" si="12"/>
        <v>495597.141</v>
      </c>
      <c r="N68" s="34">
        <f t="shared" si="12"/>
        <v>462335.571</v>
      </c>
      <c r="O68" s="34">
        <f t="shared" si="12"/>
        <v>26662.978999999999</v>
      </c>
      <c r="P68" s="34">
        <f t="shared" si="12"/>
        <v>60393.222999999998</v>
      </c>
      <c r="Q68" s="34">
        <f t="shared" si="12"/>
        <v>4774.2340000000004</v>
      </c>
      <c r="R68" s="34">
        <f t="shared" si="12"/>
        <v>486.46300000000002</v>
      </c>
      <c r="S68" s="34">
        <f t="shared" si="12"/>
        <v>1477369.6359999999</v>
      </c>
      <c r="T68" s="34">
        <f t="shared" si="12"/>
        <v>1.4659757999999998</v>
      </c>
      <c r="U68" s="34">
        <f t="shared" si="12"/>
        <v>22404.692673183858</v>
      </c>
      <c r="V68" s="34">
        <f t="shared" si="12"/>
        <v>2343.3500898166767</v>
      </c>
      <c r="W68" s="34">
        <f t="shared" si="12"/>
        <v>192.72060000000002</v>
      </c>
      <c r="X68" s="34">
        <f t="shared" si="12"/>
        <v>2.1654000000000001E-3</v>
      </c>
      <c r="Y68" s="34">
        <f t="shared" si="12"/>
        <v>68.96284708224762</v>
      </c>
      <c r="Z68" s="34">
        <f t="shared" si="12"/>
        <v>1.4436E-3</v>
      </c>
      <c r="AA68" s="34">
        <f t="shared" si="12"/>
        <v>1967.6591982390892</v>
      </c>
      <c r="AB68" s="120">
        <f t="shared" si="12"/>
        <v>217012.24665952529</v>
      </c>
      <c r="AC68" s="57">
        <f t="shared" si="12"/>
        <v>67070419.191402592</v>
      </c>
      <c r="AD68" s="93"/>
      <c r="AE68" s="57">
        <f t="shared" si="4"/>
        <v>67070.419191402587</v>
      </c>
      <c r="AF68" s="128"/>
      <c r="AG68" s="57"/>
    </row>
    <row r="69" spans="1:33" ht="22.25" customHeight="1">
      <c r="A69" s="20" t="s">
        <v>98</v>
      </c>
      <c r="B69" s="53">
        <f>SUM(B70:B74)</f>
        <v>28497472.981531493</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28497472.981531493</v>
      </c>
      <c r="AD69" s="41"/>
      <c r="AE69" s="37">
        <f t="shared" si="4"/>
        <v>28497.472981531493</v>
      </c>
      <c r="AF69" s="128"/>
      <c r="AG69" s="76"/>
    </row>
    <row r="70" spans="1:33" ht="22.25" customHeight="1">
      <c r="A70" s="100" t="s">
        <v>99</v>
      </c>
      <c r="B70" s="44">
        <v>19637318.905072004</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19637318.905072004</v>
      </c>
      <c r="AD70" s="41"/>
      <c r="AE70" s="52">
        <f t="shared" si="4"/>
        <v>19637.318905072003</v>
      </c>
      <c r="AF70" s="128"/>
      <c r="AG70" s="111"/>
    </row>
    <row r="71" spans="1:33" ht="22.25" customHeight="1">
      <c r="A71" s="100" t="s">
        <v>100</v>
      </c>
      <c r="B71" s="44">
        <v>3472221.2003331734</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3472221.2003331734</v>
      </c>
      <c r="AD71" s="41"/>
      <c r="AE71" s="52">
        <f t="shared" si="4"/>
        <v>3472.2212003331733</v>
      </c>
      <c r="AF71" s="128"/>
      <c r="AG71" s="111"/>
    </row>
    <row r="72" spans="1:33" ht="22.25" customHeight="1">
      <c r="A72" s="100" t="s">
        <v>101</v>
      </c>
      <c r="B72" s="44">
        <v>695465.05375690176</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695465.05375690176</v>
      </c>
      <c r="AD72" s="41"/>
      <c r="AE72" s="52">
        <f t="shared" si="4"/>
        <v>695.46505375690174</v>
      </c>
      <c r="AF72" s="128"/>
      <c r="AG72" s="111"/>
    </row>
    <row r="73" spans="1:33" ht="22.25" customHeight="1">
      <c r="A73" s="100" t="s">
        <v>102</v>
      </c>
      <c r="B73" s="44">
        <v>4692467.8223694135</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4692467.8223694135</v>
      </c>
      <c r="AD73" s="41"/>
      <c r="AE73" s="52">
        <f t="shared" ref="AE73:AE136" si="13">AC73/1000</f>
        <v>4692.4678223694136</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2204021.9017701293</v>
      </c>
      <c r="C75" s="37">
        <f>SUM(C76:C85)</f>
        <v>151756.70726207987</v>
      </c>
      <c r="D75" s="37">
        <f>SUM(D76:D85)</f>
        <v>690556.11974999995</v>
      </c>
      <c r="E75" s="60">
        <f>SUM(E76:E85)</f>
        <v>0</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3046334.7287822096</v>
      </c>
      <c r="AD75" s="41"/>
      <c r="AE75" s="37">
        <f t="shared" si="13"/>
        <v>3046.3347287822094</v>
      </c>
      <c r="AF75" s="128"/>
      <c r="AG75" s="76"/>
    </row>
    <row r="76" spans="1:33" ht="22.25" customHeight="1">
      <c r="A76" s="100" t="s">
        <v>105</v>
      </c>
      <c r="B76" s="117">
        <v>638533.29545999144</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638533.29545999144</v>
      </c>
      <c r="AD76" s="41"/>
      <c r="AE76" s="52">
        <f t="shared" si="13"/>
        <v>638.53329545999145</v>
      </c>
      <c r="AF76" s="128"/>
      <c r="AG76" s="111"/>
    </row>
    <row r="77" spans="1:33" ht="22.25" customHeight="1">
      <c r="A77" s="100" t="s">
        <v>106</v>
      </c>
      <c r="B77" s="59"/>
      <c r="C77" s="58"/>
      <c r="D77" s="44">
        <v>541188.33974999993</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541188.33974999993</v>
      </c>
      <c r="AD77" s="41"/>
      <c r="AE77" s="52">
        <f t="shared" si="13"/>
        <v>541.18833974999995</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149367.78</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149367.78</v>
      </c>
      <c r="AD79" s="41"/>
      <c r="AE79" s="52">
        <f t="shared" si="13"/>
        <v>149.36778000000001</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269151.06000000006</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269151.06000000006</v>
      </c>
      <c r="AD81" s="41"/>
      <c r="AE81" s="52">
        <f t="shared" si="13"/>
        <v>269.15106000000003</v>
      </c>
      <c r="AF81" s="128"/>
      <c r="AG81" s="111"/>
    </row>
    <row r="82" spans="1:33" ht="22.25" customHeight="1">
      <c r="A82" s="100" t="s">
        <v>111</v>
      </c>
      <c r="B82" s="44">
        <v>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0</v>
      </c>
      <c r="AD82" s="41"/>
      <c r="AE82" s="52">
        <f t="shared" si="13"/>
        <v>0</v>
      </c>
      <c r="AF82" s="128"/>
      <c r="AG82" s="111"/>
    </row>
    <row r="83" spans="1:33" ht="22.25" customHeight="1">
      <c r="A83" s="100" t="s">
        <v>112</v>
      </c>
      <c r="B83" s="44">
        <v>1296337.546310138</v>
      </c>
      <c r="C83" s="44">
        <v>151756.70726207987</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1448094.2535722179</v>
      </c>
      <c r="AD83" s="41"/>
      <c r="AE83" s="52">
        <f t="shared" si="13"/>
        <v>1448.0942535722179</v>
      </c>
      <c r="AF83" s="128"/>
      <c r="AG83" s="111"/>
    </row>
    <row r="84" spans="1:33" ht="22.25" customHeight="1">
      <c r="A84" s="100" t="s">
        <v>113</v>
      </c>
      <c r="B84" s="59"/>
      <c r="C84" s="58"/>
      <c r="D84" s="58"/>
      <c r="E84" s="165">
        <v>0</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0</v>
      </c>
      <c r="AD84" s="41"/>
      <c r="AE84" s="52">
        <f t="shared" si="13"/>
        <v>0</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17981214.960000001</v>
      </c>
      <c r="C86" s="37">
        <f>SUM(C87:C93)</f>
        <v>2044.28</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17983259.240000002</v>
      </c>
      <c r="AD86" s="41"/>
      <c r="AE86" s="37">
        <f>AC86/1000</f>
        <v>17983.259240000003</v>
      </c>
      <c r="AF86" s="128"/>
      <c r="AG86" s="76"/>
    </row>
    <row r="87" spans="1:33" ht="22.25" customHeight="1">
      <c r="A87" s="100" t="s">
        <v>116</v>
      </c>
      <c r="B87" s="44">
        <v>17589540</v>
      </c>
      <c r="C87" s="44">
        <v>2044.28</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17591584.280000001</v>
      </c>
      <c r="AD87" s="41"/>
      <c r="AE87" s="52">
        <f t="shared" si="13"/>
        <v>17591.584280000003</v>
      </c>
      <c r="AF87" s="128"/>
      <c r="AG87" s="111"/>
    </row>
    <row r="88" spans="1:33" ht="22.25" customHeight="1">
      <c r="A88" s="100" t="s">
        <v>117</v>
      </c>
      <c r="B88" s="44">
        <v>297839</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297839</v>
      </c>
      <c r="AD88" s="41"/>
      <c r="AE88" s="52">
        <f t="shared" si="13"/>
        <v>297.839</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93835.96</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93835.96</v>
      </c>
      <c r="AD91" s="41"/>
      <c r="AE91" s="52">
        <f t="shared" si="13"/>
        <v>93.83596</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122568.32388782606</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122568.32388782606</v>
      </c>
      <c r="AD94" s="41"/>
      <c r="AE94" s="37">
        <f t="shared" si="13"/>
        <v>122.56832388782605</v>
      </c>
      <c r="AF94" s="128"/>
      <c r="AG94" s="78"/>
    </row>
    <row r="95" spans="1:33" ht="22.25" customHeight="1">
      <c r="A95" s="100" t="s">
        <v>124</v>
      </c>
      <c r="B95" s="44">
        <v>105735.09168253878</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105735.09168253878</v>
      </c>
      <c r="AD95" s="41"/>
      <c r="AE95" s="52">
        <f t="shared" si="13"/>
        <v>105.73509168253878</v>
      </c>
      <c r="AF95" s="128"/>
      <c r="AG95" s="111"/>
    </row>
    <row r="96" spans="1:33" ht="22.25" customHeight="1">
      <c r="A96" s="100" t="s">
        <v>125</v>
      </c>
      <c r="B96" s="44">
        <v>16833.232205287281</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16833.232205287281</v>
      </c>
      <c r="AD96" s="41"/>
      <c r="AE96" s="52">
        <f t="shared" si="13"/>
        <v>16.833232205287281</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242.06054842067974</v>
      </c>
      <c r="E99" s="66">
        <f>SUM(E100:E102)</f>
        <v>447.51600000000008</v>
      </c>
      <c r="F99" s="47"/>
      <c r="G99" s="47"/>
      <c r="H99" s="47"/>
      <c r="I99" s="47"/>
      <c r="J99" s="47"/>
      <c r="K99" s="47"/>
      <c r="L99" s="47"/>
      <c r="M99" s="47"/>
      <c r="N99" s="47"/>
      <c r="O99" s="47"/>
      <c r="P99" s="47"/>
      <c r="Q99" s="47"/>
      <c r="R99" s="47"/>
      <c r="S99" s="47"/>
      <c r="T99" s="66">
        <f>SUM(T100:T102)</f>
        <v>1.4659757999999998</v>
      </c>
      <c r="U99" s="66">
        <f t="shared" ref="U99:AB99" si="16">SUM(U100:U102)</f>
        <v>22404.692673183858</v>
      </c>
      <c r="V99" s="66">
        <f t="shared" si="16"/>
        <v>2343.3500898166767</v>
      </c>
      <c r="W99" s="66">
        <f t="shared" si="16"/>
        <v>192.72060000000002</v>
      </c>
      <c r="X99" s="66">
        <f t="shared" si="16"/>
        <v>2.1654000000000001E-3</v>
      </c>
      <c r="Y99" s="66">
        <f t="shared" si="16"/>
        <v>68.96284708224762</v>
      </c>
      <c r="Z99" s="66">
        <f t="shared" si="16"/>
        <v>1.4436E-3</v>
      </c>
      <c r="AA99" s="66">
        <f t="shared" si="16"/>
        <v>1967.6591982390892</v>
      </c>
      <c r="AB99" s="66">
        <f t="shared" si="16"/>
        <v>1899.8166595253003</v>
      </c>
      <c r="AC99" s="37">
        <f>SUM(AC100:AC104)</f>
        <v>29568.24820106785</v>
      </c>
      <c r="AD99" s="41"/>
      <c r="AE99" s="37">
        <f t="shared" si="13"/>
        <v>29.568248201067849</v>
      </c>
      <c r="AF99" s="128"/>
      <c r="AG99" s="63"/>
    </row>
    <row r="100" spans="1:33" ht="22.25" customHeight="1">
      <c r="A100" s="100" t="s">
        <v>129</v>
      </c>
      <c r="B100" s="63"/>
      <c r="C100" s="63"/>
      <c r="D100" s="44">
        <v>193.18977000000001</v>
      </c>
      <c r="E100" s="165">
        <v>447.51600000000008</v>
      </c>
      <c r="F100" s="47"/>
      <c r="G100" s="47"/>
      <c r="H100" s="47"/>
      <c r="I100" s="47"/>
      <c r="J100" s="47"/>
      <c r="K100" s="47"/>
      <c r="L100" s="47"/>
      <c r="M100" s="47"/>
      <c r="N100" s="47"/>
      <c r="O100" s="47"/>
      <c r="P100" s="47"/>
      <c r="Q100" s="47"/>
      <c r="R100" s="47"/>
      <c r="S100" s="47"/>
      <c r="T100" s="165">
        <v>1.4659757999999998</v>
      </c>
      <c r="U100" s="165">
        <v>1722.79224</v>
      </c>
      <c r="V100" s="165">
        <v>961.43759999999997</v>
      </c>
      <c r="W100" s="165">
        <v>192.72060000000002</v>
      </c>
      <c r="X100" s="165">
        <v>2.1654000000000001E-3</v>
      </c>
      <c r="Y100" s="165">
        <v>68.859719999999996</v>
      </c>
      <c r="Z100" s="165">
        <v>1.4436E-3</v>
      </c>
      <c r="AA100" s="165">
        <v>1743.1470000000002</v>
      </c>
      <c r="AB100" s="165">
        <v>848.11500000000001</v>
      </c>
      <c r="AC100" s="52">
        <f>SUM(B100:AB100)</f>
        <v>6179.2475148000003</v>
      </c>
      <c r="AD100" s="41"/>
      <c r="AE100" s="52">
        <f t="shared" si="13"/>
        <v>6.1792475148000001</v>
      </c>
      <c r="AF100" s="128"/>
      <c r="AG100" s="111"/>
    </row>
    <row r="101" spans="1:33" ht="22.25" customHeight="1">
      <c r="A101" s="100" t="s">
        <v>130</v>
      </c>
      <c r="B101" s="64"/>
      <c r="C101" s="63"/>
      <c r="D101" s="44">
        <v>48.87077842067972</v>
      </c>
      <c r="E101" s="45"/>
      <c r="F101" s="47"/>
      <c r="G101" s="47"/>
      <c r="H101" s="47"/>
      <c r="I101" s="47"/>
      <c r="J101" s="47"/>
      <c r="K101" s="47"/>
      <c r="L101" s="47"/>
      <c r="M101" s="47"/>
      <c r="N101" s="47"/>
      <c r="O101" s="47"/>
      <c r="P101" s="47"/>
      <c r="Q101" s="47"/>
      <c r="R101" s="47"/>
      <c r="S101" s="47"/>
      <c r="T101" s="47"/>
      <c r="U101" s="165">
        <v>46.585551461859204</v>
      </c>
      <c r="V101" s="47"/>
      <c r="W101" s="47"/>
      <c r="X101" s="47"/>
      <c r="Y101" s="165">
        <v>0.10312708224762425</v>
      </c>
      <c r="Z101" s="47"/>
      <c r="AA101" s="165">
        <v>224.51219823908897</v>
      </c>
      <c r="AB101" s="165">
        <v>1051.7016595253003</v>
      </c>
      <c r="AC101" s="52">
        <f>SUM(B101:AB101)</f>
        <v>1371.7733147291758</v>
      </c>
      <c r="AD101" s="41"/>
      <c r="AE101" s="52">
        <f t="shared" si="13"/>
        <v>1.3717733147291757</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20635.314881721999</v>
      </c>
      <c r="V102" s="165">
        <v>1381.9124898166767</v>
      </c>
      <c r="W102" s="47"/>
      <c r="X102" s="47"/>
      <c r="Y102" s="47"/>
      <c r="Z102" s="47"/>
      <c r="AA102" s="47"/>
      <c r="AB102" s="75"/>
      <c r="AC102" s="52">
        <f>SUM(B102:AB102)</f>
        <v>22017.227371538676</v>
      </c>
      <c r="AD102" s="41"/>
      <c r="AE102" s="52">
        <f t="shared" si="13"/>
        <v>22.017227371538677</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820033.071</v>
      </c>
      <c r="G105" s="67">
        <f t="shared" ref="G105:S105" si="17">SUM(G106:G111)</f>
        <v>17542.148000000001</v>
      </c>
      <c r="H105" s="66">
        <f t="shared" si="17"/>
        <v>23630.975999999999</v>
      </c>
      <c r="I105" s="66">
        <f t="shared" si="17"/>
        <v>286.49599999999998</v>
      </c>
      <c r="J105" s="66">
        <f t="shared" si="17"/>
        <v>6267306.7520000003</v>
      </c>
      <c r="K105" s="66">
        <f t="shared" si="17"/>
        <v>7295438.733</v>
      </c>
      <c r="L105" s="66">
        <f t="shared" si="17"/>
        <v>187784.92600000001</v>
      </c>
      <c r="M105" s="66">
        <f t="shared" si="17"/>
        <v>495597.141</v>
      </c>
      <c r="N105" s="66">
        <f t="shared" si="17"/>
        <v>462335.571</v>
      </c>
      <c r="O105" s="66">
        <f t="shared" si="17"/>
        <v>26662.978999999999</v>
      </c>
      <c r="P105" s="66">
        <f t="shared" si="17"/>
        <v>60393.222999999998</v>
      </c>
      <c r="Q105" s="66">
        <f t="shared" si="17"/>
        <v>4774.2340000000004</v>
      </c>
      <c r="R105" s="67">
        <f t="shared" si="17"/>
        <v>486.46300000000002</v>
      </c>
      <c r="S105" s="66">
        <f t="shared" si="17"/>
        <v>1477369.6359999999</v>
      </c>
      <c r="T105" s="47"/>
      <c r="U105" s="47"/>
      <c r="V105" s="47"/>
      <c r="W105" s="47"/>
      <c r="X105" s="47"/>
      <c r="Y105" s="47"/>
      <c r="Z105" s="47"/>
      <c r="AA105" s="47"/>
      <c r="AB105" s="75"/>
      <c r="AC105" s="37">
        <f>SUM(AC106:AC111)</f>
        <v>17139642.348999999</v>
      </c>
      <c r="AD105" s="41"/>
      <c r="AE105" s="37">
        <f>AC105/1000</f>
        <v>17139.642348999998</v>
      </c>
      <c r="AF105" s="128"/>
      <c r="AG105" s="63"/>
    </row>
    <row r="106" spans="1:33" ht="22.25" customHeight="1">
      <c r="A106" s="100" t="s">
        <v>135</v>
      </c>
      <c r="B106" s="63"/>
      <c r="C106" s="63"/>
      <c r="D106" s="63"/>
      <c r="E106" s="45"/>
      <c r="F106" s="165">
        <v>820033.071</v>
      </c>
      <c r="G106" s="47"/>
      <c r="H106" s="47"/>
      <c r="I106" s="47"/>
      <c r="J106" s="165">
        <v>5875435.1500000004</v>
      </c>
      <c r="K106" s="165">
        <v>7295438.733</v>
      </c>
      <c r="L106" s="165">
        <v>187784.92600000001</v>
      </c>
      <c r="M106" s="105"/>
      <c r="N106" s="47"/>
      <c r="O106" s="47"/>
      <c r="P106" s="47"/>
      <c r="Q106" s="47"/>
      <c r="R106" s="47"/>
      <c r="S106" s="165">
        <v>1477369.6359999999</v>
      </c>
      <c r="T106" s="47"/>
      <c r="U106" s="47"/>
      <c r="V106" s="47"/>
      <c r="W106" s="47"/>
      <c r="X106" s="47"/>
      <c r="Y106" s="47"/>
      <c r="Z106" s="47"/>
      <c r="AA106" s="47"/>
      <c r="AB106" s="75"/>
      <c r="AC106" s="52">
        <f>SUM(B106:AB106)</f>
        <v>15656061.516000001</v>
      </c>
      <c r="AD106" s="41"/>
      <c r="AE106" s="52">
        <f>AC106/1000</f>
        <v>15656.061516000002</v>
      </c>
      <c r="AF106" s="128"/>
      <c r="AG106" s="111"/>
    </row>
    <row r="107" spans="1:33" ht="22.25" customHeight="1">
      <c r="A107" s="100" t="s">
        <v>136</v>
      </c>
      <c r="B107" s="63"/>
      <c r="C107" s="63"/>
      <c r="D107" s="63"/>
      <c r="E107" s="45"/>
      <c r="F107" s="47"/>
      <c r="G107" s="47"/>
      <c r="H107" s="47"/>
      <c r="I107" s="165">
        <v>286.49599999999998</v>
      </c>
      <c r="J107" s="165">
        <v>3777.2249999999999</v>
      </c>
      <c r="K107" s="47"/>
      <c r="L107" s="47"/>
      <c r="M107" s="165">
        <v>495597.141</v>
      </c>
      <c r="N107" s="47"/>
      <c r="O107" s="47"/>
      <c r="P107" s="47"/>
      <c r="Q107" s="165">
        <v>4774.2340000000004</v>
      </c>
      <c r="R107" s="47"/>
      <c r="S107" s="47"/>
      <c r="T107" s="47"/>
      <c r="U107" s="47"/>
      <c r="V107" s="47"/>
      <c r="W107" s="47"/>
      <c r="X107" s="47"/>
      <c r="Y107" s="47"/>
      <c r="Z107" s="47"/>
      <c r="AA107" s="47"/>
      <c r="AB107" s="75"/>
      <c r="AC107" s="52">
        <f>SUM(B107:AB107)</f>
        <v>504435.09600000002</v>
      </c>
      <c r="AD107" s="41"/>
      <c r="AE107" s="52">
        <f t="shared" si="13"/>
        <v>504.43509600000004</v>
      </c>
      <c r="AF107" s="128"/>
      <c r="AG107" s="111"/>
    </row>
    <row r="108" spans="1:33" ht="22.25" customHeight="1">
      <c r="A108" s="100" t="s">
        <v>137</v>
      </c>
      <c r="B108" s="63"/>
      <c r="C108" s="63"/>
      <c r="D108" s="63"/>
      <c r="E108" s="45"/>
      <c r="F108" s="47"/>
      <c r="G108" s="47"/>
      <c r="H108" s="165">
        <v>23630.975999999999</v>
      </c>
      <c r="I108" s="47"/>
      <c r="J108" s="47"/>
      <c r="K108" s="47"/>
      <c r="L108" s="47"/>
      <c r="M108" s="47"/>
      <c r="N108" s="47"/>
      <c r="O108" s="165">
        <v>26662.978999999999</v>
      </c>
      <c r="P108" s="165">
        <v>60393.222999999998</v>
      </c>
      <c r="Q108" s="47"/>
      <c r="R108" s="165">
        <v>486.46300000000002</v>
      </c>
      <c r="S108" s="47"/>
      <c r="T108" s="47"/>
      <c r="U108" s="47"/>
      <c r="V108" s="47"/>
      <c r="W108" s="47"/>
      <c r="X108" s="47"/>
      <c r="Y108" s="47"/>
      <c r="Z108" s="47"/>
      <c r="AA108" s="47"/>
      <c r="AB108" s="75"/>
      <c r="AC108" s="52">
        <f>SUM(B108:AB108)</f>
        <v>111173.641</v>
      </c>
      <c r="AD108" s="41"/>
      <c r="AE108" s="52">
        <f t="shared" si="13"/>
        <v>111.173641</v>
      </c>
      <c r="AF108" s="128"/>
      <c r="AG108" s="111"/>
    </row>
    <row r="109" spans="1:33" ht="22.25" customHeight="1">
      <c r="A109" s="100" t="s">
        <v>138</v>
      </c>
      <c r="B109" s="63"/>
      <c r="C109" s="63"/>
      <c r="D109" s="63"/>
      <c r="E109" s="45"/>
      <c r="F109" s="47"/>
      <c r="G109" s="47"/>
      <c r="H109" s="47"/>
      <c r="I109" s="47"/>
      <c r="J109" s="165">
        <v>388094.37699999998</v>
      </c>
      <c r="K109" s="47"/>
      <c r="L109" s="47"/>
      <c r="M109" s="47"/>
      <c r="N109" s="165">
        <v>462335.571</v>
      </c>
      <c r="O109" s="47"/>
      <c r="P109" s="47"/>
      <c r="Q109" s="165">
        <v>0</v>
      </c>
      <c r="R109" s="47"/>
      <c r="S109" s="47"/>
      <c r="T109" s="47"/>
      <c r="U109" s="47"/>
      <c r="V109" s="47"/>
      <c r="W109" s="47"/>
      <c r="X109" s="47"/>
      <c r="Y109" s="47"/>
      <c r="Z109" s="47"/>
      <c r="AA109" s="47"/>
      <c r="AB109" s="75"/>
      <c r="AC109" s="52">
        <f>SUM(B109:AB109)</f>
        <v>850429.94799999997</v>
      </c>
      <c r="AD109" s="41"/>
      <c r="AE109" s="52">
        <f t="shared" si="13"/>
        <v>850.42994799999997</v>
      </c>
      <c r="AF109" s="128"/>
      <c r="AG109" s="111"/>
    </row>
    <row r="110" spans="1:33" ht="22.25" customHeight="1">
      <c r="A110" s="100" t="s">
        <v>139</v>
      </c>
      <c r="B110" s="64"/>
      <c r="C110" s="63"/>
      <c r="D110" s="63"/>
      <c r="E110" s="45"/>
      <c r="F110" s="47"/>
      <c r="G110" s="165">
        <v>17542.148000000001</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17542.148000000001</v>
      </c>
      <c r="AD110" s="41"/>
      <c r="AE110" s="52">
        <f t="shared" si="13"/>
        <v>17.542148000000001</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215112.43</v>
      </c>
      <c r="AC112" s="37">
        <f>SUM(AC113:AC116)</f>
        <v>215112.43</v>
      </c>
      <c r="AD112" s="41"/>
      <c r="AE112" s="37">
        <f t="shared" si="13"/>
        <v>215.11242999999999</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215112.43</v>
      </c>
      <c r="AC113" s="52">
        <f>SUM(B113:AB113)</f>
        <v>215112.43</v>
      </c>
      <c r="AD113" s="41"/>
      <c r="AE113" s="52">
        <f t="shared" si="13"/>
        <v>215.11242999999999</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36460.89</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36460.89</v>
      </c>
      <c r="AD117" s="41"/>
      <c r="AE117" s="37">
        <f t="shared" si="13"/>
        <v>36.460889999999999</v>
      </c>
      <c r="AF117" s="128"/>
      <c r="AG117" s="64"/>
    </row>
    <row r="118" spans="1:33" ht="22.25" customHeight="1">
      <c r="A118" s="100" t="s">
        <v>147</v>
      </c>
      <c r="B118" s="44">
        <v>36460.89</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36460.89</v>
      </c>
      <c r="AD118" s="41"/>
      <c r="AE118" s="52">
        <f t="shared" si="13"/>
        <v>36.460889999999999</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1464295.68</v>
      </c>
      <c r="C121" s="33">
        <f>C122+C132+SUM(C143:C149)</f>
        <v>92916624.3794</v>
      </c>
      <c r="D121" s="33">
        <f>D122+D132+SUM(D143:D149)</f>
        <v>26976884.597637001</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121357804.657037</v>
      </c>
      <c r="AD121" s="41"/>
      <c r="AE121" s="57">
        <f t="shared" si="13"/>
        <v>121357.80465703701</v>
      </c>
      <c r="AF121" s="128"/>
      <c r="AG121" s="33">
        <f>SUM(AG122:AG149)</f>
        <v>4043.33</v>
      </c>
    </row>
    <row r="122" spans="1:33" ht="22.25" customHeight="1">
      <c r="A122" s="22" t="s">
        <v>151</v>
      </c>
      <c r="B122" s="58"/>
      <c r="C122" s="37">
        <f>SUM(C123:C131)</f>
        <v>74037671</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74037671</v>
      </c>
      <c r="AD122" s="41"/>
      <c r="AE122" s="37">
        <f t="shared" si="13"/>
        <v>74037.671000000002</v>
      </c>
      <c r="AF122" s="128"/>
      <c r="AG122" s="63"/>
    </row>
    <row r="123" spans="1:33" ht="22.25" customHeight="1">
      <c r="A123" s="21" t="s">
        <v>152</v>
      </c>
      <c r="B123" s="58"/>
      <c r="C123" s="44">
        <v>69781371</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69781371</v>
      </c>
      <c r="AD123" s="41"/>
      <c r="AE123" s="52">
        <f t="shared" si="13"/>
        <v>69781.370999999999</v>
      </c>
      <c r="AF123" s="128"/>
      <c r="AG123" s="111"/>
    </row>
    <row r="124" spans="1:33" ht="22.25" customHeight="1">
      <c r="A124" s="21" t="s">
        <v>153</v>
      </c>
      <c r="B124" s="59"/>
      <c r="C124" s="44">
        <v>1649504</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1649504</v>
      </c>
      <c r="AD124" s="41"/>
      <c r="AE124" s="52">
        <f t="shared" si="13"/>
        <v>1649.5039999999999</v>
      </c>
      <c r="AF124" s="128"/>
      <c r="AG124" s="111"/>
    </row>
    <row r="125" spans="1:33" ht="22.25" customHeight="1">
      <c r="A125" s="21" t="s">
        <v>154</v>
      </c>
      <c r="B125" s="59"/>
      <c r="C125" s="44">
        <v>366881</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366881</v>
      </c>
      <c r="AD125" s="41"/>
      <c r="AE125" s="52">
        <f t="shared" si="13"/>
        <v>366.88099999999997</v>
      </c>
      <c r="AF125" s="128"/>
      <c r="AG125" s="111"/>
    </row>
    <row r="126" spans="1:33" ht="22.25" customHeight="1">
      <c r="A126" s="21" t="s">
        <v>155</v>
      </c>
      <c r="B126" s="59"/>
      <c r="C126" s="44">
        <v>296812</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296812</v>
      </c>
      <c r="AD126" s="41"/>
      <c r="AE126" s="52">
        <f t="shared" si="13"/>
        <v>296.81200000000001</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1397331</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1397331</v>
      </c>
      <c r="AD128" s="41"/>
      <c r="AE128" s="52">
        <f t="shared" si="13"/>
        <v>1397.3309999999999</v>
      </c>
      <c r="AF128" s="128"/>
      <c r="AG128" s="111"/>
    </row>
    <row r="129" spans="1:33" ht="22.25" customHeight="1">
      <c r="A129" s="21" t="s">
        <v>159</v>
      </c>
      <c r="B129" s="76"/>
      <c r="C129" s="44">
        <v>436818</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436818</v>
      </c>
      <c r="AD129" s="41"/>
      <c r="AE129" s="52">
        <f t="shared" si="13"/>
        <v>436.81799999999998</v>
      </c>
      <c r="AF129" s="128"/>
      <c r="AG129" s="111"/>
    </row>
    <row r="130" spans="1:33" ht="22.25" customHeight="1">
      <c r="A130" s="21" t="s">
        <v>160</v>
      </c>
      <c r="B130" s="77"/>
      <c r="C130" s="44">
        <v>108954</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108954</v>
      </c>
      <c r="AD130" s="41"/>
      <c r="AE130" s="52">
        <f t="shared" si="13"/>
        <v>108.95399999999999</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18038811</v>
      </c>
      <c r="D132" s="62">
        <f>SUM(D133:D142)</f>
        <v>7309594.1889000004</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25348405.188900001</v>
      </c>
      <c r="AD132" s="41"/>
      <c r="AE132" s="37">
        <f t="shared" si="13"/>
        <v>25348.4051889</v>
      </c>
      <c r="AF132" s="128"/>
      <c r="AG132" s="78"/>
    </row>
    <row r="133" spans="1:33" ht="22.25" customHeight="1">
      <c r="A133" s="21" t="s">
        <v>163</v>
      </c>
      <c r="B133" s="59"/>
      <c r="C133" s="44">
        <v>10906637</v>
      </c>
      <c r="D133" s="44">
        <v>6014392</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16921029</v>
      </c>
      <c r="AD133" s="41"/>
      <c r="AE133" s="52">
        <f t="shared" si="13"/>
        <v>16921.028999999999</v>
      </c>
      <c r="AF133" s="128"/>
      <c r="AG133" s="111"/>
    </row>
    <row r="134" spans="1:33" ht="22.25" customHeight="1">
      <c r="A134" s="21" t="s">
        <v>164</v>
      </c>
      <c r="B134" s="59"/>
      <c r="C134" s="44">
        <v>36924</v>
      </c>
      <c r="D134" s="44">
        <v>36843</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73767</v>
      </c>
      <c r="AD134" s="41"/>
      <c r="AE134" s="52">
        <f t="shared" si="13"/>
        <v>73.766999999999996</v>
      </c>
      <c r="AF134" s="128"/>
      <c r="AG134" s="111"/>
    </row>
    <row r="135" spans="1:33" ht="22.25" customHeight="1">
      <c r="A135" s="21" t="s">
        <v>165</v>
      </c>
      <c r="B135" s="59"/>
      <c r="C135" s="44">
        <v>5191109</v>
      </c>
      <c r="D135" s="44">
        <v>439176</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5630285</v>
      </c>
      <c r="AD135" s="41"/>
      <c r="AE135" s="52">
        <f t="shared" si="13"/>
        <v>5630.2849999999999</v>
      </c>
      <c r="AF135" s="128"/>
      <c r="AG135" s="111"/>
    </row>
    <row r="136" spans="1:33" ht="22.25" customHeight="1">
      <c r="A136" s="21" t="s">
        <v>166</v>
      </c>
      <c r="B136" s="59"/>
      <c r="C136" s="44">
        <v>8730</v>
      </c>
      <c r="D136" s="44">
        <v>29144</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37874</v>
      </c>
      <c r="AD136" s="41"/>
      <c r="AE136" s="52">
        <f t="shared" si="13"/>
        <v>37.874000000000002</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38341</v>
      </c>
      <c r="D138" s="44">
        <v>21033</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59374</v>
      </c>
      <c r="AD138" s="41"/>
      <c r="AE138" s="52">
        <f t="shared" si="20"/>
        <v>59.374000000000002</v>
      </c>
      <c r="AF138" s="128"/>
      <c r="AG138" s="111"/>
    </row>
    <row r="139" spans="1:33" ht="22.25" customHeight="1">
      <c r="A139" s="21" t="s">
        <v>169</v>
      </c>
      <c r="B139" s="59"/>
      <c r="C139" s="44">
        <v>41337</v>
      </c>
      <c r="D139" s="44">
        <v>333291</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374628</v>
      </c>
      <c r="AD139" s="41"/>
      <c r="AE139" s="52">
        <f t="shared" si="20"/>
        <v>374.62799999999999</v>
      </c>
      <c r="AF139" s="128"/>
      <c r="AG139" s="111"/>
    </row>
    <row r="140" spans="1:33" ht="22.25" customHeight="1">
      <c r="A140" s="21" t="s">
        <v>170</v>
      </c>
      <c r="B140" s="59"/>
      <c r="C140" s="44">
        <v>10550</v>
      </c>
      <c r="D140" s="44">
        <v>74226</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84776</v>
      </c>
      <c r="AD140" s="41"/>
      <c r="AE140" s="52">
        <f t="shared" si="20"/>
        <v>84.775999999999996</v>
      </c>
      <c r="AF140" s="128"/>
      <c r="AG140" s="111"/>
    </row>
    <row r="141" spans="1:33" ht="22.25" customHeight="1">
      <c r="A141" s="21" t="s">
        <v>171</v>
      </c>
      <c r="B141" s="76"/>
      <c r="C141" s="44">
        <v>1805183</v>
      </c>
      <c r="D141" s="44">
        <v>361489.18890000001</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2166672.1889</v>
      </c>
      <c r="AD141" s="41"/>
      <c r="AE141" s="52">
        <f t="shared" si="20"/>
        <v>2166.6721889</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706609.8419</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706609.8419</v>
      </c>
      <c r="AD143" s="41"/>
      <c r="AE143" s="52">
        <f t="shared" ref="AE143:AE150" si="22">AC143/1000</f>
        <v>706.60984189999999</v>
      </c>
      <c r="AF143" s="128"/>
      <c r="AG143" s="111"/>
    </row>
    <row r="144" spans="1:33" ht="22.25" customHeight="1">
      <c r="A144" s="22" t="s">
        <v>174</v>
      </c>
      <c r="B144" s="59"/>
      <c r="C144" s="44">
        <v>127180.637</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127180.637</v>
      </c>
      <c r="AD144" s="41"/>
      <c r="AE144" s="52">
        <f t="shared" si="22"/>
        <v>127.180637</v>
      </c>
      <c r="AF144" s="128"/>
      <c r="AG144" s="111"/>
    </row>
    <row r="145" spans="1:33" ht="22.25" customHeight="1">
      <c r="A145" s="22" t="s">
        <v>175</v>
      </c>
      <c r="B145" s="59"/>
      <c r="C145" s="75"/>
      <c r="D145" s="44">
        <v>12289653.199999999</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12289653.199999999</v>
      </c>
      <c r="AD145" s="41"/>
      <c r="AE145" s="52">
        <f t="shared" si="22"/>
        <v>12289.653199999999</v>
      </c>
      <c r="AF145" s="128"/>
      <c r="AG145" s="111"/>
    </row>
    <row r="146" spans="1:33" ht="22.25" customHeight="1">
      <c r="A146" s="22" t="s">
        <v>176</v>
      </c>
      <c r="B146" s="59"/>
      <c r="C146" s="75"/>
      <c r="D146" s="44">
        <v>6454584.6757370001</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6454584.6757370001</v>
      </c>
      <c r="AD146" s="41"/>
      <c r="AE146" s="52">
        <f t="shared" si="22"/>
        <v>6454.584675737</v>
      </c>
      <c r="AF146" s="128"/>
      <c r="AG146" s="111"/>
    </row>
    <row r="147" spans="1:33" ht="22.25" customHeight="1">
      <c r="A147" s="21" t="s">
        <v>177</v>
      </c>
      <c r="B147" s="59"/>
      <c r="C147" s="44">
        <v>712961.74239999999</v>
      </c>
      <c r="D147" s="44">
        <v>216442.6911</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929404.43350000004</v>
      </c>
      <c r="AD147" s="41"/>
      <c r="AE147" s="52">
        <f t="shared" si="22"/>
        <v>929.4044335000001</v>
      </c>
      <c r="AF147" s="128"/>
      <c r="AG147" s="44">
        <v>4043.33</v>
      </c>
    </row>
    <row r="148" spans="1:33" ht="22.25" customHeight="1">
      <c r="A148" s="22" t="s">
        <v>178</v>
      </c>
      <c r="B148" s="44">
        <v>45010.15</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45010.15</v>
      </c>
      <c r="AD148" s="41"/>
      <c r="AE148" s="52">
        <f t="shared" si="22"/>
        <v>45.010150000000003</v>
      </c>
      <c r="AF148" s="128"/>
      <c r="AG148" s="111"/>
    </row>
    <row r="149" spans="1:33" ht="22.25" customHeight="1">
      <c r="A149" s="22" t="s">
        <v>179</v>
      </c>
      <c r="B149" s="44">
        <v>1419285.53</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1419285.53</v>
      </c>
      <c r="AD149" s="41"/>
      <c r="AE149" s="52">
        <f t="shared" si="22"/>
        <v>1419.2855300000001</v>
      </c>
      <c r="AF149" s="128"/>
      <c r="AG149" s="111"/>
    </row>
    <row r="150" spans="1:33" ht="22.25" customHeight="1">
      <c r="A150" s="15" t="s">
        <v>180</v>
      </c>
      <c r="B150" s="33">
        <f>B151+B154+B157+B160+B163+B166+B173</f>
        <v>-183745744.71709999</v>
      </c>
      <c r="C150" s="33">
        <f>C169</f>
        <v>299092.4326</v>
      </c>
      <c r="D150" s="33">
        <f>D169</f>
        <v>160999.6955</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-183285652.58900002</v>
      </c>
      <c r="AD150" s="41"/>
      <c r="AE150" s="57">
        <f t="shared" si="22"/>
        <v>-183285.652589</v>
      </c>
      <c r="AF150" s="128"/>
      <c r="AG150" s="33">
        <f>AG169</f>
        <v>2296.4430000000002</v>
      </c>
    </row>
    <row r="151" spans="1:33" ht="22.25" customHeight="1">
      <c r="A151" s="22" t="s">
        <v>181</v>
      </c>
      <c r="B151" s="153">
        <f>SUM(B152:B153)</f>
        <v>-183721112.9323</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-183721112.9323</v>
      </c>
      <c r="AD151" s="41"/>
      <c r="AE151" s="79">
        <f t="shared" si="20"/>
        <v>-183721.11293229999</v>
      </c>
      <c r="AF151" s="128"/>
      <c r="AG151" s="63"/>
    </row>
    <row r="152" spans="1:33" ht="22.25" customHeight="1">
      <c r="A152" s="21" t="s">
        <v>182</v>
      </c>
      <c r="B152" s="44">
        <v>-179946799.4896</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-179946799.4896</v>
      </c>
      <c r="AD152" s="41"/>
      <c r="AE152" s="52">
        <f t="shared" si="20"/>
        <v>-179946.7994896</v>
      </c>
      <c r="AF152" s="128"/>
      <c r="AG152" s="111"/>
    </row>
    <row r="153" spans="1:33" ht="22.25" customHeight="1">
      <c r="A153" s="21" t="s">
        <v>183</v>
      </c>
      <c r="B153" s="44">
        <v>-3774313.4427</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-3774313.4427</v>
      </c>
      <c r="AD153" s="41"/>
      <c r="AE153" s="52">
        <f t="shared" si="20"/>
        <v>-3774.3134427</v>
      </c>
      <c r="AF153" s="128"/>
      <c r="AG153" s="111"/>
    </row>
    <row r="154" spans="1:33" ht="22.25" customHeight="1">
      <c r="A154" s="22" t="s">
        <v>184</v>
      </c>
      <c r="B154" s="153">
        <f>SUM(B155:B156)</f>
        <v>-10839251.446900003</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-10839251.446900003</v>
      </c>
      <c r="AD154" s="41"/>
      <c r="AE154" s="79">
        <f t="shared" si="20"/>
        <v>-10839.251446900003</v>
      </c>
      <c r="AF154" s="128"/>
      <c r="AG154" s="63"/>
    </row>
    <row r="155" spans="1:33" ht="22.25" customHeight="1">
      <c r="A155" s="21" t="s">
        <v>185</v>
      </c>
      <c r="B155" s="44">
        <v>-19077248.419100001</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-19077248.419100001</v>
      </c>
      <c r="AD155" s="41"/>
      <c r="AE155" s="52">
        <f t="shared" si="20"/>
        <v>-19077.2484191</v>
      </c>
      <c r="AF155" s="128"/>
      <c r="AG155" s="111"/>
    </row>
    <row r="156" spans="1:33" ht="22.25" customHeight="1">
      <c r="A156" s="21" t="s">
        <v>186</v>
      </c>
      <c r="B156" s="44">
        <v>8237996.9721999997</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8237996.9721999997</v>
      </c>
      <c r="AD156" s="41"/>
      <c r="AE156" s="52">
        <f t="shared" si="20"/>
        <v>8237.9969722000005</v>
      </c>
      <c r="AF156" s="128"/>
      <c r="AG156" s="111"/>
    </row>
    <row r="157" spans="1:33" ht="22.25" customHeight="1">
      <c r="A157" s="22" t="s">
        <v>187</v>
      </c>
      <c r="B157" s="153">
        <f>SUM(B158:B159)</f>
        <v>13459179.4092</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13459179.4092</v>
      </c>
      <c r="AD157" s="41"/>
      <c r="AE157" s="79">
        <f t="shared" si="20"/>
        <v>13459.1794092</v>
      </c>
      <c r="AF157" s="128"/>
      <c r="AG157" s="63"/>
    </row>
    <row r="158" spans="1:33" ht="22.25" customHeight="1">
      <c r="A158" s="21" t="s">
        <v>188</v>
      </c>
      <c r="B158" s="44">
        <v>-458089.91190000001</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-458089.91190000001</v>
      </c>
      <c r="AD158" s="41"/>
      <c r="AE158" s="52">
        <f t="shared" si="20"/>
        <v>-458.0899119</v>
      </c>
      <c r="AF158" s="128"/>
      <c r="AG158" s="111"/>
    </row>
    <row r="159" spans="1:33" ht="22.25" customHeight="1">
      <c r="A159" s="21" t="s">
        <v>189</v>
      </c>
      <c r="B159" s="44">
        <v>13917269.3211</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13917269.3211</v>
      </c>
      <c r="AD159" s="41"/>
      <c r="AE159" s="52">
        <f t="shared" si="20"/>
        <v>13917.269321100001</v>
      </c>
      <c r="AF159" s="128"/>
      <c r="AG159" s="111"/>
    </row>
    <row r="160" spans="1:33" ht="22.25" customHeight="1">
      <c r="A160" s="22" t="s">
        <v>190</v>
      </c>
      <c r="B160" s="153">
        <f>SUM(B161:B162)</f>
        <v>82841.663100000005</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82841.663100000005</v>
      </c>
      <c r="AD160" s="41"/>
      <c r="AE160" s="79">
        <f t="shared" si="20"/>
        <v>82.841663100000005</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82841.663100000005</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82841.663100000005</v>
      </c>
      <c r="AD162" s="41"/>
      <c r="AE162" s="52">
        <f t="shared" si="20"/>
        <v>82.841663100000005</v>
      </c>
      <c r="AF162" s="128"/>
      <c r="AG162" s="111"/>
    </row>
    <row r="163" spans="1:33" ht="22.25" customHeight="1">
      <c r="A163" s="22" t="s">
        <v>193</v>
      </c>
      <c r="B163" s="153">
        <f>SUM(B164:B165)</f>
        <v>363729.152</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363729.152</v>
      </c>
      <c r="AD163" s="41"/>
      <c r="AE163" s="79">
        <f t="shared" si="20"/>
        <v>363.729152</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363729.152</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363729.152</v>
      </c>
      <c r="AD165" s="41"/>
      <c r="AE165" s="52">
        <f t="shared" si="20"/>
        <v>363.729152</v>
      </c>
      <c r="AF165" s="128"/>
      <c r="AG165" s="111"/>
    </row>
    <row r="166" spans="1:33" ht="22.25" customHeight="1">
      <c r="A166" s="22" t="s">
        <v>196</v>
      </c>
      <c r="B166" s="153">
        <f>SUM(B167:B168)</f>
        <v>544614.70109999995</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544614.70109999995</v>
      </c>
      <c r="AD166" s="41"/>
      <c r="AE166" s="79">
        <f t="shared" si="20"/>
        <v>544.61470109999993</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544614.70109999995</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544614.70109999995</v>
      </c>
      <c r="AD168" s="41"/>
      <c r="AE168" s="52">
        <f t="shared" si="20"/>
        <v>544.61470109999993</v>
      </c>
      <c r="AF168" s="128"/>
      <c r="AG168" s="111"/>
    </row>
    <row r="169" spans="1:33" ht="22.25" customHeight="1">
      <c r="A169" s="22" t="s">
        <v>199</v>
      </c>
      <c r="B169" s="59"/>
      <c r="C169" s="62">
        <f>SUM(C170:C171)</f>
        <v>299092.4326</v>
      </c>
      <c r="D169" s="62">
        <f>SUM(D170:D171)</f>
        <v>160999.6955</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460092.12809999997</v>
      </c>
      <c r="AD169" s="41"/>
      <c r="AE169" s="52">
        <f t="shared" si="20"/>
        <v>460.09212809999997</v>
      </c>
      <c r="AF169" s="128"/>
      <c r="AG169" s="54">
        <f>SUM(AG170:AG171)</f>
        <v>2296.4430000000002</v>
      </c>
    </row>
    <row r="170" spans="1:33" ht="22.25" customHeight="1">
      <c r="A170" s="21" t="s">
        <v>200</v>
      </c>
      <c r="B170" s="59"/>
      <c r="C170" s="44">
        <v>196334.10260000001</v>
      </c>
      <c r="D170" s="44">
        <v>72203.095499999996</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268537.19810000004</v>
      </c>
      <c r="AD170" s="41"/>
      <c r="AE170" s="52">
        <f t="shared" si="20"/>
        <v>268.53719810000001</v>
      </c>
      <c r="AF170" s="128"/>
      <c r="AG170" s="44">
        <v>1124.0630000000001</v>
      </c>
    </row>
    <row r="171" spans="1:33" ht="22.25" customHeight="1">
      <c r="A171" s="21" t="s">
        <v>201</v>
      </c>
      <c r="B171" s="59"/>
      <c r="C171" s="44">
        <v>102758.33</v>
      </c>
      <c r="D171" s="44">
        <v>88796.6</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191554.93</v>
      </c>
      <c r="AD171" s="41"/>
      <c r="AE171" s="52">
        <f t="shared" si="20"/>
        <v>191.55492999999998</v>
      </c>
      <c r="AF171" s="128"/>
      <c r="AG171" s="44">
        <v>1172.3800000000001</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-3635745.2633000002</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-3635745.2633000002</v>
      </c>
      <c r="AD173" s="41"/>
      <c r="AE173" s="52">
        <f t="shared" si="20"/>
        <v>-3635.7452633000003</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1483393.8839999998</v>
      </c>
      <c r="C175" s="33">
        <f>C176+C180+C181+C184+C187</f>
        <v>44758683.67511107</v>
      </c>
      <c r="D175" s="33">
        <f>D176+D180+D181+D184+D187</f>
        <v>4881170.6840000004</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51123248.243111074</v>
      </c>
      <c r="AD175" s="97"/>
      <c r="AE175" s="81">
        <f t="shared" si="20"/>
        <v>51123.248243111077</v>
      </c>
      <c r="AF175" s="128"/>
      <c r="AG175" s="33">
        <f>AG176+AG180+AG181+AG184+AG187</f>
        <v>1517.105894</v>
      </c>
    </row>
    <row r="176" spans="1:33" ht="22.25" customHeight="1">
      <c r="A176" s="24" t="s">
        <v>206</v>
      </c>
      <c r="B176" s="63"/>
      <c r="C176" s="62">
        <f>C177+C178+C179</f>
        <v>22537685.139111068</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22537685.139111068</v>
      </c>
      <c r="AD176" s="97"/>
      <c r="AE176" s="37">
        <f t="shared" si="20"/>
        <v>22537.685139111069</v>
      </c>
      <c r="AF176" s="128"/>
      <c r="AG176" s="78"/>
    </row>
    <row r="177" spans="1:33" ht="22.25" customHeight="1">
      <c r="A177" s="100" t="s">
        <v>207</v>
      </c>
      <c r="B177" s="63"/>
      <c r="C177" s="44">
        <v>14497152.361321758</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14497152.361321758</v>
      </c>
      <c r="AD177" s="97"/>
      <c r="AE177" s="44">
        <f t="shared" si="20"/>
        <v>14497.152361321758</v>
      </c>
      <c r="AF177" s="128"/>
      <c r="AG177" s="111"/>
    </row>
    <row r="178" spans="1:33" ht="22.25" customHeight="1">
      <c r="A178" s="100" t="s">
        <v>208</v>
      </c>
      <c r="B178" s="63"/>
      <c r="C178" s="44">
        <v>5668679.8658922799</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5668679.8658922799</v>
      </c>
      <c r="AD178" s="97"/>
      <c r="AE178" s="52">
        <f t="shared" si="20"/>
        <v>5668.6798658922798</v>
      </c>
      <c r="AF178" s="128"/>
      <c r="AG178" s="111"/>
    </row>
    <row r="179" spans="1:33" ht="22.25" customHeight="1">
      <c r="A179" s="100" t="s">
        <v>209</v>
      </c>
      <c r="B179" s="63"/>
      <c r="C179" s="44">
        <v>2371852.9118970311</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2371852.9118970311</v>
      </c>
      <c r="AD179" s="97"/>
      <c r="AE179" s="52">
        <f t="shared" si="20"/>
        <v>2371.8529118970309</v>
      </c>
      <c r="AF179" s="128"/>
      <c r="AG179" s="111"/>
    </row>
    <row r="180" spans="1:33" ht="22.25" customHeight="1">
      <c r="A180" s="24" t="s">
        <v>210</v>
      </c>
      <c r="B180" s="63"/>
      <c r="C180" s="169">
        <v>92796.006999999998</v>
      </c>
      <c r="D180" s="175">
        <v>65868.595000000001</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158664.60200000001</v>
      </c>
      <c r="AD180" s="97"/>
      <c r="AE180" s="37">
        <f t="shared" si="20"/>
        <v>158.664602</v>
      </c>
      <c r="AF180" s="128"/>
      <c r="AG180" s="111"/>
    </row>
    <row r="181" spans="1:33" ht="22.25" customHeight="1">
      <c r="A181" s="24" t="s">
        <v>211</v>
      </c>
      <c r="B181" s="62">
        <f>B182+B183</f>
        <v>1483393.8839999998</v>
      </c>
      <c r="C181" s="62">
        <f>C182+C183</f>
        <v>893275.83799999999</v>
      </c>
      <c r="D181" s="62">
        <f>D182+D183</f>
        <v>198180.984</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2574850.7060000002</v>
      </c>
      <c r="AD181" s="97"/>
      <c r="AE181" s="37">
        <f t="shared" si="20"/>
        <v>2574.8507060000002</v>
      </c>
      <c r="AF181" s="128"/>
      <c r="AG181" s="37">
        <f>AG182+AG183</f>
        <v>1517.105894</v>
      </c>
    </row>
    <row r="182" spans="1:33" ht="22.25" customHeight="1">
      <c r="A182" s="100" t="s">
        <v>212</v>
      </c>
      <c r="B182" s="44">
        <v>113561.444</v>
      </c>
      <c r="C182" s="44">
        <v>192.67400000000001</v>
      </c>
      <c r="D182" s="44">
        <v>3125.732</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116879.85</v>
      </c>
      <c r="AD182" s="97"/>
      <c r="AE182" s="52">
        <f t="shared" si="20"/>
        <v>116.87985</v>
      </c>
      <c r="AF182" s="128"/>
      <c r="AG182" s="111"/>
    </row>
    <row r="183" spans="1:33" ht="22.25" customHeight="1">
      <c r="A183" s="100" t="s">
        <v>213</v>
      </c>
      <c r="B183" s="44">
        <v>1369832.44</v>
      </c>
      <c r="C183" s="44">
        <v>893083.16399999999</v>
      </c>
      <c r="D183" s="44">
        <v>195055.25200000001</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2457970.8559999997</v>
      </c>
      <c r="AD183" s="97"/>
      <c r="AE183" s="52">
        <f t="shared" si="20"/>
        <v>2457.9708559999995</v>
      </c>
      <c r="AF183" s="128"/>
      <c r="AG183" s="44">
        <v>1517.105894</v>
      </c>
    </row>
    <row r="184" spans="1:33" ht="22.25" customHeight="1">
      <c r="A184" s="20" t="s">
        <v>214</v>
      </c>
      <c r="B184" s="63"/>
      <c r="C184" s="37">
        <f>SUM(C185:C186)</f>
        <v>21234926.691</v>
      </c>
      <c r="D184" s="37">
        <f>SUM(D185:D186)</f>
        <v>4617121.1050000004</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25852047.796</v>
      </c>
      <c r="AD184" s="97"/>
      <c r="AE184" s="37">
        <f t="shared" si="20"/>
        <v>25852.047795999999</v>
      </c>
      <c r="AF184" s="128"/>
      <c r="AG184" s="76"/>
    </row>
    <row r="185" spans="1:33" ht="22.25" customHeight="1">
      <c r="A185" s="100" t="s">
        <v>215</v>
      </c>
      <c r="B185" s="63"/>
      <c r="C185" s="44">
        <v>4206709.9040000001</v>
      </c>
      <c r="D185" s="44">
        <v>2261009.3450000002</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6467719.2489999998</v>
      </c>
      <c r="AD185" s="97"/>
      <c r="AE185" s="52">
        <f t="shared" si="20"/>
        <v>6467.7192489999998</v>
      </c>
      <c r="AF185" s="128"/>
      <c r="AG185" s="111"/>
    </row>
    <row r="186" spans="1:33" ht="22.25" customHeight="1">
      <c r="A186" s="100" t="s">
        <v>216</v>
      </c>
      <c r="B186" s="63"/>
      <c r="C186" s="44">
        <v>17028216.787</v>
      </c>
      <c r="D186" s="44">
        <v>2356111.7599999998</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19384328.546999998</v>
      </c>
      <c r="AD186" s="97"/>
      <c r="AE186" s="52">
        <f t="shared" si="20"/>
        <v>19384.328546999997</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553075390.1965512</v>
      </c>
      <c r="C188" s="137">
        <f t="shared" si="26"/>
        <v>162994774.7318154</v>
      </c>
      <c r="D188" s="137">
        <f t="shared" si="26"/>
        <v>35566820.879651263</v>
      </c>
      <c r="E188" s="137">
        <f t="shared" si="26"/>
        <v>447.51600000000008</v>
      </c>
      <c r="F188" s="137">
        <f t="shared" si="26"/>
        <v>820033.071</v>
      </c>
      <c r="G188" s="137">
        <f t="shared" si="26"/>
        <v>17542.148000000001</v>
      </c>
      <c r="H188" s="137">
        <f t="shared" si="26"/>
        <v>23630.975999999999</v>
      </c>
      <c r="I188" s="137">
        <f t="shared" si="26"/>
        <v>286.49599999999998</v>
      </c>
      <c r="J188" s="137">
        <f t="shared" si="26"/>
        <v>6267306.7520000003</v>
      </c>
      <c r="K188" s="137">
        <f t="shared" si="26"/>
        <v>7295438.733</v>
      </c>
      <c r="L188" s="137">
        <f t="shared" si="26"/>
        <v>187784.92600000001</v>
      </c>
      <c r="M188" s="137">
        <f>M175+M121+M68+M10</f>
        <v>495597.141</v>
      </c>
      <c r="N188" s="137">
        <f t="shared" ref="N188:AC188" si="27">N10+N68+N121+N175</f>
        <v>462335.571</v>
      </c>
      <c r="O188" s="137">
        <f t="shared" si="27"/>
        <v>26662.978999999999</v>
      </c>
      <c r="P188" s="137">
        <f t="shared" si="27"/>
        <v>60393.222999999998</v>
      </c>
      <c r="Q188" s="137">
        <f t="shared" si="27"/>
        <v>4774.2340000000004</v>
      </c>
      <c r="R188" s="137">
        <f t="shared" si="27"/>
        <v>486.46300000000002</v>
      </c>
      <c r="S188" s="137">
        <f t="shared" si="27"/>
        <v>1477369.6359999999</v>
      </c>
      <c r="T188" s="137">
        <f t="shared" si="27"/>
        <v>1.4659757999999998</v>
      </c>
      <c r="U188" s="137">
        <f t="shared" si="27"/>
        <v>22404.692673183858</v>
      </c>
      <c r="V188" s="137">
        <f t="shared" si="27"/>
        <v>2343.3500898166767</v>
      </c>
      <c r="W188" s="137">
        <f t="shared" si="27"/>
        <v>192.72060000000002</v>
      </c>
      <c r="X188" s="137">
        <f t="shared" si="27"/>
        <v>2.1654000000000001E-3</v>
      </c>
      <c r="Y188" s="137">
        <f t="shared" si="27"/>
        <v>68.96284708224762</v>
      </c>
      <c r="Z188" s="137">
        <f t="shared" si="27"/>
        <v>1.4436E-3</v>
      </c>
      <c r="AA188" s="137">
        <f t="shared" si="27"/>
        <v>1967.6591982390892</v>
      </c>
      <c r="AB188" s="137">
        <f t="shared" si="27"/>
        <v>217012.24665952529</v>
      </c>
      <c r="AC188" s="137">
        <f t="shared" si="27"/>
        <v>769021066.7746706</v>
      </c>
      <c r="AD188" s="97"/>
      <c r="AE188" s="137">
        <f t="shared" si="20"/>
        <v>769021.06677467062</v>
      </c>
      <c r="AF188" s="91"/>
      <c r="AG188" s="147">
        <f>AG175+AG121+AG68+AG10</f>
        <v>71742.928766157624</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5246167.2850000001</v>
      </c>
      <c r="C190" s="62">
        <f>C191+C192</f>
        <v>1011.462</v>
      </c>
      <c r="D190" s="62">
        <f>D191+D192</f>
        <v>38291.071900000003</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5285469.8189000003</v>
      </c>
      <c r="AD190" s="41"/>
      <c r="AE190" s="37">
        <f t="shared" si="20"/>
        <v>5285.4698189000001</v>
      </c>
      <c r="AF190" s="91"/>
      <c r="AG190" s="37">
        <f>AG191</f>
        <v>74.216700000000003</v>
      </c>
    </row>
    <row r="191" spans="1:33" ht="22.25" customHeight="1">
      <c r="A191" s="25" t="s">
        <v>220</v>
      </c>
      <c r="B191" s="44">
        <v>5246167.2850000001</v>
      </c>
      <c r="C191" s="44">
        <v>1011.462</v>
      </c>
      <c r="D191" s="44">
        <v>38291.071900000003</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5285469.8189000003</v>
      </c>
      <c r="AD191" s="41"/>
      <c r="AE191" s="52">
        <f t="shared" si="20"/>
        <v>5285.4698189000001</v>
      </c>
      <c r="AF191" s="91"/>
      <c r="AG191" s="52">
        <v>74.216700000000003</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34011182</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34011182</v>
      </c>
      <c r="AE193" s="31">
        <f t="shared" si="20"/>
        <v>34011.182000000001</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47D5-7E50-4C0C-8265-97C78037E710}">
  <dimension ref="A1:AG200"/>
  <sheetViews>
    <sheetView zoomScale="138" zoomScaleNormal="138" workbookViewId="0">
      <pane xSplit="1" topLeftCell="U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2017</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555050020.0996213</v>
      </c>
      <c r="C7" s="134">
        <f>C10+C68+C121+C150+C175</f>
        <v>158999395.39974046</v>
      </c>
      <c r="D7" s="134">
        <f>D10+D68+D121+D150+D175</f>
        <v>37454926.747053392</v>
      </c>
      <c r="E7" s="134">
        <f>E68</f>
        <v>485.08800000000008</v>
      </c>
      <c r="F7" s="134">
        <f t="shared" ref="F7:AB7" si="0">F68</f>
        <v>1069892.7390000001</v>
      </c>
      <c r="G7" s="134">
        <f t="shared" si="0"/>
        <v>22486.472000000002</v>
      </c>
      <c r="H7" s="134">
        <f t="shared" si="0"/>
        <v>28702.977999999999</v>
      </c>
      <c r="I7" s="134">
        <f t="shared" si="0"/>
        <v>284.34699999999998</v>
      </c>
      <c r="J7" s="134">
        <f t="shared" si="0"/>
        <v>6632266.4679999994</v>
      </c>
      <c r="K7" s="134">
        <f t="shared" si="0"/>
        <v>7557352.0480000004</v>
      </c>
      <c r="L7" s="134">
        <f t="shared" si="0"/>
        <v>213764.00700000001</v>
      </c>
      <c r="M7" s="134">
        <f t="shared" si="0"/>
        <v>472544.16600000003</v>
      </c>
      <c r="N7" s="134">
        <f t="shared" si="0"/>
        <v>503262.533</v>
      </c>
      <c r="O7" s="134">
        <f t="shared" si="0"/>
        <v>32596.57</v>
      </c>
      <c r="P7" s="134">
        <f t="shared" si="0"/>
        <v>67187.519</v>
      </c>
      <c r="Q7" s="134">
        <f t="shared" si="0"/>
        <v>41442.173000000003</v>
      </c>
      <c r="R7" s="134">
        <f t="shared" si="0"/>
        <v>467.00400000000002</v>
      </c>
      <c r="S7" s="134">
        <f t="shared" si="0"/>
        <v>1391374.42</v>
      </c>
      <c r="T7" s="134">
        <f t="shared" si="0"/>
        <v>1.5890544000000002</v>
      </c>
      <c r="U7" s="134">
        <f t="shared" si="0"/>
        <v>22527.36217450089</v>
      </c>
      <c r="V7" s="134">
        <f t="shared" si="0"/>
        <v>2422.4505496999818</v>
      </c>
      <c r="W7" s="134">
        <f t="shared" si="0"/>
        <v>208.90080000000003</v>
      </c>
      <c r="X7" s="134">
        <f t="shared" si="0"/>
        <v>2.3472000000000007E-3</v>
      </c>
      <c r="Y7" s="134">
        <f t="shared" si="0"/>
        <v>74.748959795772208</v>
      </c>
      <c r="Z7" s="134">
        <f t="shared" si="0"/>
        <v>1.5648000000000001E-3</v>
      </c>
      <c r="AA7" s="134">
        <f t="shared" si="0"/>
        <v>2124.6163101041129</v>
      </c>
      <c r="AB7" s="134">
        <f t="shared" si="0"/>
        <v>257088.54414367705</v>
      </c>
      <c r="AC7" s="139">
        <f>SUM(B7:AB7)</f>
        <v>769822898.99431932</v>
      </c>
      <c r="AE7" s="139">
        <f>AC7/1000</f>
        <v>769822.89899431937</v>
      </c>
      <c r="AF7" s="130"/>
      <c r="AG7" s="185">
        <f>AG10+AG68+AG121+AG150+AG175</f>
        <v>77426.986069219609</v>
      </c>
    </row>
    <row r="8" spans="1:33" ht="27.5" customHeight="1" thickBot="1">
      <c r="A8" s="131" t="s">
        <v>37</v>
      </c>
      <c r="B8" s="132">
        <f>(B10+B68+B121+B175)</f>
        <v>537470393.62042129</v>
      </c>
      <c r="C8" s="132">
        <f t="shared" ref="C8:AB8" si="1">(C10+C68+C121+C175)</f>
        <v>158170762.29804048</v>
      </c>
      <c r="D8" s="132">
        <f t="shared" si="1"/>
        <v>37015339.14435339</v>
      </c>
      <c r="E8" s="132">
        <f t="shared" si="1"/>
        <v>485.08800000000008</v>
      </c>
      <c r="F8" s="132">
        <f t="shared" si="1"/>
        <v>1069892.7390000001</v>
      </c>
      <c r="G8" s="132">
        <f t="shared" si="1"/>
        <v>22486.472000000002</v>
      </c>
      <c r="H8" s="132">
        <f t="shared" si="1"/>
        <v>28702.977999999999</v>
      </c>
      <c r="I8" s="132">
        <f t="shared" si="1"/>
        <v>284.34699999999998</v>
      </c>
      <c r="J8" s="132">
        <f t="shared" si="1"/>
        <v>6632266.4679999994</v>
      </c>
      <c r="K8" s="132">
        <f t="shared" si="1"/>
        <v>7557352.0480000004</v>
      </c>
      <c r="L8" s="132">
        <f t="shared" si="1"/>
        <v>213764.00700000001</v>
      </c>
      <c r="M8" s="132">
        <f t="shared" si="1"/>
        <v>472544.16600000003</v>
      </c>
      <c r="N8" s="132">
        <f t="shared" si="1"/>
        <v>503262.533</v>
      </c>
      <c r="O8" s="132">
        <f t="shared" si="1"/>
        <v>32596.57</v>
      </c>
      <c r="P8" s="132">
        <f t="shared" si="1"/>
        <v>67187.519</v>
      </c>
      <c r="Q8" s="132">
        <f t="shared" si="1"/>
        <v>41442.173000000003</v>
      </c>
      <c r="R8" s="132">
        <f t="shared" si="1"/>
        <v>467.00400000000002</v>
      </c>
      <c r="S8" s="132">
        <f t="shared" si="1"/>
        <v>1391374.42</v>
      </c>
      <c r="T8" s="132">
        <f t="shared" si="1"/>
        <v>1.5890544000000002</v>
      </c>
      <c r="U8" s="132">
        <f t="shared" si="1"/>
        <v>22527.36217450089</v>
      </c>
      <c r="V8" s="132">
        <f t="shared" si="1"/>
        <v>2422.4505496999818</v>
      </c>
      <c r="W8" s="132">
        <f t="shared" si="1"/>
        <v>208.90080000000003</v>
      </c>
      <c r="X8" s="132">
        <f t="shared" si="1"/>
        <v>2.3472000000000007E-3</v>
      </c>
      <c r="Y8" s="132">
        <f t="shared" si="1"/>
        <v>74.748959795772208</v>
      </c>
      <c r="Z8" s="132">
        <f t="shared" si="1"/>
        <v>1.5648000000000001E-3</v>
      </c>
      <c r="AA8" s="132">
        <f t="shared" si="1"/>
        <v>2124.6163101041129</v>
      </c>
      <c r="AB8" s="132">
        <f t="shared" si="1"/>
        <v>257088.54414367705</v>
      </c>
      <c r="AC8" s="135">
        <f>SUM(B8:AB8)</f>
        <v>750975051.81071937</v>
      </c>
      <c r="AE8" s="135">
        <f>AC8/1000</f>
        <v>750975.05181071942</v>
      </c>
      <c r="AF8" s="130"/>
      <c r="AG8" s="186"/>
    </row>
    <row r="9" spans="1:33" ht="27.5" customHeight="1" thickBot="1">
      <c r="A9" s="136" t="s">
        <v>38</v>
      </c>
      <c r="B9" s="137">
        <f>B10+B68+B121+B150+B175</f>
        <v>347415051.77102131</v>
      </c>
      <c r="C9" s="137">
        <f t="shared" ref="C9:D9" si="2">C10+C68+C121+C150+C175</f>
        <v>158999395.39974046</v>
      </c>
      <c r="D9" s="137">
        <f t="shared" si="2"/>
        <v>37454926.747053392</v>
      </c>
      <c r="E9" s="137">
        <f t="shared" ref="E9:AB9" si="3">E10+E68+E121+E175</f>
        <v>485.08800000000008</v>
      </c>
      <c r="F9" s="137">
        <f t="shared" si="3"/>
        <v>1069892.7390000001</v>
      </c>
      <c r="G9" s="137">
        <f t="shared" si="3"/>
        <v>22486.472000000002</v>
      </c>
      <c r="H9" s="137">
        <f t="shared" si="3"/>
        <v>28702.977999999999</v>
      </c>
      <c r="I9" s="137">
        <f t="shared" si="3"/>
        <v>284.34699999999998</v>
      </c>
      <c r="J9" s="137">
        <f t="shared" si="3"/>
        <v>6632266.4679999994</v>
      </c>
      <c r="K9" s="137">
        <f t="shared" si="3"/>
        <v>7557352.0480000004</v>
      </c>
      <c r="L9" s="137">
        <f t="shared" si="3"/>
        <v>213764.00700000001</v>
      </c>
      <c r="M9" s="137">
        <f t="shared" si="3"/>
        <v>472544.16600000003</v>
      </c>
      <c r="N9" s="137">
        <f t="shared" si="3"/>
        <v>503262.533</v>
      </c>
      <c r="O9" s="137">
        <f t="shared" si="3"/>
        <v>32596.57</v>
      </c>
      <c r="P9" s="137">
        <f t="shared" si="3"/>
        <v>67187.519</v>
      </c>
      <c r="Q9" s="137">
        <f t="shared" si="3"/>
        <v>41442.173000000003</v>
      </c>
      <c r="R9" s="137">
        <f t="shared" si="3"/>
        <v>467.00400000000002</v>
      </c>
      <c r="S9" s="137">
        <f t="shared" si="3"/>
        <v>1391374.42</v>
      </c>
      <c r="T9" s="137">
        <f t="shared" si="3"/>
        <v>1.5890544000000002</v>
      </c>
      <c r="U9" s="137">
        <f t="shared" si="3"/>
        <v>22527.36217450089</v>
      </c>
      <c r="V9" s="137">
        <f t="shared" si="3"/>
        <v>2422.4505496999818</v>
      </c>
      <c r="W9" s="137">
        <f t="shared" si="3"/>
        <v>208.90080000000003</v>
      </c>
      <c r="X9" s="137">
        <f t="shared" si="3"/>
        <v>2.3472000000000007E-3</v>
      </c>
      <c r="Y9" s="137">
        <f t="shared" si="3"/>
        <v>74.748959795772208</v>
      </c>
      <c r="Z9" s="137">
        <f t="shared" si="3"/>
        <v>1.5648000000000001E-3</v>
      </c>
      <c r="AA9" s="137">
        <f t="shared" si="3"/>
        <v>2124.6163101041129</v>
      </c>
      <c r="AB9" s="137">
        <f t="shared" si="3"/>
        <v>257088.54414367705</v>
      </c>
      <c r="AC9" s="138">
        <f>SUM(B9:AB9)</f>
        <v>562187930.66571939</v>
      </c>
      <c r="AE9" s="138">
        <f t="shared" ref="AE9:AE72" si="4">AC9/1000</f>
        <v>562187.93066571944</v>
      </c>
      <c r="AF9" s="129"/>
      <c r="AG9" s="187"/>
    </row>
    <row r="10" spans="1:33" ht="22.25" customHeight="1">
      <c r="A10" s="32" t="s">
        <v>39</v>
      </c>
      <c r="B10" s="33">
        <f>B11+B53</f>
        <v>483952479.50315911</v>
      </c>
      <c r="C10" s="33">
        <f>C11+C53</f>
        <v>17888028.11315126</v>
      </c>
      <c r="D10" s="33">
        <f>D11+D53</f>
        <v>2870235.3423061725</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504710742.95861661</v>
      </c>
      <c r="AD10" s="41"/>
      <c r="AE10" s="57">
        <f t="shared" si="4"/>
        <v>504710.74295861664</v>
      </c>
      <c r="AF10" s="128"/>
      <c r="AG10" s="36">
        <f>AG11+AG53</f>
        <v>65622.364612219608</v>
      </c>
    </row>
    <row r="11" spans="1:33" ht="22.25" customHeight="1">
      <c r="A11" s="20" t="s">
        <v>40</v>
      </c>
      <c r="B11" s="37">
        <f>B12+B18+B43+B49</f>
        <v>472949724.45315909</v>
      </c>
      <c r="C11" s="37">
        <f>C12+C18+C43+C49</f>
        <v>1113675.9231512591</v>
      </c>
      <c r="D11" s="37">
        <f>D12+D18+D43+D49</f>
        <v>2846051.5423061727</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476909451.91861659</v>
      </c>
      <c r="AD11" s="41"/>
      <c r="AE11" s="37">
        <f t="shared" si="4"/>
        <v>476909.4519186166</v>
      </c>
      <c r="AF11" s="128"/>
      <c r="AG11" s="37">
        <f>AG12+AG18+AG43+AG49</f>
        <v>60384.164371750798</v>
      </c>
    </row>
    <row r="12" spans="1:33" ht="22.25" customHeight="1">
      <c r="A12" s="20" t="s">
        <v>41</v>
      </c>
      <c r="B12" s="37">
        <f>B13+B14+B15</f>
        <v>199587911.52550721</v>
      </c>
      <c r="C12" s="37">
        <f>C13+C14+C15</f>
        <v>162849.08326401986</v>
      </c>
      <c r="D12" s="37">
        <f>D13+D14+D15</f>
        <v>315510.82948210923</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200066271.43825334</v>
      </c>
      <c r="AD12" s="41"/>
      <c r="AE12" s="37">
        <f t="shared" si="4"/>
        <v>200066.27143825334</v>
      </c>
      <c r="AF12" s="128"/>
      <c r="AG12" s="37">
        <f>SUM(AG13:AG15)</f>
        <v>8727.5281513348418</v>
      </c>
    </row>
    <row r="13" spans="1:33" ht="22.25" customHeight="1">
      <c r="A13" s="21" t="s">
        <v>42</v>
      </c>
      <c r="B13" s="44">
        <v>164315188.77536801</v>
      </c>
      <c r="C13" s="44">
        <v>143806.83814044399</v>
      </c>
      <c r="D13" s="44">
        <v>293212.31107041199</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164752207.92457888</v>
      </c>
      <c r="AD13" s="41"/>
      <c r="AE13" s="52">
        <f t="shared" si="4"/>
        <v>164752.20792457886</v>
      </c>
      <c r="AF13" s="128"/>
      <c r="AG13" s="44">
        <v>7756.5888445517303</v>
      </c>
    </row>
    <row r="14" spans="1:33" ht="22.25" customHeight="1">
      <c r="A14" s="21" t="s">
        <v>43</v>
      </c>
      <c r="B14" s="44">
        <v>10829598.059764599</v>
      </c>
      <c r="C14" s="44">
        <v>6720.9930102771896</v>
      </c>
      <c r="D14" s="44">
        <v>8931.8139932980503</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10845250.866768174</v>
      </c>
      <c r="AD14" s="41"/>
      <c r="AE14" s="52">
        <f t="shared" si="4"/>
        <v>10845.250866768174</v>
      </c>
      <c r="AF14" s="128"/>
      <c r="AG14" s="44">
        <v>665.65840713207399</v>
      </c>
    </row>
    <row r="15" spans="1:33" ht="22.25" customHeight="1">
      <c r="A15" s="21" t="s">
        <v>44</v>
      </c>
      <c r="B15" s="49">
        <f>B16+B17</f>
        <v>24443124.690374598</v>
      </c>
      <c r="C15" s="49">
        <f t="shared" ref="C15:D15" si="5">C16+C17</f>
        <v>12321.2521132987</v>
      </c>
      <c r="D15" s="49">
        <f t="shared" si="5"/>
        <v>13366.7044183992</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24468812.646906294</v>
      </c>
      <c r="AD15" s="41"/>
      <c r="AE15" s="52">
        <f t="shared" si="4"/>
        <v>24468.812646906295</v>
      </c>
      <c r="AF15" s="128"/>
      <c r="AG15" s="44">
        <v>305.28089965103698</v>
      </c>
    </row>
    <row r="16" spans="1:33" ht="22.25" customHeight="1">
      <c r="A16" s="98" t="s">
        <v>45</v>
      </c>
      <c r="B16" s="44">
        <v>1173187.112</v>
      </c>
      <c r="C16" s="44">
        <v>5.8659999999999997</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1173192.9779999999</v>
      </c>
      <c r="AD16" s="41"/>
      <c r="AE16" s="52">
        <f t="shared" si="4"/>
        <v>1173.1929779999998</v>
      </c>
      <c r="AF16" s="128"/>
      <c r="AG16" s="73"/>
    </row>
    <row r="17" spans="1:33" ht="22.25" customHeight="1">
      <c r="A17" s="99" t="s">
        <v>46</v>
      </c>
      <c r="B17" s="44">
        <v>23269937.578374598</v>
      </c>
      <c r="C17" s="44">
        <v>12315.3861132987</v>
      </c>
      <c r="D17" s="44">
        <v>13366.7044183992</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23295619.668906294</v>
      </c>
      <c r="AD17" s="41"/>
      <c r="AE17" s="52">
        <f t="shared" si="4"/>
        <v>23295.619668906293</v>
      </c>
      <c r="AF17" s="128"/>
      <c r="AG17" s="44">
        <v>305.28089965103698</v>
      </c>
    </row>
    <row r="18" spans="1:33" ht="22.25" customHeight="1">
      <c r="A18" s="20" t="s">
        <v>47</v>
      </c>
      <c r="B18" s="37">
        <f>B19+B20+B21+B25+B26+B33+B35+B37+B39</f>
        <v>68058537.369651929</v>
      </c>
      <c r="C18" s="37">
        <f>C19+C20+C21+C25+C26+C33+C35+C37+C39</f>
        <v>118607.62818723923</v>
      </c>
      <c r="D18" s="37">
        <f>D19+D20+D21+D25+D26+D33+D35+D37+D39</f>
        <v>158975.38882406367</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68336120.386663228</v>
      </c>
      <c r="AD18" s="110"/>
      <c r="AE18" s="37">
        <f t="shared" si="4"/>
        <v>68336.120386663228</v>
      </c>
      <c r="AF18" s="128"/>
      <c r="AG18" s="37">
        <f>SUM(AG19,AG20,AG21,AG25,AG26,AG32,AG33,AG34,AG35,AG36,AG37,AG38,AG39)</f>
        <v>812.32506171595435</v>
      </c>
    </row>
    <row r="19" spans="1:33" ht="22.25" customHeight="1">
      <c r="A19" s="100" t="s">
        <v>48</v>
      </c>
      <c r="B19" s="44">
        <v>4508132.9077003878</v>
      </c>
      <c r="C19" s="44">
        <v>2273.4947446340138</v>
      </c>
      <c r="D19" s="44">
        <v>2303.3727694757308</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4512709.7752144979</v>
      </c>
      <c r="AD19" s="110"/>
      <c r="AE19" s="44">
        <f t="shared" si="4"/>
        <v>4512.7097752144982</v>
      </c>
      <c r="AF19" s="128"/>
      <c r="AG19" s="44">
        <v>18.90413705511989</v>
      </c>
    </row>
    <row r="20" spans="1:33" ht="22.25" customHeight="1">
      <c r="A20" s="100" t="s">
        <v>49</v>
      </c>
      <c r="B20" s="44">
        <v>1695970.457797298</v>
      </c>
      <c r="C20" s="44">
        <v>1083.9011899706466</v>
      </c>
      <c r="D20" s="44">
        <v>1514.15337048581</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1698568.5123577544</v>
      </c>
      <c r="AD20" s="110"/>
      <c r="AE20" s="52">
        <f t="shared" si="4"/>
        <v>1698.5685123577543</v>
      </c>
      <c r="AF20" s="128"/>
      <c r="AG20" s="44">
        <v>11.656782452161357</v>
      </c>
    </row>
    <row r="21" spans="1:33" ht="22.25" customHeight="1">
      <c r="A21" s="100" t="s">
        <v>50</v>
      </c>
      <c r="B21" s="44">
        <f>SUM(B22:B24)</f>
        <v>4975677.5046824655</v>
      </c>
      <c r="C21" s="44">
        <f>SUM(C22:C24)</f>
        <v>2696.5146981755097</v>
      </c>
      <c r="D21" s="44">
        <f>SUM(D22:D24)</f>
        <v>3031.66886554539</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4981405.6882461868</v>
      </c>
      <c r="AD21" s="110"/>
      <c r="AE21" s="52">
        <f t="shared" si="4"/>
        <v>4981.4056882461864</v>
      </c>
      <c r="AF21" s="128"/>
      <c r="AG21" s="44">
        <v>22.630056859614044</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4963716.0929633863</v>
      </c>
      <c r="C23" s="44">
        <v>2682.7226876805944</v>
      </c>
      <c r="D23" s="44">
        <v>3005.5625599657287</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4969404.3782110326</v>
      </c>
      <c r="AD23" s="110"/>
      <c r="AE23" s="52">
        <f t="shared" si="4"/>
        <v>4969.404378211033</v>
      </c>
      <c r="AF23" s="128"/>
      <c r="AG23" s="44">
        <v>22.577053555662896</v>
      </c>
    </row>
    <row r="24" spans="1:33" ht="22.25" customHeight="1">
      <c r="A24" s="99" t="s">
        <v>53</v>
      </c>
      <c r="B24" s="44">
        <v>11961.411719079259</v>
      </c>
      <c r="C24" s="44">
        <v>13.792010494915257</v>
      </c>
      <c r="D24" s="44">
        <v>26.106305579661019</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12001.310035153834</v>
      </c>
      <c r="AD24" s="110"/>
      <c r="AE24" s="52">
        <f t="shared" si="4"/>
        <v>12.001310035153834</v>
      </c>
      <c r="AF24" s="128"/>
      <c r="AG24" s="44">
        <v>5.3003303951147489E-2</v>
      </c>
    </row>
    <row r="25" spans="1:33" ht="22.25" customHeight="1">
      <c r="A25" s="100" t="s">
        <v>54</v>
      </c>
      <c r="B25" s="44">
        <v>2603185.7383403741</v>
      </c>
      <c r="C25" s="44">
        <v>1674.9212828666421</v>
      </c>
      <c r="D25" s="44">
        <v>2301.8730248216671</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2607162.5326480623</v>
      </c>
      <c r="AD25" s="110"/>
      <c r="AE25" s="52">
        <f t="shared" si="4"/>
        <v>2607.1625326480626</v>
      </c>
      <c r="AF25" s="128"/>
      <c r="AG25" s="44">
        <v>38.491958659197216</v>
      </c>
    </row>
    <row r="26" spans="1:33" ht="22.25" customHeight="1">
      <c r="A26" s="100" t="s">
        <v>55</v>
      </c>
      <c r="B26" s="44">
        <f>SUM(B27:B31)</f>
        <v>606992.69707019196</v>
      </c>
      <c r="C26" s="44">
        <f>SUM(C27:C31)</f>
        <v>31525.439664267862</v>
      </c>
      <c r="D26" s="44">
        <f>SUM(D27:D31)</f>
        <v>40021.940602314593</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678540.07733677432</v>
      </c>
      <c r="AD26" s="110"/>
      <c r="AE26" s="52">
        <f t="shared" si="4"/>
        <v>678.54007733677429</v>
      </c>
      <c r="AF26" s="128"/>
      <c r="AG26" s="44">
        <v>409.16103098570943</v>
      </c>
    </row>
    <row r="27" spans="1:33" ht="22.25" customHeight="1">
      <c r="A27" s="99" t="s">
        <v>56</v>
      </c>
      <c r="B27" s="44">
        <v>0</v>
      </c>
      <c r="C27" s="44">
        <v>30991.991587693832</v>
      </c>
      <c r="D27" s="44">
        <v>39108.941765423173</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70100.933353116998</v>
      </c>
      <c r="AD27" s="110"/>
      <c r="AE27" s="52">
        <f t="shared" si="4"/>
        <v>70.100933353117</v>
      </c>
      <c r="AF27" s="128"/>
      <c r="AG27" s="44">
        <v>402.52693835921394</v>
      </c>
    </row>
    <row r="28" spans="1:33" ht="22.25" customHeight="1">
      <c r="A28" s="99" t="s">
        <v>57</v>
      </c>
      <c r="B28" s="44">
        <v>0</v>
      </c>
      <c r="C28" s="44">
        <v>0</v>
      </c>
      <c r="D28" s="44">
        <v>0</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0</v>
      </c>
      <c r="AD28" s="110"/>
      <c r="AE28" s="52">
        <f t="shared" si="4"/>
        <v>0</v>
      </c>
      <c r="AF28" s="128"/>
      <c r="AG28" s="44">
        <v>0</v>
      </c>
    </row>
    <row r="29" spans="1:33" ht="22.25" customHeight="1">
      <c r="A29" s="99" t="s">
        <v>58</v>
      </c>
      <c r="B29" s="44">
        <v>522716.98051806085</v>
      </c>
      <c r="C29" s="44">
        <v>444.2766988380676</v>
      </c>
      <c r="D29" s="44">
        <v>744.21015760548983</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523905.46737450437</v>
      </c>
      <c r="AD29" s="110"/>
      <c r="AE29" s="52">
        <f t="shared" si="4"/>
        <v>523.90546737450438</v>
      </c>
      <c r="AF29" s="128"/>
      <c r="AG29" s="44">
        <v>2.070210424226901</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84275.716552131154</v>
      </c>
      <c r="C31" s="44">
        <v>89.171377735962707</v>
      </c>
      <c r="D31" s="44">
        <v>168.78867928592936</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84533.676609153059</v>
      </c>
      <c r="AD31" s="110"/>
      <c r="AE31" s="52">
        <f t="shared" si="4"/>
        <v>84.533676609153062</v>
      </c>
      <c r="AF31" s="128"/>
      <c r="AG31" s="44">
        <v>4.5638822022686147</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450853.05102440488</v>
      </c>
      <c r="C33" s="44">
        <v>267.55758163569971</v>
      </c>
      <c r="D33" s="44">
        <v>337.31223531279892</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451457.92084135342</v>
      </c>
      <c r="AD33" s="110"/>
      <c r="AE33" s="52">
        <f t="shared" si="4"/>
        <v>451.45792084135343</v>
      </c>
      <c r="AF33" s="128"/>
      <c r="AG33" s="44">
        <v>1.3542006662254882</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6607885.3840691848</v>
      </c>
      <c r="C35" s="44">
        <v>7600.14325576991</v>
      </c>
      <c r="D35" s="44">
        <v>12434.415067915932</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6627919.9423928708</v>
      </c>
      <c r="AD35" s="110"/>
      <c r="AE35" s="52">
        <f t="shared" si="4"/>
        <v>6627.9199423928712</v>
      </c>
      <c r="AF35" s="128"/>
      <c r="AG35" s="44">
        <v>38.274906258634601</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351482.33346424875</v>
      </c>
      <c r="C37" s="44">
        <v>405.27390459973032</v>
      </c>
      <c r="D37" s="44">
        <v>767.12560513520373</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352654.73297398369</v>
      </c>
      <c r="AD37" s="110"/>
      <c r="AE37" s="52">
        <f t="shared" si="4"/>
        <v>352.6547329739837</v>
      </c>
      <c r="AF37" s="128"/>
      <c r="AG37" s="44">
        <v>1.5574854700761187</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46258357.29550337</v>
      </c>
      <c r="C39" s="44">
        <f>SUM(C40:C42)</f>
        <v>71080.381865319214</v>
      </c>
      <c r="D39" s="44">
        <f>SUM(D40:D42)</f>
        <v>96263.527283056537</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46425701.204651751</v>
      </c>
      <c r="AD39" s="110"/>
      <c r="AE39" s="52">
        <f t="shared" si="4"/>
        <v>46425.701204651748</v>
      </c>
      <c r="AF39" s="128"/>
      <c r="AG39" s="44">
        <v>270.29450330921611</v>
      </c>
    </row>
    <row r="40" spans="1:33" ht="22.25" customHeight="1">
      <c r="A40" s="99" t="s">
        <v>69</v>
      </c>
      <c r="B40" s="44">
        <v>2704951.7895977767</v>
      </c>
      <c r="C40" s="44">
        <v>1340.5538542375568</v>
      </c>
      <c r="D40" s="44">
        <v>1319.9520873782326</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2707612.2955393926</v>
      </c>
      <c r="AD40" s="110"/>
      <c r="AE40" s="52">
        <f t="shared" si="4"/>
        <v>2707.6122955393926</v>
      </c>
      <c r="AF40" s="128"/>
      <c r="AG40" s="44">
        <v>9.464613120929215</v>
      </c>
    </row>
    <row r="41" spans="1:33" ht="22.25" customHeight="1">
      <c r="A41" s="99" t="s">
        <v>70</v>
      </c>
      <c r="B41" s="44">
        <v>523970.03724991874</v>
      </c>
      <c r="C41" s="44">
        <v>390.26767364691432</v>
      </c>
      <c r="D41" s="44">
        <v>596.03644222348635</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524956.34136578906</v>
      </c>
      <c r="AD41" s="110"/>
      <c r="AE41" s="52">
        <f t="shared" si="4"/>
        <v>524.95634136578906</v>
      </c>
      <c r="AF41" s="128"/>
      <c r="AG41" s="44">
        <v>4.9017635239834698</v>
      </c>
    </row>
    <row r="42" spans="1:33" ht="22.25" customHeight="1">
      <c r="A42" s="99" t="s">
        <v>71</v>
      </c>
      <c r="B42" s="44">
        <v>43029435.468655676</v>
      </c>
      <c r="C42" s="44">
        <v>69349.560337434741</v>
      </c>
      <c r="D42" s="44">
        <v>94347.538753454821</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43193132.567746565</v>
      </c>
      <c r="AD42" s="110"/>
      <c r="AE42" s="52">
        <f t="shared" si="4"/>
        <v>43193.132567746565</v>
      </c>
      <c r="AF42" s="128"/>
      <c r="AG42" s="44">
        <v>255.92812666430342</v>
      </c>
    </row>
    <row r="43" spans="1:33" ht="22.25" customHeight="1">
      <c r="A43" s="20" t="s">
        <v>72</v>
      </c>
      <c r="B43" s="37">
        <f>SUM(B44:B48)</f>
        <v>172303356.28800002</v>
      </c>
      <c r="C43" s="37">
        <f>SUM(C44:C48)</f>
        <v>470314.99170000001</v>
      </c>
      <c r="D43" s="37">
        <f>SUM(D44:D48)</f>
        <v>1995428.9839999999</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174769100.26370001</v>
      </c>
      <c r="AD43" s="41"/>
      <c r="AE43" s="37">
        <f t="shared" si="4"/>
        <v>174769.10026370001</v>
      </c>
      <c r="AF43" s="128"/>
      <c r="AG43" s="37">
        <f>SUM(AG44:AG48)</f>
        <v>13401.151158699999</v>
      </c>
    </row>
    <row r="44" spans="1:33" ht="22.25" customHeight="1">
      <c r="A44" s="100" t="s">
        <v>73</v>
      </c>
      <c r="B44" s="44">
        <v>7237238.1129999999</v>
      </c>
      <c r="C44" s="44">
        <v>1395.3412000000001</v>
      </c>
      <c r="D44" s="44">
        <v>52823.631000000001</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7291457.0851999996</v>
      </c>
      <c r="AD44" s="41"/>
      <c r="AE44" s="52">
        <f t="shared" si="4"/>
        <v>7291.4570851999997</v>
      </c>
      <c r="AF44" s="128"/>
      <c r="AG44" s="44">
        <v>102.3840587</v>
      </c>
    </row>
    <row r="45" spans="1:33" ht="22.25" customHeight="1">
      <c r="A45" s="100" t="s">
        <v>74</v>
      </c>
      <c r="B45" s="44">
        <v>160704356.90000001</v>
      </c>
      <c r="C45" s="44">
        <v>459550.77879999997</v>
      </c>
      <c r="D45" s="44">
        <v>1705814.8022</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162869722.48100001</v>
      </c>
      <c r="AD45" s="41"/>
      <c r="AE45" s="52">
        <f t="shared" si="4"/>
        <v>162869.722481</v>
      </c>
      <c r="AF45" s="128"/>
      <c r="AG45" s="44">
        <v>13142.9</v>
      </c>
    </row>
    <row r="46" spans="1:33" ht="22.25" customHeight="1">
      <c r="A46" s="100" t="s">
        <v>75</v>
      </c>
      <c r="B46" s="44">
        <v>2120469.83</v>
      </c>
      <c r="C46" s="44">
        <v>3382.24</v>
      </c>
      <c r="D46" s="44">
        <v>220602.21</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2344454.2800000003</v>
      </c>
      <c r="AD46" s="41"/>
      <c r="AE46" s="52">
        <f t="shared" si="4"/>
        <v>2344.4542800000004</v>
      </c>
      <c r="AF46" s="128"/>
      <c r="AG46" s="44">
        <v>50</v>
      </c>
    </row>
    <row r="47" spans="1:33" ht="22.25" customHeight="1">
      <c r="A47" s="100" t="s">
        <v>76</v>
      </c>
      <c r="B47" s="44">
        <v>2241291.4449999998</v>
      </c>
      <c r="C47" s="44">
        <v>5986.6316999999999</v>
      </c>
      <c r="D47" s="44">
        <v>16188.3408</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2263466.4174999995</v>
      </c>
      <c r="AD47" s="41"/>
      <c r="AE47" s="52">
        <f t="shared" si="4"/>
        <v>2263.4664174999994</v>
      </c>
      <c r="AF47" s="128"/>
      <c r="AG47" s="44">
        <v>105.86709999999999</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32999919.269999996</v>
      </c>
      <c r="C49" s="37">
        <f>SUM(C50:C52)</f>
        <v>361904.22</v>
      </c>
      <c r="D49" s="37">
        <f>SUM(D50:D52)</f>
        <v>376136.33999999997</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33737959.829999998</v>
      </c>
      <c r="AD49" s="41"/>
      <c r="AE49" s="37">
        <f t="shared" si="4"/>
        <v>33737.95983</v>
      </c>
      <c r="AF49" s="128"/>
      <c r="AG49" s="37">
        <f>SUM(AG50:AG52)</f>
        <v>37443.160000000003</v>
      </c>
    </row>
    <row r="50" spans="1:33" ht="22.25" customHeight="1">
      <c r="A50" s="100" t="s">
        <v>79</v>
      </c>
      <c r="B50" s="44">
        <v>4846317.5199999996</v>
      </c>
      <c r="C50" s="44">
        <v>10908.18</v>
      </c>
      <c r="D50" s="44">
        <v>2292.17</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4859517.8699999992</v>
      </c>
      <c r="AD50" s="41"/>
      <c r="AE50" s="52">
        <f t="shared" si="4"/>
        <v>4859.5178699999988</v>
      </c>
      <c r="AF50" s="128"/>
      <c r="AG50" s="44">
        <v>2246.48</v>
      </c>
    </row>
    <row r="51" spans="1:33" ht="22.25" customHeight="1">
      <c r="A51" s="100" t="s">
        <v>80</v>
      </c>
      <c r="B51" s="44">
        <v>17995760.469999999</v>
      </c>
      <c r="C51" s="44">
        <v>312500.84999999998</v>
      </c>
      <c r="D51" s="44">
        <v>352247.25</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18660508.57</v>
      </c>
      <c r="AD51" s="41"/>
      <c r="AE51" s="52">
        <f t="shared" si="4"/>
        <v>18660.508570000002</v>
      </c>
      <c r="AF51" s="128"/>
      <c r="AG51" s="44">
        <v>34941.61</v>
      </c>
    </row>
    <row r="52" spans="1:33" ht="22.25" customHeight="1">
      <c r="A52" s="100" t="s">
        <v>81</v>
      </c>
      <c r="B52" s="44">
        <v>10157841.279999999</v>
      </c>
      <c r="C52" s="44">
        <v>38495.19</v>
      </c>
      <c r="D52" s="44">
        <v>21596.92</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10217933.389999999</v>
      </c>
      <c r="AD52" s="41"/>
      <c r="AE52" s="52">
        <f t="shared" si="4"/>
        <v>10217.933389999998</v>
      </c>
      <c r="AF52" s="128"/>
      <c r="AG52" s="44">
        <v>255.07</v>
      </c>
    </row>
    <row r="53" spans="1:33" ht="22.25" customHeight="1">
      <c r="A53" s="13" t="s">
        <v>82</v>
      </c>
      <c r="B53" s="37">
        <f>B54+B59</f>
        <v>11002755.050000001</v>
      </c>
      <c r="C53" s="37">
        <f>C54+C59</f>
        <v>16774352.189999999</v>
      </c>
      <c r="D53" s="37">
        <f>D54+D59</f>
        <v>24183.8</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27801291.039999999</v>
      </c>
      <c r="AD53" s="41"/>
      <c r="AE53" s="37">
        <f t="shared" si="4"/>
        <v>27801.29104</v>
      </c>
      <c r="AF53" s="128"/>
      <c r="AG53" s="37">
        <f>AG54+AG59</f>
        <v>5238.2002404688101</v>
      </c>
    </row>
    <row r="54" spans="1:33" ht="22.25" customHeight="1">
      <c r="A54" s="20" t="s">
        <v>83</v>
      </c>
      <c r="B54" s="37">
        <f>B55+B58</f>
        <v>81297.89</v>
      </c>
      <c r="C54" s="37">
        <f>C55+C58</f>
        <v>2859486.85</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2940784.74</v>
      </c>
      <c r="AD54" s="41"/>
      <c r="AE54" s="37">
        <f t="shared" si="4"/>
        <v>2940.7847400000001</v>
      </c>
      <c r="AF54" s="128"/>
      <c r="AG54" s="76"/>
    </row>
    <row r="55" spans="1:33" ht="22.25" customHeight="1">
      <c r="A55" s="101" t="s">
        <v>84</v>
      </c>
      <c r="B55" s="52">
        <f>B56+B57</f>
        <v>81297.89</v>
      </c>
      <c r="C55" s="52">
        <f>C56+C57</f>
        <v>2859486.85</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2940784.74</v>
      </c>
      <c r="AD55" s="41"/>
      <c r="AE55" s="44">
        <f t="shared" si="4"/>
        <v>2940.7847400000001</v>
      </c>
      <c r="AF55" s="128"/>
      <c r="AG55" s="73"/>
    </row>
    <row r="56" spans="1:33" ht="22.25" customHeight="1">
      <c r="A56" s="100" t="s">
        <v>85</v>
      </c>
      <c r="B56" s="44">
        <v>77424.42</v>
      </c>
      <c r="C56" s="44">
        <v>2742804.35</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2820228.77</v>
      </c>
      <c r="AD56" s="41"/>
      <c r="AE56" s="52">
        <f t="shared" si="4"/>
        <v>2820.2287700000002</v>
      </c>
      <c r="AF56" s="128"/>
      <c r="AG56" s="73"/>
    </row>
    <row r="57" spans="1:33" ht="22.25" customHeight="1">
      <c r="A57" s="100" t="s">
        <v>86</v>
      </c>
      <c r="B57" s="44">
        <v>3873.47</v>
      </c>
      <c r="C57" s="44">
        <v>116682.5</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120555.97</v>
      </c>
      <c r="AD57" s="41"/>
      <c r="AE57" s="52">
        <f t="shared" si="4"/>
        <v>120.55597</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10921457.16</v>
      </c>
      <c r="C59" s="37">
        <f t="shared" ref="C59:D59" si="8">C60+C64</f>
        <v>13914865.34</v>
      </c>
      <c r="D59" s="37">
        <f t="shared" si="8"/>
        <v>24183.8</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24860506.300000001</v>
      </c>
      <c r="AD59" s="41"/>
      <c r="AE59" s="37">
        <f t="shared" si="4"/>
        <v>24860.506300000001</v>
      </c>
      <c r="AF59" s="128"/>
      <c r="AG59" s="53">
        <f>SUM(AG60:AG66)</f>
        <v>5238.2002404688101</v>
      </c>
    </row>
    <row r="60" spans="1:33" ht="22.25" customHeight="1">
      <c r="A60" s="100" t="s">
        <v>89</v>
      </c>
      <c r="B60" s="49">
        <f>SUM(B61,B62,B63)</f>
        <v>8591047.0899999999</v>
      </c>
      <c r="C60" s="49">
        <f t="shared" ref="C60:D60" si="9">SUM(C61,C62,C63)</f>
        <v>7863279.1700000009</v>
      </c>
      <c r="D60" s="49">
        <f t="shared" si="9"/>
        <v>24135.62</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16478461.880000001</v>
      </c>
      <c r="AD60" s="41"/>
      <c r="AE60" s="52">
        <f t="shared" si="4"/>
        <v>16478.461880000003</v>
      </c>
      <c r="AF60" s="128"/>
      <c r="AG60" s="111"/>
    </row>
    <row r="61" spans="1:33" ht="22.25" customHeight="1">
      <c r="A61" s="102" t="s">
        <v>90</v>
      </c>
      <c r="B61" s="44">
        <v>3750407.59</v>
      </c>
      <c r="C61" s="44">
        <v>4184013.72</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7934421.3100000005</v>
      </c>
      <c r="AD61" s="41"/>
      <c r="AE61" s="52">
        <f t="shared" si="4"/>
        <v>7934.4213100000006</v>
      </c>
      <c r="AF61" s="128"/>
      <c r="AG61" s="109"/>
    </row>
    <row r="62" spans="1:33" ht="22.25" customHeight="1">
      <c r="A62" s="102" t="s">
        <v>91</v>
      </c>
      <c r="B62" s="44">
        <v>4807596.96</v>
      </c>
      <c r="C62" s="44">
        <v>3555243.66</v>
      </c>
      <c r="D62" s="44">
        <v>24135.62</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8386976.2400000002</v>
      </c>
      <c r="AD62" s="41"/>
      <c r="AE62" s="52">
        <f t="shared" si="4"/>
        <v>8386.97624</v>
      </c>
      <c r="AF62" s="128"/>
      <c r="AG62" s="44">
        <v>5238.2002404688101</v>
      </c>
    </row>
    <row r="63" spans="1:33" ht="22.25" customHeight="1">
      <c r="A63" s="102" t="s">
        <v>92</v>
      </c>
      <c r="B63" s="44">
        <v>33042.54</v>
      </c>
      <c r="C63" s="44">
        <v>124021.79</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157064.32999999999</v>
      </c>
      <c r="AD63" s="41"/>
      <c r="AE63" s="52">
        <f t="shared" si="4"/>
        <v>157.06432999999998</v>
      </c>
      <c r="AF63" s="128"/>
      <c r="AG63" s="109"/>
    </row>
    <row r="64" spans="1:33" ht="22.25" customHeight="1">
      <c r="A64" s="103" t="s">
        <v>93</v>
      </c>
      <c r="B64" s="49">
        <f>SUM(B65,B66,B67)</f>
        <v>2330410.0700000003</v>
      </c>
      <c r="C64" s="49">
        <f t="shared" ref="C64:D64" si="11">SUM(C65,C66,C67)</f>
        <v>6051586.1699999999</v>
      </c>
      <c r="D64" s="49">
        <f t="shared" si="11"/>
        <v>48.18</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8382044.4199999999</v>
      </c>
      <c r="AD64" s="41"/>
      <c r="AE64" s="52">
        <f t="shared" si="4"/>
        <v>8382.0444200000002</v>
      </c>
      <c r="AF64" s="128"/>
      <c r="AG64" s="109"/>
    </row>
    <row r="65" spans="1:33" ht="22.25" customHeight="1">
      <c r="A65" s="102" t="s">
        <v>94</v>
      </c>
      <c r="B65" s="44">
        <v>1751043.52</v>
      </c>
      <c r="C65" s="44">
        <v>2770396.59</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4521440.1099999994</v>
      </c>
      <c r="AD65" s="41"/>
      <c r="AE65" s="52">
        <f t="shared" si="4"/>
        <v>4521.4401099999995</v>
      </c>
      <c r="AF65" s="128"/>
      <c r="AG65" s="112"/>
    </row>
    <row r="66" spans="1:33" ht="22.25" customHeight="1">
      <c r="A66" s="102" t="s">
        <v>95</v>
      </c>
      <c r="B66" s="44">
        <v>576082.07999999996</v>
      </c>
      <c r="C66" s="44">
        <v>412493.95</v>
      </c>
      <c r="D66" s="44">
        <v>48.18</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988624.21000000008</v>
      </c>
      <c r="AD66" s="41"/>
      <c r="AE66" s="52">
        <f t="shared" si="4"/>
        <v>988.62421000000006</v>
      </c>
      <c r="AF66" s="128"/>
      <c r="AG66" s="112"/>
    </row>
    <row r="67" spans="1:33" ht="22.25" customHeight="1" thickBot="1">
      <c r="A67" s="102" t="s">
        <v>96</v>
      </c>
      <c r="B67" s="44">
        <v>3284.47</v>
      </c>
      <c r="C67" s="44">
        <v>2868695.63</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2871980.1</v>
      </c>
      <c r="AD67" s="41"/>
      <c r="AE67" s="116">
        <f t="shared" si="4"/>
        <v>2871.9801000000002</v>
      </c>
      <c r="AF67" s="128"/>
      <c r="AG67" s="112"/>
    </row>
    <row r="68" spans="1:33" ht="22.25" customHeight="1">
      <c r="A68" s="12" t="s">
        <v>97</v>
      </c>
      <c r="B68" s="33">
        <f>B69+B75+B86+B94+B99+B105+B112+B117</f>
        <v>50511109.967262223</v>
      </c>
      <c r="C68" s="33">
        <f t="shared" ref="C68:AC68" si="12">C69+C75+C86+C94+C99+C105+C112+C117</f>
        <v>274190.0548939869</v>
      </c>
      <c r="D68" s="33">
        <f t="shared" si="12"/>
        <v>719749.38251321868</v>
      </c>
      <c r="E68" s="34">
        <f t="shared" si="12"/>
        <v>485.08800000000008</v>
      </c>
      <c r="F68" s="34">
        <f t="shared" si="12"/>
        <v>1069892.7390000001</v>
      </c>
      <c r="G68" s="34">
        <f t="shared" si="12"/>
        <v>22486.472000000002</v>
      </c>
      <c r="H68" s="34">
        <f t="shared" si="12"/>
        <v>28702.977999999999</v>
      </c>
      <c r="I68" s="34">
        <f t="shared" si="12"/>
        <v>284.34699999999998</v>
      </c>
      <c r="J68" s="34">
        <f t="shared" si="12"/>
        <v>6632266.4679999994</v>
      </c>
      <c r="K68" s="34">
        <f t="shared" si="12"/>
        <v>7557352.0480000004</v>
      </c>
      <c r="L68" s="34">
        <f t="shared" si="12"/>
        <v>213764.00700000001</v>
      </c>
      <c r="M68" s="34">
        <f t="shared" si="12"/>
        <v>472544.16600000003</v>
      </c>
      <c r="N68" s="34">
        <f t="shared" si="12"/>
        <v>503262.533</v>
      </c>
      <c r="O68" s="34">
        <f t="shared" si="12"/>
        <v>32596.57</v>
      </c>
      <c r="P68" s="34">
        <f t="shared" si="12"/>
        <v>67187.519</v>
      </c>
      <c r="Q68" s="34">
        <f t="shared" si="12"/>
        <v>41442.173000000003</v>
      </c>
      <c r="R68" s="34">
        <f t="shared" si="12"/>
        <v>467.00400000000002</v>
      </c>
      <c r="S68" s="34">
        <f t="shared" si="12"/>
        <v>1391374.42</v>
      </c>
      <c r="T68" s="34">
        <f t="shared" si="12"/>
        <v>1.5890544000000002</v>
      </c>
      <c r="U68" s="34">
        <f t="shared" si="12"/>
        <v>22527.36217450089</v>
      </c>
      <c r="V68" s="34">
        <f t="shared" si="12"/>
        <v>2422.4505496999818</v>
      </c>
      <c r="W68" s="34">
        <f t="shared" si="12"/>
        <v>208.90080000000003</v>
      </c>
      <c r="X68" s="34">
        <f t="shared" si="12"/>
        <v>2.3472000000000007E-3</v>
      </c>
      <c r="Y68" s="34">
        <f t="shared" si="12"/>
        <v>74.748959795772208</v>
      </c>
      <c r="Z68" s="34">
        <f t="shared" si="12"/>
        <v>1.5648000000000001E-3</v>
      </c>
      <c r="AA68" s="34">
        <f t="shared" si="12"/>
        <v>2124.6163101041129</v>
      </c>
      <c r="AB68" s="120">
        <f t="shared" si="12"/>
        <v>257088.54414367705</v>
      </c>
      <c r="AC68" s="57">
        <f t="shared" si="12"/>
        <v>69823606.1525736</v>
      </c>
      <c r="AD68" s="93"/>
      <c r="AE68" s="57">
        <f t="shared" si="4"/>
        <v>69823.6061525736</v>
      </c>
      <c r="AF68" s="128"/>
      <c r="AG68" s="57"/>
    </row>
    <row r="69" spans="1:33" ht="22.25" customHeight="1">
      <c r="A69" s="20" t="s">
        <v>98</v>
      </c>
      <c r="B69" s="53">
        <f>SUM(B70:B74)</f>
        <v>28671214.045396134</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28671214.045396134</v>
      </c>
      <c r="AD69" s="41"/>
      <c r="AE69" s="37">
        <f t="shared" si="4"/>
        <v>28671.214045396133</v>
      </c>
      <c r="AF69" s="128"/>
      <c r="AG69" s="76"/>
    </row>
    <row r="70" spans="1:33" ht="22.25" customHeight="1">
      <c r="A70" s="100" t="s">
        <v>99</v>
      </c>
      <c r="B70" s="44">
        <v>19662370.614576001</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19662370.614576001</v>
      </c>
      <c r="AD70" s="41"/>
      <c r="AE70" s="52">
        <f t="shared" si="4"/>
        <v>19662.370614576001</v>
      </c>
      <c r="AF70" s="128"/>
      <c r="AG70" s="111"/>
    </row>
    <row r="71" spans="1:33" ht="22.25" customHeight="1">
      <c r="A71" s="100" t="s">
        <v>100</v>
      </c>
      <c r="B71" s="44">
        <v>3832386.7452406641</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3832386.7452406641</v>
      </c>
      <c r="AD71" s="41"/>
      <c r="AE71" s="52">
        <f t="shared" si="4"/>
        <v>3832.3867452406639</v>
      </c>
      <c r="AF71" s="128"/>
      <c r="AG71" s="111"/>
    </row>
    <row r="72" spans="1:33" ht="22.25" customHeight="1">
      <c r="A72" s="100" t="s">
        <v>101</v>
      </c>
      <c r="B72" s="44">
        <v>682073.16585610644</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682073.16585610644</v>
      </c>
      <c r="AD72" s="41"/>
      <c r="AE72" s="52">
        <f t="shared" si="4"/>
        <v>682.07316585610647</v>
      </c>
      <c r="AF72" s="128"/>
      <c r="AG72" s="111"/>
    </row>
    <row r="73" spans="1:33" ht="22.25" customHeight="1">
      <c r="A73" s="100" t="s">
        <v>102</v>
      </c>
      <c r="B73" s="44">
        <v>4494383.5197233623</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4494383.5197233623</v>
      </c>
      <c r="AD73" s="41"/>
      <c r="AE73" s="52">
        <f t="shared" ref="AE73:AE136" si="13">AC73/1000</f>
        <v>4494.383519723362</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3120246.7498551547</v>
      </c>
      <c r="C75" s="37">
        <f>SUM(C76:C85)</f>
        <v>272081.09489398688</v>
      </c>
      <c r="D75" s="37">
        <f>SUM(D76:D85)</f>
        <v>719488.79324999999</v>
      </c>
      <c r="E75" s="60">
        <f>SUM(E76:E85)</f>
        <v>0</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4111816.6379991416</v>
      </c>
      <c r="AD75" s="41"/>
      <c r="AE75" s="37">
        <f t="shared" si="13"/>
        <v>4111.8166379991417</v>
      </c>
      <c r="AF75" s="128"/>
      <c r="AG75" s="76"/>
    </row>
    <row r="76" spans="1:33" ht="22.25" customHeight="1">
      <c r="A76" s="100" t="s">
        <v>105</v>
      </c>
      <c r="B76" s="117">
        <v>598888.04685846053</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598888.04685846053</v>
      </c>
      <c r="AD76" s="41"/>
      <c r="AE76" s="52">
        <f t="shared" si="13"/>
        <v>598.88804685846048</v>
      </c>
      <c r="AF76" s="128"/>
      <c r="AG76" s="111"/>
    </row>
    <row r="77" spans="1:33" ht="22.25" customHeight="1">
      <c r="A77" s="100" t="s">
        <v>106</v>
      </c>
      <c r="B77" s="59"/>
      <c r="C77" s="58"/>
      <c r="D77" s="44">
        <v>551105.40824999998</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551105.40824999998</v>
      </c>
      <c r="AD77" s="41"/>
      <c r="AE77" s="52">
        <f t="shared" si="13"/>
        <v>551.10540824999998</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168383.38500000001</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168383.38500000001</v>
      </c>
      <c r="AD79" s="41"/>
      <c r="AE79" s="52">
        <f t="shared" si="13"/>
        <v>168.383385</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386969.22000000009</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386969.22000000009</v>
      </c>
      <c r="AD81" s="41"/>
      <c r="AE81" s="52">
        <f t="shared" si="13"/>
        <v>386.96922000000006</v>
      </c>
      <c r="AF81" s="128"/>
      <c r="AG81" s="111"/>
    </row>
    <row r="82" spans="1:33" ht="22.25" customHeight="1">
      <c r="A82" s="100" t="s">
        <v>111</v>
      </c>
      <c r="B82" s="44">
        <v>143552.25</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143552.25</v>
      </c>
      <c r="AD82" s="41"/>
      <c r="AE82" s="52">
        <f t="shared" si="13"/>
        <v>143.55224999999999</v>
      </c>
      <c r="AF82" s="128"/>
      <c r="AG82" s="111"/>
    </row>
    <row r="83" spans="1:33" ht="22.25" customHeight="1">
      <c r="A83" s="100" t="s">
        <v>112</v>
      </c>
      <c r="B83" s="44">
        <v>1990837.232996694</v>
      </c>
      <c r="C83" s="44">
        <v>272081.09489398688</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2262918.3278906811</v>
      </c>
      <c r="AD83" s="41"/>
      <c r="AE83" s="52">
        <f t="shared" si="13"/>
        <v>2262.9183278906812</v>
      </c>
      <c r="AF83" s="128"/>
      <c r="AG83" s="111"/>
    </row>
    <row r="84" spans="1:33" ht="22.25" customHeight="1">
      <c r="A84" s="100" t="s">
        <v>113</v>
      </c>
      <c r="B84" s="59"/>
      <c r="C84" s="58"/>
      <c r="D84" s="58"/>
      <c r="E84" s="165">
        <v>0</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0</v>
      </c>
      <c r="AD84" s="41"/>
      <c r="AE84" s="52">
        <f t="shared" si="13"/>
        <v>0</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18606417.859999999</v>
      </c>
      <c r="C86" s="37">
        <f>SUM(C87:C93)</f>
        <v>2108.96</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18608526.82</v>
      </c>
      <c r="AD86" s="41"/>
      <c r="AE86" s="37">
        <f>AC86/1000</f>
        <v>18608.526819999999</v>
      </c>
      <c r="AF86" s="128"/>
      <c r="AG86" s="76"/>
    </row>
    <row r="87" spans="1:33" ht="22.25" customHeight="1">
      <c r="A87" s="100" t="s">
        <v>116</v>
      </c>
      <c r="B87" s="44">
        <v>18184270</v>
      </c>
      <c r="C87" s="44">
        <v>2108.96</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18186378.960000001</v>
      </c>
      <c r="AD87" s="41"/>
      <c r="AE87" s="52">
        <f t="shared" si="13"/>
        <v>18186.378960000002</v>
      </c>
      <c r="AF87" s="128"/>
      <c r="AG87" s="111"/>
    </row>
    <row r="88" spans="1:33" ht="22.25" customHeight="1">
      <c r="A88" s="100" t="s">
        <v>117</v>
      </c>
      <c r="B88" s="44">
        <v>324412</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324412</v>
      </c>
      <c r="AD88" s="41"/>
      <c r="AE88" s="52">
        <f t="shared" si="13"/>
        <v>324.41199999999998</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97735.86</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97735.86</v>
      </c>
      <c r="AD91" s="41"/>
      <c r="AE91" s="52">
        <f t="shared" si="13"/>
        <v>97.735860000000002</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78438.827010940004</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78438.827010940004</v>
      </c>
      <c r="AD94" s="41"/>
      <c r="AE94" s="37">
        <f t="shared" si="13"/>
        <v>78.438827010940003</v>
      </c>
      <c r="AF94" s="128"/>
      <c r="AG94" s="78"/>
    </row>
    <row r="95" spans="1:33" ht="22.25" customHeight="1">
      <c r="A95" s="100" t="s">
        <v>124</v>
      </c>
      <c r="B95" s="44">
        <v>65534.186501519995</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65534.186501519995</v>
      </c>
      <c r="AD95" s="41"/>
      <c r="AE95" s="52">
        <f t="shared" si="13"/>
        <v>65.534186501519997</v>
      </c>
      <c r="AF95" s="128"/>
      <c r="AG95" s="111"/>
    </row>
    <row r="96" spans="1:33" ht="22.25" customHeight="1">
      <c r="A96" s="100" t="s">
        <v>125</v>
      </c>
      <c r="B96" s="44">
        <v>12904.640509420002</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12904.640509420002</v>
      </c>
      <c r="AD96" s="41"/>
      <c r="AE96" s="52">
        <f t="shared" si="13"/>
        <v>12.904640509420002</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260.58926321872423</v>
      </c>
      <c r="E99" s="66">
        <f>SUM(E100:E102)</f>
        <v>485.08800000000008</v>
      </c>
      <c r="F99" s="47"/>
      <c r="G99" s="47"/>
      <c r="H99" s="47"/>
      <c r="I99" s="47"/>
      <c r="J99" s="47"/>
      <c r="K99" s="47"/>
      <c r="L99" s="47"/>
      <c r="M99" s="47"/>
      <c r="N99" s="47"/>
      <c r="O99" s="47"/>
      <c r="P99" s="47"/>
      <c r="Q99" s="47"/>
      <c r="R99" s="47"/>
      <c r="S99" s="47"/>
      <c r="T99" s="66">
        <f>SUM(T100:T102)</f>
        <v>1.5890544000000002</v>
      </c>
      <c r="U99" s="66">
        <f t="shared" ref="U99:AB99" si="16">SUM(U100:U102)</f>
        <v>22527.36217450089</v>
      </c>
      <c r="V99" s="66">
        <f t="shared" si="16"/>
        <v>2422.4505496999818</v>
      </c>
      <c r="W99" s="66">
        <f t="shared" si="16"/>
        <v>208.90080000000003</v>
      </c>
      <c r="X99" s="66">
        <f t="shared" si="16"/>
        <v>2.3472000000000007E-3</v>
      </c>
      <c r="Y99" s="66">
        <f t="shared" si="16"/>
        <v>74.748959795772208</v>
      </c>
      <c r="Z99" s="66">
        <f t="shared" si="16"/>
        <v>1.5648000000000001E-3</v>
      </c>
      <c r="AA99" s="66">
        <f t="shared" si="16"/>
        <v>2124.6163101041129</v>
      </c>
      <c r="AB99" s="66">
        <f t="shared" si="16"/>
        <v>2020.7141436770726</v>
      </c>
      <c r="AC99" s="37">
        <f>SUM(AC100:AC104)</f>
        <v>30126.063167396551</v>
      </c>
      <c r="AD99" s="41"/>
      <c r="AE99" s="37">
        <f t="shared" si="13"/>
        <v>30.126063167396552</v>
      </c>
      <c r="AF99" s="128"/>
      <c r="AG99" s="63"/>
    </row>
    <row r="100" spans="1:33" ht="22.25" customHeight="1">
      <c r="A100" s="100" t="s">
        <v>129</v>
      </c>
      <c r="B100" s="63"/>
      <c r="C100" s="63"/>
      <c r="D100" s="44">
        <v>209.40936000000002</v>
      </c>
      <c r="E100" s="165">
        <v>485.08800000000008</v>
      </c>
      <c r="F100" s="47"/>
      <c r="G100" s="47"/>
      <c r="H100" s="47"/>
      <c r="I100" s="47"/>
      <c r="J100" s="47"/>
      <c r="K100" s="47"/>
      <c r="L100" s="47"/>
      <c r="M100" s="47"/>
      <c r="N100" s="47"/>
      <c r="O100" s="47"/>
      <c r="P100" s="47"/>
      <c r="Q100" s="47"/>
      <c r="R100" s="47"/>
      <c r="S100" s="47"/>
      <c r="T100" s="165">
        <v>1.5890544000000002</v>
      </c>
      <c r="U100" s="165">
        <v>1867.4323199999999</v>
      </c>
      <c r="V100" s="165">
        <v>1042.1568000000002</v>
      </c>
      <c r="W100" s="165">
        <v>208.90080000000003</v>
      </c>
      <c r="X100" s="165">
        <v>2.3472000000000007E-3</v>
      </c>
      <c r="Y100" s="165">
        <v>74.640959999999993</v>
      </c>
      <c r="Z100" s="165">
        <v>1.5648000000000001E-3</v>
      </c>
      <c r="AA100" s="165">
        <v>1889.4960000000001</v>
      </c>
      <c r="AB100" s="165">
        <v>919.32000000000016</v>
      </c>
      <c r="AC100" s="52">
        <f>SUM(B100:AB100)</f>
        <v>6698.0372064000003</v>
      </c>
      <c r="AD100" s="41"/>
      <c r="AE100" s="52">
        <f t="shared" si="13"/>
        <v>6.6980372064000004</v>
      </c>
      <c r="AF100" s="128"/>
      <c r="AG100" s="111"/>
    </row>
    <row r="101" spans="1:33" ht="22.25" customHeight="1">
      <c r="A101" s="100" t="s">
        <v>130</v>
      </c>
      <c r="B101" s="64"/>
      <c r="C101" s="63"/>
      <c r="D101" s="44">
        <v>51.179903218724192</v>
      </c>
      <c r="E101" s="45"/>
      <c r="F101" s="47"/>
      <c r="G101" s="47"/>
      <c r="H101" s="47"/>
      <c r="I101" s="47"/>
      <c r="J101" s="47"/>
      <c r="K101" s="47"/>
      <c r="L101" s="47"/>
      <c r="M101" s="47"/>
      <c r="N101" s="47"/>
      <c r="O101" s="47"/>
      <c r="P101" s="47"/>
      <c r="Q101" s="47"/>
      <c r="R101" s="47"/>
      <c r="S101" s="47"/>
      <c r="T101" s="47"/>
      <c r="U101" s="165">
        <v>48.786700197104977</v>
      </c>
      <c r="V101" s="47"/>
      <c r="W101" s="47"/>
      <c r="X101" s="47"/>
      <c r="Y101" s="165">
        <v>0.10799979577221988</v>
      </c>
      <c r="Z101" s="47"/>
      <c r="AA101" s="165">
        <v>235.1203101041126</v>
      </c>
      <c r="AB101" s="165">
        <v>1101.3941436770724</v>
      </c>
      <c r="AC101" s="52">
        <f>SUM(B101:AB101)</f>
        <v>1436.5890569927865</v>
      </c>
      <c r="AD101" s="41"/>
      <c r="AE101" s="52">
        <f t="shared" si="13"/>
        <v>1.4365890569927864</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20611.143154303783</v>
      </c>
      <c r="V102" s="165">
        <v>1380.2937496999816</v>
      </c>
      <c r="W102" s="47"/>
      <c r="X102" s="47"/>
      <c r="Y102" s="47"/>
      <c r="Z102" s="47"/>
      <c r="AA102" s="47"/>
      <c r="AB102" s="75"/>
      <c r="AC102" s="52">
        <f>SUM(B102:AB102)</f>
        <v>21991.436904003764</v>
      </c>
      <c r="AD102" s="41"/>
      <c r="AE102" s="52">
        <f t="shared" si="13"/>
        <v>21.991436904003763</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1069892.7390000001</v>
      </c>
      <c r="G105" s="67">
        <f t="shared" ref="G105:S105" si="17">SUM(G106:G111)</f>
        <v>22486.472000000002</v>
      </c>
      <c r="H105" s="66">
        <f t="shared" si="17"/>
        <v>28702.977999999999</v>
      </c>
      <c r="I105" s="66">
        <f t="shared" si="17"/>
        <v>284.34699999999998</v>
      </c>
      <c r="J105" s="66">
        <f t="shared" si="17"/>
        <v>6632266.4679999994</v>
      </c>
      <c r="K105" s="66">
        <f t="shared" si="17"/>
        <v>7557352.0480000004</v>
      </c>
      <c r="L105" s="66">
        <f t="shared" si="17"/>
        <v>213764.00700000001</v>
      </c>
      <c r="M105" s="66">
        <f t="shared" si="17"/>
        <v>472544.16600000003</v>
      </c>
      <c r="N105" s="66">
        <f t="shared" si="17"/>
        <v>503262.533</v>
      </c>
      <c r="O105" s="66">
        <f t="shared" si="17"/>
        <v>32596.57</v>
      </c>
      <c r="P105" s="66">
        <f t="shared" si="17"/>
        <v>67187.519</v>
      </c>
      <c r="Q105" s="66">
        <f t="shared" si="17"/>
        <v>41442.173000000003</v>
      </c>
      <c r="R105" s="67">
        <f t="shared" si="17"/>
        <v>467.00400000000002</v>
      </c>
      <c r="S105" s="66">
        <f t="shared" si="17"/>
        <v>1391374.42</v>
      </c>
      <c r="T105" s="47"/>
      <c r="U105" s="47"/>
      <c r="V105" s="47"/>
      <c r="W105" s="47"/>
      <c r="X105" s="47"/>
      <c r="Y105" s="47"/>
      <c r="Z105" s="47"/>
      <c r="AA105" s="47"/>
      <c r="AB105" s="75"/>
      <c r="AC105" s="37">
        <f>SUM(AC106:AC111)</f>
        <v>18033623.443999998</v>
      </c>
      <c r="AD105" s="41"/>
      <c r="AE105" s="37">
        <f>AC105/1000</f>
        <v>18033.623443999997</v>
      </c>
      <c r="AF105" s="128"/>
      <c r="AG105" s="63"/>
    </row>
    <row r="106" spans="1:33" ht="22.25" customHeight="1">
      <c r="A106" s="100" t="s">
        <v>135</v>
      </c>
      <c r="B106" s="63"/>
      <c r="C106" s="63"/>
      <c r="D106" s="63"/>
      <c r="E106" s="45"/>
      <c r="F106" s="165">
        <v>1069892.7390000001</v>
      </c>
      <c r="G106" s="47"/>
      <c r="H106" s="47"/>
      <c r="I106" s="47"/>
      <c r="J106" s="165">
        <v>6255303.8399999999</v>
      </c>
      <c r="K106" s="165">
        <v>7557352.0480000004</v>
      </c>
      <c r="L106" s="165">
        <v>213764.00700000001</v>
      </c>
      <c r="M106" s="105"/>
      <c r="N106" s="47"/>
      <c r="O106" s="47"/>
      <c r="P106" s="47"/>
      <c r="Q106" s="47"/>
      <c r="R106" s="47"/>
      <c r="S106" s="165">
        <v>1391374.42</v>
      </c>
      <c r="T106" s="47"/>
      <c r="U106" s="47"/>
      <c r="V106" s="47"/>
      <c r="W106" s="47"/>
      <c r="X106" s="47"/>
      <c r="Y106" s="47"/>
      <c r="Z106" s="47"/>
      <c r="AA106" s="47"/>
      <c r="AB106" s="75"/>
      <c r="AC106" s="52">
        <f>SUM(B106:AB106)</f>
        <v>16487687.054</v>
      </c>
      <c r="AD106" s="41"/>
      <c r="AE106" s="52">
        <f>AC106/1000</f>
        <v>16487.687053999998</v>
      </c>
      <c r="AF106" s="128"/>
      <c r="AG106" s="111"/>
    </row>
    <row r="107" spans="1:33" ht="22.25" customHeight="1">
      <c r="A107" s="100" t="s">
        <v>136</v>
      </c>
      <c r="B107" s="63"/>
      <c r="C107" s="63"/>
      <c r="D107" s="63"/>
      <c r="E107" s="45"/>
      <c r="F107" s="47"/>
      <c r="G107" s="47"/>
      <c r="H107" s="47"/>
      <c r="I107" s="165">
        <v>284.34699999999998</v>
      </c>
      <c r="J107" s="165">
        <v>3503.0169999999998</v>
      </c>
      <c r="K107" s="47"/>
      <c r="L107" s="47"/>
      <c r="M107" s="165">
        <v>472544.16600000003</v>
      </c>
      <c r="N107" s="47"/>
      <c r="O107" s="47"/>
      <c r="P107" s="47"/>
      <c r="Q107" s="165">
        <v>41442.173000000003</v>
      </c>
      <c r="R107" s="47"/>
      <c r="S107" s="47"/>
      <c r="T107" s="47"/>
      <c r="U107" s="47"/>
      <c r="V107" s="47"/>
      <c r="W107" s="47"/>
      <c r="X107" s="47"/>
      <c r="Y107" s="47"/>
      <c r="Z107" s="47"/>
      <c r="AA107" s="47"/>
      <c r="AB107" s="75"/>
      <c r="AC107" s="52">
        <f>SUM(B107:AB107)</f>
        <v>517773.70300000004</v>
      </c>
      <c r="AD107" s="41"/>
      <c r="AE107" s="52">
        <f t="shared" si="13"/>
        <v>517.77370300000007</v>
      </c>
      <c r="AF107" s="128"/>
      <c r="AG107" s="111"/>
    </row>
    <row r="108" spans="1:33" ht="22.25" customHeight="1">
      <c r="A108" s="100" t="s">
        <v>137</v>
      </c>
      <c r="B108" s="63"/>
      <c r="C108" s="63"/>
      <c r="D108" s="63"/>
      <c r="E108" s="45"/>
      <c r="F108" s="47"/>
      <c r="G108" s="47"/>
      <c r="H108" s="165">
        <v>28702.977999999999</v>
      </c>
      <c r="I108" s="47"/>
      <c r="J108" s="47"/>
      <c r="K108" s="47"/>
      <c r="L108" s="47"/>
      <c r="M108" s="47"/>
      <c r="N108" s="47"/>
      <c r="O108" s="165">
        <v>32596.57</v>
      </c>
      <c r="P108" s="165">
        <v>67187.519</v>
      </c>
      <c r="Q108" s="47"/>
      <c r="R108" s="165">
        <v>467.00400000000002</v>
      </c>
      <c r="S108" s="47"/>
      <c r="T108" s="47"/>
      <c r="U108" s="47"/>
      <c r="V108" s="47"/>
      <c r="W108" s="47"/>
      <c r="X108" s="47"/>
      <c r="Y108" s="47"/>
      <c r="Z108" s="47"/>
      <c r="AA108" s="47"/>
      <c r="AB108" s="75"/>
      <c r="AC108" s="52">
        <f>SUM(B108:AB108)</f>
        <v>128954.071</v>
      </c>
      <c r="AD108" s="41"/>
      <c r="AE108" s="52">
        <f t="shared" si="13"/>
        <v>128.954071</v>
      </c>
      <c r="AF108" s="128"/>
      <c r="AG108" s="111"/>
    </row>
    <row r="109" spans="1:33" ht="22.25" customHeight="1">
      <c r="A109" s="100" t="s">
        <v>138</v>
      </c>
      <c r="B109" s="63"/>
      <c r="C109" s="63"/>
      <c r="D109" s="63"/>
      <c r="E109" s="45"/>
      <c r="F109" s="47"/>
      <c r="G109" s="47"/>
      <c r="H109" s="47"/>
      <c r="I109" s="47"/>
      <c r="J109" s="165">
        <v>373459.61099999998</v>
      </c>
      <c r="K109" s="47"/>
      <c r="L109" s="47"/>
      <c r="M109" s="47"/>
      <c r="N109" s="165">
        <v>503262.533</v>
      </c>
      <c r="O109" s="47"/>
      <c r="P109" s="47"/>
      <c r="Q109" s="165">
        <v>0</v>
      </c>
      <c r="R109" s="47"/>
      <c r="S109" s="47"/>
      <c r="T109" s="47"/>
      <c r="U109" s="47"/>
      <c r="V109" s="47"/>
      <c r="W109" s="47"/>
      <c r="X109" s="47"/>
      <c r="Y109" s="47"/>
      <c r="Z109" s="47"/>
      <c r="AA109" s="47"/>
      <c r="AB109" s="75"/>
      <c r="AC109" s="52">
        <f>SUM(B109:AB109)</f>
        <v>876722.14399999997</v>
      </c>
      <c r="AD109" s="41"/>
      <c r="AE109" s="52">
        <f t="shared" si="13"/>
        <v>876.72214399999996</v>
      </c>
      <c r="AF109" s="128"/>
      <c r="AG109" s="111"/>
    </row>
    <row r="110" spans="1:33" ht="22.25" customHeight="1">
      <c r="A110" s="100" t="s">
        <v>139</v>
      </c>
      <c r="B110" s="64"/>
      <c r="C110" s="63"/>
      <c r="D110" s="63"/>
      <c r="E110" s="45"/>
      <c r="F110" s="47"/>
      <c r="G110" s="165">
        <v>22486.472000000002</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22486.472000000002</v>
      </c>
      <c r="AD110" s="41"/>
      <c r="AE110" s="52">
        <f t="shared" si="13"/>
        <v>22.486472000000003</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255067.83</v>
      </c>
      <c r="AC112" s="37">
        <f>SUM(AC113:AC116)</f>
        <v>255067.83</v>
      </c>
      <c r="AD112" s="41"/>
      <c r="AE112" s="37">
        <f t="shared" si="13"/>
        <v>255.06782999999999</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255067.83</v>
      </c>
      <c r="AC113" s="52">
        <f>SUM(B113:AB113)</f>
        <v>255067.83</v>
      </c>
      <c r="AD113" s="41"/>
      <c r="AE113" s="52">
        <f t="shared" si="13"/>
        <v>255.06782999999999</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34792.485000000001</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34792.485000000001</v>
      </c>
      <c r="AD117" s="41"/>
      <c r="AE117" s="37">
        <f t="shared" si="13"/>
        <v>34.792484999999999</v>
      </c>
      <c r="AF117" s="128"/>
      <c r="AG117" s="64"/>
    </row>
    <row r="118" spans="1:33" ht="22.25" customHeight="1">
      <c r="A118" s="100" t="s">
        <v>147</v>
      </c>
      <c r="B118" s="44">
        <v>34792.485000000001</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34792.485000000001</v>
      </c>
      <c r="AD118" s="41"/>
      <c r="AE118" s="52">
        <f t="shared" si="13"/>
        <v>34.792484999999999</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1506190.33</v>
      </c>
      <c r="C121" s="33">
        <f>C122+C132+SUM(C143:C149)</f>
        <v>94212661.669699997</v>
      </c>
      <c r="D121" s="33">
        <f>D122+D132+SUM(D143:D149)</f>
        <v>28632666.541533999</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124351518.54123399</v>
      </c>
      <c r="AD121" s="41"/>
      <c r="AE121" s="57">
        <f t="shared" si="13"/>
        <v>124351.51854123399</v>
      </c>
      <c r="AF121" s="128"/>
      <c r="AG121" s="33">
        <f>SUM(AG122:AG149)</f>
        <v>3912.94</v>
      </c>
    </row>
    <row r="122" spans="1:33" ht="22.25" customHeight="1">
      <c r="A122" s="22" t="s">
        <v>151</v>
      </c>
      <c r="B122" s="58"/>
      <c r="C122" s="37">
        <f>SUM(C123:C131)</f>
        <v>75057267</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75057267</v>
      </c>
      <c r="AD122" s="41"/>
      <c r="AE122" s="37">
        <f t="shared" si="13"/>
        <v>75057.267000000007</v>
      </c>
      <c r="AF122" s="128"/>
      <c r="AG122" s="63"/>
    </row>
    <row r="123" spans="1:33" ht="22.25" customHeight="1">
      <c r="A123" s="21" t="s">
        <v>152</v>
      </c>
      <c r="B123" s="58"/>
      <c r="C123" s="44">
        <v>70757860</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70757860</v>
      </c>
      <c r="AD123" s="41"/>
      <c r="AE123" s="52">
        <f t="shared" si="13"/>
        <v>70757.86</v>
      </c>
      <c r="AF123" s="128"/>
      <c r="AG123" s="111"/>
    </row>
    <row r="124" spans="1:33" ht="22.25" customHeight="1">
      <c r="A124" s="21" t="s">
        <v>153</v>
      </c>
      <c r="B124" s="59"/>
      <c r="C124" s="44">
        <v>1670100</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1670100</v>
      </c>
      <c r="AD124" s="41"/>
      <c r="AE124" s="52">
        <f t="shared" si="13"/>
        <v>1670.1</v>
      </c>
      <c r="AF124" s="128"/>
      <c r="AG124" s="111"/>
    </row>
    <row r="125" spans="1:33" ht="22.25" customHeight="1">
      <c r="A125" s="21" t="s">
        <v>154</v>
      </c>
      <c r="B125" s="59"/>
      <c r="C125" s="44">
        <v>377924</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377924</v>
      </c>
      <c r="AD125" s="41"/>
      <c r="AE125" s="52">
        <f t="shared" si="13"/>
        <v>377.92399999999998</v>
      </c>
      <c r="AF125" s="128"/>
      <c r="AG125" s="111"/>
    </row>
    <row r="126" spans="1:33" ht="22.25" customHeight="1">
      <c r="A126" s="21" t="s">
        <v>155</v>
      </c>
      <c r="B126" s="59"/>
      <c r="C126" s="44">
        <v>310810</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310810</v>
      </c>
      <c r="AD126" s="41"/>
      <c r="AE126" s="52">
        <f t="shared" si="13"/>
        <v>310.81</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1392537</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1392537</v>
      </c>
      <c r="AD128" s="41"/>
      <c r="AE128" s="52">
        <f t="shared" si="13"/>
        <v>1392.537</v>
      </c>
      <c r="AF128" s="128"/>
      <c r="AG128" s="111"/>
    </row>
    <row r="129" spans="1:33" ht="22.25" customHeight="1">
      <c r="A129" s="21" t="s">
        <v>159</v>
      </c>
      <c r="B129" s="76"/>
      <c r="C129" s="44">
        <v>438370</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438370</v>
      </c>
      <c r="AD129" s="41"/>
      <c r="AE129" s="52">
        <f t="shared" si="13"/>
        <v>438.37</v>
      </c>
      <c r="AF129" s="128"/>
      <c r="AG129" s="111"/>
    </row>
    <row r="130" spans="1:33" ht="22.25" customHeight="1">
      <c r="A130" s="21" t="s">
        <v>160</v>
      </c>
      <c r="B130" s="77"/>
      <c r="C130" s="44">
        <v>109666</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109666</v>
      </c>
      <c r="AD130" s="41"/>
      <c r="AE130" s="52">
        <f t="shared" si="13"/>
        <v>109.666</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18317431</v>
      </c>
      <c r="D132" s="62">
        <f>SUM(D133:D142)</f>
        <v>7422279.0488999998</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25739710.048900001</v>
      </c>
      <c r="AD132" s="41"/>
      <c r="AE132" s="37">
        <f t="shared" si="13"/>
        <v>25739.7100489</v>
      </c>
      <c r="AF132" s="128"/>
      <c r="AG132" s="78"/>
    </row>
    <row r="133" spans="1:33" ht="22.25" customHeight="1">
      <c r="A133" s="21" t="s">
        <v>163</v>
      </c>
      <c r="B133" s="59"/>
      <c r="C133" s="44">
        <v>10971737</v>
      </c>
      <c r="D133" s="44">
        <v>6101568</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17073305</v>
      </c>
      <c r="AD133" s="41"/>
      <c r="AE133" s="52">
        <f t="shared" si="13"/>
        <v>17073.305</v>
      </c>
      <c r="AF133" s="128"/>
      <c r="AG133" s="111"/>
    </row>
    <row r="134" spans="1:33" ht="22.25" customHeight="1">
      <c r="A134" s="21" t="s">
        <v>164</v>
      </c>
      <c r="B134" s="59"/>
      <c r="C134" s="44">
        <v>37368</v>
      </c>
      <c r="D134" s="44">
        <v>37691</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75059</v>
      </c>
      <c r="AD134" s="41"/>
      <c r="AE134" s="52">
        <f t="shared" si="13"/>
        <v>75.058999999999997</v>
      </c>
      <c r="AF134" s="128"/>
      <c r="AG134" s="111"/>
    </row>
    <row r="135" spans="1:33" ht="22.25" customHeight="1">
      <c r="A135" s="21" t="s">
        <v>165</v>
      </c>
      <c r="B135" s="59"/>
      <c r="C135" s="44">
        <v>5368740</v>
      </c>
      <c r="D135" s="44">
        <v>457106</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5825846</v>
      </c>
      <c r="AD135" s="41"/>
      <c r="AE135" s="52">
        <f t="shared" si="13"/>
        <v>5825.8459999999995</v>
      </c>
      <c r="AF135" s="128"/>
      <c r="AG135" s="111"/>
    </row>
    <row r="136" spans="1:33" ht="22.25" customHeight="1">
      <c r="A136" s="21" t="s">
        <v>166</v>
      </c>
      <c r="B136" s="59"/>
      <c r="C136" s="44">
        <v>9141</v>
      </c>
      <c r="D136" s="44">
        <v>30519</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39660</v>
      </c>
      <c r="AD136" s="41"/>
      <c r="AE136" s="52">
        <f t="shared" si="13"/>
        <v>39.659999999999997</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38175</v>
      </c>
      <c r="D138" s="44">
        <v>21272</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59447</v>
      </c>
      <c r="AD138" s="41"/>
      <c r="AE138" s="52">
        <f t="shared" si="20"/>
        <v>59.447000000000003</v>
      </c>
      <c r="AF138" s="128"/>
      <c r="AG138" s="111"/>
    </row>
    <row r="139" spans="1:33" ht="22.25" customHeight="1">
      <c r="A139" s="21" t="s">
        <v>169</v>
      </c>
      <c r="B139" s="59"/>
      <c r="C139" s="44">
        <v>41491</v>
      </c>
      <c r="D139" s="44">
        <v>334475</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375966</v>
      </c>
      <c r="AD139" s="41"/>
      <c r="AE139" s="52">
        <f t="shared" si="20"/>
        <v>375.96600000000001</v>
      </c>
      <c r="AF139" s="128"/>
      <c r="AG139" s="111"/>
    </row>
    <row r="140" spans="1:33" ht="22.25" customHeight="1">
      <c r="A140" s="21" t="s">
        <v>170</v>
      </c>
      <c r="B140" s="59"/>
      <c r="C140" s="44">
        <v>10616</v>
      </c>
      <c r="D140" s="44">
        <v>74727</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85343</v>
      </c>
      <c r="AD140" s="41"/>
      <c r="AE140" s="52">
        <f t="shared" si="20"/>
        <v>85.343000000000004</v>
      </c>
      <c r="AF140" s="128"/>
      <c r="AG140" s="111"/>
    </row>
    <row r="141" spans="1:33" ht="22.25" customHeight="1">
      <c r="A141" s="21" t="s">
        <v>171</v>
      </c>
      <c r="B141" s="76"/>
      <c r="C141" s="44">
        <v>1840163</v>
      </c>
      <c r="D141" s="44">
        <v>364921.04889999999</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2205084.0488999998</v>
      </c>
      <c r="AD141" s="41"/>
      <c r="AE141" s="52">
        <f t="shared" si="20"/>
        <v>2205.0840488999997</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717238.52339999995</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717238.52339999995</v>
      </c>
      <c r="AD143" s="41"/>
      <c r="AE143" s="52">
        <f t="shared" ref="AE143:AE150" si="22">AC143/1000</f>
        <v>717.23852339999996</v>
      </c>
      <c r="AF143" s="128"/>
      <c r="AG143" s="111"/>
    </row>
    <row r="144" spans="1:33" ht="22.25" customHeight="1">
      <c r="A144" s="22" t="s">
        <v>174</v>
      </c>
      <c r="B144" s="59"/>
      <c r="C144" s="44">
        <v>128081.265</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128081.265</v>
      </c>
      <c r="AD144" s="41"/>
      <c r="AE144" s="52">
        <f t="shared" si="22"/>
        <v>128.081265</v>
      </c>
      <c r="AF144" s="128"/>
      <c r="AG144" s="111"/>
    </row>
    <row r="145" spans="1:33" ht="22.25" customHeight="1">
      <c r="A145" s="22" t="s">
        <v>175</v>
      </c>
      <c r="B145" s="59"/>
      <c r="C145" s="75"/>
      <c r="D145" s="44">
        <v>13562885.9</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13562885.9</v>
      </c>
      <c r="AD145" s="41"/>
      <c r="AE145" s="52">
        <f t="shared" si="22"/>
        <v>13562.885900000001</v>
      </c>
      <c r="AF145" s="128"/>
      <c r="AG145" s="111"/>
    </row>
    <row r="146" spans="1:33" ht="22.25" customHeight="1">
      <c r="A146" s="22" t="s">
        <v>176</v>
      </c>
      <c r="B146" s="59"/>
      <c r="C146" s="75"/>
      <c r="D146" s="44">
        <v>6715135.9508339996</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6715135.9508339996</v>
      </c>
      <c r="AD146" s="41"/>
      <c r="AE146" s="52">
        <f t="shared" si="22"/>
        <v>6715.1359508339992</v>
      </c>
      <c r="AF146" s="128"/>
      <c r="AG146" s="111"/>
    </row>
    <row r="147" spans="1:33" ht="22.25" customHeight="1">
      <c r="A147" s="21" t="s">
        <v>177</v>
      </c>
      <c r="B147" s="59"/>
      <c r="C147" s="44">
        <v>709882.40469999996</v>
      </c>
      <c r="D147" s="44">
        <v>215127.11840000001</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925009.52309999999</v>
      </c>
      <c r="AD147" s="41"/>
      <c r="AE147" s="52">
        <f t="shared" si="22"/>
        <v>925.00952310000002</v>
      </c>
      <c r="AF147" s="128"/>
      <c r="AG147" s="44">
        <v>3912.94</v>
      </c>
    </row>
    <row r="148" spans="1:33" ht="22.25" customHeight="1">
      <c r="A148" s="22" t="s">
        <v>178</v>
      </c>
      <c r="B148" s="44">
        <v>48955.53</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48955.53</v>
      </c>
      <c r="AD148" s="41"/>
      <c r="AE148" s="52">
        <f t="shared" si="22"/>
        <v>48.955529999999996</v>
      </c>
      <c r="AF148" s="128"/>
      <c r="AG148" s="111"/>
    </row>
    <row r="149" spans="1:33" ht="22.25" customHeight="1">
      <c r="A149" s="22" t="s">
        <v>179</v>
      </c>
      <c r="B149" s="44">
        <v>1457234.8</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1457234.8</v>
      </c>
      <c r="AD149" s="41"/>
      <c r="AE149" s="52">
        <f t="shared" si="22"/>
        <v>1457.2348</v>
      </c>
      <c r="AF149" s="128"/>
      <c r="AG149" s="111"/>
    </row>
    <row r="150" spans="1:33" ht="22.25" customHeight="1">
      <c r="A150" s="15" t="s">
        <v>180</v>
      </c>
      <c r="B150" s="33">
        <f>B151+B154+B157+B160+B163+B166+B173</f>
        <v>-190055341.84940001</v>
      </c>
      <c r="C150" s="33">
        <f>C169</f>
        <v>828633.1017</v>
      </c>
      <c r="D150" s="33">
        <f>D169</f>
        <v>439587.60269999999</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-188787121.14500001</v>
      </c>
      <c r="AD150" s="41"/>
      <c r="AE150" s="57">
        <f t="shared" si="22"/>
        <v>-188787.12114500001</v>
      </c>
      <c r="AF150" s="128"/>
      <c r="AG150" s="33">
        <f>AG169</f>
        <v>6395.2999999999993</v>
      </c>
    </row>
    <row r="151" spans="1:33" ht="22.25" customHeight="1">
      <c r="A151" s="22" t="s">
        <v>181</v>
      </c>
      <c r="B151" s="153">
        <f>SUM(B152:B153)</f>
        <v>-183329846.1119</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-183329846.1119</v>
      </c>
      <c r="AD151" s="41"/>
      <c r="AE151" s="79">
        <f t="shared" si="20"/>
        <v>-183329.8461119</v>
      </c>
      <c r="AF151" s="128"/>
      <c r="AG151" s="63"/>
    </row>
    <row r="152" spans="1:33" ht="22.25" customHeight="1">
      <c r="A152" s="21" t="s">
        <v>182</v>
      </c>
      <c r="B152" s="44">
        <v>-179333514.2313</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-179333514.2313</v>
      </c>
      <c r="AD152" s="41"/>
      <c r="AE152" s="52">
        <f t="shared" si="20"/>
        <v>-179333.51423130001</v>
      </c>
      <c r="AF152" s="128"/>
      <c r="AG152" s="111"/>
    </row>
    <row r="153" spans="1:33" ht="22.25" customHeight="1">
      <c r="A153" s="21" t="s">
        <v>183</v>
      </c>
      <c r="B153" s="44">
        <v>-3996331.8805999998</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-3996331.8805999998</v>
      </c>
      <c r="AD153" s="41"/>
      <c r="AE153" s="52">
        <f t="shared" si="20"/>
        <v>-3996.3318805999997</v>
      </c>
      <c r="AF153" s="128"/>
      <c r="AG153" s="111"/>
    </row>
    <row r="154" spans="1:33" ht="22.25" customHeight="1">
      <c r="A154" s="22" t="s">
        <v>184</v>
      </c>
      <c r="B154" s="153">
        <f>SUM(B155:B156)</f>
        <v>-13671447.162400002</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-13671447.162400002</v>
      </c>
      <c r="AD154" s="41"/>
      <c r="AE154" s="79">
        <f t="shared" si="20"/>
        <v>-13671.447162400002</v>
      </c>
      <c r="AF154" s="128"/>
      <c r="AG154" s="63"/>
    </row>
    <row r="155" spans="1:33" ht="22.25" customHeight="1">
      <c r="A155" s="21" t="s">
        <v>185</v>
      </c>
      <c r="B155" s="44">
        <v>-19735035.517900001</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-19735035.517900001</v>
      </c>
      <c r="AD155" s="41"/>
      <c r="AE155" s="52">
        <f t="shared" si="20"/>
        <v>-19735.0355179</v>
      </c>
      <c r="AF155" s="128"/>
      <c r="AG155" s="111"/>
    </row>
    <row r="156" spans="1:33" ht="22.25" customHeight="1">
      <c r="A156" s="21" t="s">
        <v>186</v>
      </c>
      <c r="B156" s="44">
        <v>6063588.3554999996</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6063588.3554999996</v>
      </c>
      <c r="AD156" s="41"/>
      <c r="AE156" s="52">
        <f t="shared" si="20"/>
        <v>6063.5883555</v>
      </c>
      <c r="AF156" s="128"/>
      <c r="AG156" s="111"/>
    </row>
    <row r="157" spans="1:33" ht="22.25" customHeight="1">
      <c r="A157" s="22" t="s">
        <v>187</v>
      </c>
      <c r="B157" s="153">
        <f>SUM(B158:B159)</f>
        <v>10045405.685700001</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10045405.685700001</v>
      </c>
      <c r="AD157" s="41"/>
      <c r="AE157" s="79">
        <f t="shared" si="20"/>
        <v>10045.405685700001</v>
      </c>
      <c r="AF157" s="128"/>
      <c r="AG157" s="63"/>
    </row>
    <row r="158" spans="1:33" ht="22.25" customHeight="1">
      <c r="A158" s="21" t="s">
        <v>188</v>
      </c>
      <c r="B158" s="44">
        <v>-454429.42810000002</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-454429.42810000002</v>
      </c>
      <c r="AD158" s="41"/>
      <c r="AE158" s="52">
        <f t="shared" si="20"/>
        <v>-454.4294281</v>
      </c>
      <c r="AF158" s="128"/>
      <c r="AG158" s="111"/>
    </row>
    <row r="159" spans="1:33" ht="22.25" customHeight="1">
      <c r="A159" s="21" t="s">
        <v>189</v>
      </c>
      <c r="B159" s="44">
        <v>10499835.1138</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10499835.1138</v>
      </c>
      <c r="AD159" s="41"/>
      <c r="AE159" s="52">
        <f t="shared" si="20"/>
        <v>10499.8351138</v>
      </c>
      <c r="AF159" s="128"/>
      <c r="AG159" s="111"/>
    </row>
    <row r="160" spans="1:33" ht="22.25" customHeight="1">
      <c r="A160" s="22" t="s">
        <v>190</v>
      </c>
      <c r="B160" s="153">
        <f>SUM(B161:B162)</f>
        <v>82841.663100000005</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82841.663100000005</v>
      </c>
      <c r="AD160" s="41"/>
      <c r="AE160" s="79">
        <f t="shared" si="20"/>
        <v>82.841663100000005</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82841.663100000005</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82841.663100000005</v>
      </c>
      <c r="AD162" s="41"/>
      <c r="AE162" s="52">
        <f t="shared" si="20"/>
        <v>82.841663100000005</v>
      </c>
      <c r="AF162" s="128"/>
      <c r="AG162" s="111"/>
    </row>
    <row r="163" spans="1:33" ht="22.25" customHeight="1">
      <c r="A163" s="22" t="s">
        <v>193</v>
      </c>
      <c r="B163" s="153">
        <f>SUM(B164:B165)</f>
        <v>774789.94850000006</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774789.94850000006</v>
      </c>
      <c r="AD163" s="41"/>
      <c r="AE163" s="79">
        <f t="shared" si="20"/>
        <v>774.78994850000004</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774789.94850000006</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774789.94850000006</v>
      </c>
      <c r="AD165" s="41"/>
      <c r="AE165" s="52">
        <f t="shared" si="20"/>
        <v>774.78994850000004</v>
      </c>
      <c r="AF165" s="128"/>
      <c r="AG165" s="111"/>
    </row>
    <row r="166" spans="1:33" ht="22.25" customHeight="1">
      <c r="A166" s="22" t="s">
        <v>196</v>
      </c>
      <c r="B166" s="153">
        <f>SUM(B167:B168)</f>
        <v>158571.3983</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158571.3983</v>
      </c>
      <c r="AD166" s="41"/>
      <c r="AE166" s="79">
        <f t="shared" si="20"/>
        <v>158.5713983</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158571.3983</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158571.3983</v>
      </c>
      <c r="AD168" s="41"/>
      <c r="AE168" s="52">
        <f t="shared" si="20"/>
        <v>158.5713983</v>
      </c>
      <c r="AF168" s="128"/>
      <c r="AG168" s="111"/>
    </row>
    <row r="169" spans="1:33" ht="22.25" customHeight="1">
      <c r="A169" s="22" t="s">
        <v>199</v>
      </c>
      <c r="B169" s="59"/>
      <c r="C169" s="62">
        <f>SUM(C170:C171)</f>
        <v>828633.1017</v>
      </c>
      <c r="D169" s="62">
        <f>SUM(D170:D171)</f>
        <v>439587.60269999999</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1268220.7043999999</v>
      </c>
      <c r="AD169" s="41"/>
      <c r="AE169" s="52">
        <f t="shared" si="20"/>
        <v>1268.2207043999999</v>
      </c>
      <c r="AF169" s="128"/>
      <c r="AG169" s="54">
        <f>SUM(AG170:AG171)</f>
        <v>6395.2999999999993</v>
      </c>
    </row>
    <row r="170" spans="1:33" ht="22.25" customHeight="1">
      <c r="A170" s="21" t="s">
        <v>200</v>
      </c>
      <c r="B170" s="59"/>
      <c r="C170" s="44">
        <v>552925.31169999996</v>
      </c>
      <c r="D170" s="44">
        <v>201340.1127</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754265.4243999999</v>
      </c>
      <c r="AD170" s="41"/>
      <c r="AE170" s="52">
        <f t="shared" si="20"/>
        <v>754.26542439999992</v>
      </c>
      <c r="AF170" s="128"/>
      <c r="AG170" s="44">
        <v>2986.6109999999999</v>
      </c>
    </row>
    <row r="171" spans="1:33" ht="22.25" customHeight="1">
      <c r="A171" s="21" t="s">
        <v>201</v>
      </c>
      <c r="B171" s="59"/>
      <c r="C171" s="44">
        <v>275707.78999999998</v>
      </c>
      <c r="D171" s="44">
        <v>238247.49</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513955.27999999997</v>
      </c>
      <c r="AD171" s="41"/>
      <c r="AE171" s="52">
        <f t="shared" si="20"/>
        <v>513.95528000000002</v>
      </c>
      <c r="AF171" s="128"/>
      <c r="AG171" s="44">
        <v>3408.6889999999999</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-4115657.2707000002</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-4115657.2707000002</v>
      </c>
      <c r="AD173" s="41"/>
      <c r="AE173" s="52">
        <f t="shared" si="20"/>
        <v>-4115.6572707000005</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1500613.8199999998</v>
      </c>
      <c r="C175" s="33">
        <f>C176+C180+C181+C184+C187</f>
        <v>45795882.46029523</v>
      </c>
      <c r="D175" s="33">
        <f>D176+D180+D181+D184+D187</f>
        <v>4792687.8780000005</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52089184.158295229</v>
      </c>
      <c r="AD175" s="97"/>
      <c r="AE175" s="81">
        <f t="shared" si="20"/>
        <v>52089.184158295226</v>
      </c>
      <c r="AF175" s="128"/>
      <c r="AG175" s="33">
        <f>AG176+AG180+AG181+AG184+AG187</f>
        <v>1496.381457</v>
      </c>
    </row>
    <row r="176" spans="1:33" ht="22.25" customHeight="1">
      <c r="A176" s="24" t="s">
        <v>206</v>
      </c>
      <c r="B176" s="63"/>
      <c r="C176" s="62">
        <f>C177+C178+C179</f>
        <v>23944210.847295232</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23944210.847295232</v>
      </c>
      <c r="AD176" s="97"/>
      <c r="AE176" s="37">
        <f t="shared" si="20"/>
        <v>23944.210847295231</v>
      </c>
      <c r="AF176" s="128"/>
      <c r="AG176" s="78"/>
    </row>
    <row r="177" spans="1:33" ht="22.25" customHeight="1">
      <c r="A177" s="100" t="s">
        <v>207</v>
      </c>
      <c r="B177" s="63"/>
      <c r="C177" s="44">
        <v>15462405.685231891</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15462405.685231891</v>
      </c>
      <c r="AD177" s="97"/>
      <c r="AE177" s="44">
        <f t="shared" si="20"/>
        <v>15462.40568523189</v>
      </c>
      <c r="AF177" s="128"/>
      <c r="AG177" s="111"/>
    </row>
    <row r="178" spans="1:33" ht="22.25" customHeight="1">
      <c r="A178" s="100" t="s">
        <v>208</v>
      </c>
      <c r="B178" s="63"/>
      <c r="C178" s="44">
        <v>5963754.3192787329</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5963754.3192787329</v>
      </c>
      <c r="AD178" s="97"/>
      <c r="AE178" s="52">
        <f t="shared" si="20"/>
        <v>5963.7543192787325</v>
      </c>
      <c r="AF178" s="128"/>
      <c r="AG178" s="111"/>
    </row>
    <row r="179" spans="1:33" ht="22.25" customHeight="1">
      <c r="A179" s="100" t="s">
        <v>209</v>
      </c>
      <c r="B179" s="63"/>
      <c r="C179" s="44">
        <v>2518050.8427846087</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2518050.8427846087</v>
      </c>
      <c r="AD179" s="97"/>
      <c r="AE179" s="52">
        <f t="shared" si="20"/>
        <v>2518.0508427846089</v>
      </c>
      <c r="AF179" s="128"/>
      <c r="AG179" s="111"/>
    </row>
    <row r="180" spans="1:33" ht="22.25" customHeight="1">
      <c r="A180" s="24" t="s">
        <v>210</v>
      </c>
      <c r="B180" s="63"/>
      <c r="C180" s="169">
        <v>96080.794999999998</v>
      </c>
      <c r="D180" s="175">
        <v>68200.206999999995</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164281.00199999998</v>
      </c>
      <c r="AD180" s="97"/>
      <c r="AE180" s="37">
        <f t="shared" si="20"/>
        <v>164.28100199999997</v>
      </c>
      <c r="AF180" s="128"/>
      <c r="AG180" s="111"/>
    </row>
    <row r="181" spans="1:33" ht="22.25" customHeight="1">
      <c r="A181" s="24" t="s">
        <v>211</v>
      </c>
      <c r="B181" s="62">
        <f>B182+B183</f>
        <v>1500613.8199999998</v>
      </c>
      <c r="C181" s="62">
        <f>C182+C183</f>
        <v>862954.44799999997</v>
      </c>
      <c r="D181" s="62">
        <f>D182+D183</f>
        <v>190999.59600000002</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2554567.8639999996</v>
      </c>
      <c r="AD181" s="97"/>
      <c r="AE181" s="37">
        <f t="shared" si="20"/>
        <v>2554.5678639999996</v>
      </c>
      <c r="AF181" s="128"/>
      <c r="AG181" s="37">
        <f>AG182+AG183</f>
        <v>1496.381457</v>
      </c>
    </row>
    <row r="182" spans="1:33" ht="22.25" customHeight="1">
      <c r="A182" s="100" t="s">
        <v>212</v>
      </c>
      <c r="B182" s="44">
        <v>65629.149999999994</v>
      </c>
      <c r="C182" s="44">
        <v>122.747</v>
      </c>
      <c r="D182" s="44">
        <v>2551.4639999999999</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68303.361000000004</v>
      </c>
      <c r="AD182" s="97"/>
      <c r="AE182" s="52">
        <f t="shared" si="20"/>
        <v>68.30336100000001</v>
      </c>
      <c r="AF182" s="128"/>
      <c r="AG182" s="111"/>
    </row>
    <row r="183" spans="1:33" ht="22.25" customHeight="1">
      <c r="A183" s="100" t="s">
        <v>213</v>
      </c>
      <c r="B183" s="44">
        <v>1434984.67</v>
      </c>
      <c r="C183" s="44">
        <v>862831.701</v>
      </c>
      <c r="D183" s="44">
        <v>188448.13200000001</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2486264.503</v>
      </c>
      <c r="AD183" s="97"/>
      <c r="AE183" s="52">
        <f t="shared" si="20"/>
        <v>2486.2645029999999</v>
      </c>
      <c r="AF183" s="128"/>
      <c r="AG183" s="44">
        <v>1496.381457</v>
      </c>
    </row>
    <row r="184" spans="1:33" ht="22.25" customHeight="1">
      <c r="A184" s="20" t="s">
        <v>214</v>
      </c>
      <c r="B184" s="63"/>
      <c r="C184" s="37">
        <f>SUM(C185:C186)</f>
        <v>20892636.370000001</v>
      </c>
      <c r="D184" s="37">
        <f>SUM(D185:D186)</f>
        <v>4533488.0750000002</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25426124.445</v>
      </c>
      <c r="AD184" s="97"/>
      <c r="AE184" s="37">
        <f t="shared" si="20"/>
        <v>25426.124445000001</v>
      </c>
      <c r="AF184" s="128"/>
      <c r="AG184" s="76"/>
    </row>
    <row r="185" spans="1:33" ht="22.25" customHeight="1">
      <c r="A185" s="100" t="s">
        <v>215</v>
      </c>
      <c r="B185" s="63"/>
      <c r="C185" s="44">
        <v>4027691.46</v>
      </c>
      <c r="D185" s="44">
        <v>2199967.452</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6227658.9120000005</v>
      </c>
      <c r="AD185" s="97"/>
      <c r="AE185" s="52">
        <f t="shared" si="20"/>
        <v>6227.6589120000008</v>
      </c>
      <c r="AF185" s="128"/>
      <c r="AG185" s="111"/>
    </row>
    <row r="186" spans="1:33" ht="22.25" customHeight="1">
      <c r="A186" s="100" t="s">
        <v>216</v>
      </c>
      <c r="B186" s="63"/>
      <c r="C186" s="44">
        <v>16864944.91</v>
      </c>
      <c r="D186" s="44">
        <v>2333520.6230000001</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19198465.533</v>
      </c>
      <c r="AD186" s="97"/>
      <c r="AE186" s="52">
        <f t="shared" si="20"/>
        <v>19198.465532999999</v>
      </c>
      <c r="AF186" s="128"/>
      <c r="AG186" s="111"/>
    </row>
    <row r="187" spans="1:33" ht="22.25" customHeight="1" thickBo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thickBot="1">
      <c r="A188" s="140" t="s">
        <v>218</v>
      </c>
      <c r="B188" s="137">
        <f t="shared" ref="B188:L188" si="26">B10+B68+B121+B175</f>
        <v>537470393.62042129</v>
      </c>
      <c r="C188" s="137">
        <f t="shared" si="26"/>
        <v>158170762.29804048</v>
      </c>
      <c r="D188" s="137">
        <f t="shared" si="26"/>
        <v>37015339.14435339</v>
      </c>
      <c r="E188" s="137">
        <f t="shared" si="26"/>
        <v>485.08800000000008</v>
      </c>
      <c r="F188" s="137">
        <f t="shared" si="26"/>
        <v>1069892.7390000001</v>
      </c>
      <c r="G188" s="137">
        <f t="shared" si="26"/>
        <v>22486.472000000002</v>
      </c>
      <c r="H188" s="137">
        <f t="shared" si="26"/>
        <v>28702.977999999999</v>
      </c>
      <c r="I188" s="137">
        <f t="shared" si="26"/>
        <v>284.34699999999998</v>
      </c>
      <c r="J188" s="137">
        <f t="shared" si="26"/>
        <v>6632266.4679999994</v>
      </c>
      <c r="K188" s="137">
        <f t="shared" si="26"/>
        <v>7557352.0480000004</v>
      </c>
      <c r="L188" s="137">
        <f t="shared" si="26"/>
        <v>213764.00700000001</v>
      </c>
      <c r="M188" s="137">
        <f>M175+M121+M68+M10</f>
        <v>472544.16600000003</v>
      </c>
      <c r="N188" s="137">
        <f t="shared" ref="N188:AC188" si="27">N10+N68+N121+N175</f>
        <v>503262.533</v>
      </c>
      <c r="O188" s="137">
        <f t="shared" si="27"/>
        <v>32596.57</v>
      </c>
      <c r="P188" s="137">
        <f t="shared" si="27"/>
        <v>67187.519</v>
      </c>
      <c r="Q188" s="137">
        <f t="shared" si="27"/>
        <v>41442.173000000003</v>
      </c>
      <c r="R188" s="137">
        <f t="shared" si="27"/>
        <v>467.00400000000002</v>
      </c>
      <c r="S188" s="137">
        <f t="shared" si="27"/>
        <v>1391374.42</v>
      </c>
      <c r="T188" s="137">
        <f t="shared" si="27"/>
        <v>1.5890544000000002</v>
      </c>
      <c r="U188" s="137">
        <f t="shared" si="27"/>
        <v>22527.36217450089</v>
      </c>
      <c r="V188" s="137">
        <f t="shared" si="27"/>
        <v>2422.4505496999818</v>
      </c>
      <c r="W188" s="137">
        <f t="shared" si="27"/>
        <v>208.90080000000003</v>
      </c>
      <c r="X188" s="137">
        <f t="shared" si="27"/>
        <v>2.3472000000000007E-3</v>
      </c>
      <c r="Y188" s="137">
        <f t="shared" si="27"/>
        <v>74.748959795772208</v>
      </c>
      <c r="Z188" s="137">
        <f t="shared" si="27"/>
        <v>1.5648000000000001E-3</v>
      </c>
      <c r="AA188" s="137">
        <f t="shared" si="27"/>
        <v>2124.6163101041129</v>
      </c>
      <c r="AB188" s="137">
        <f t="shared" si="27"/>
        <v>257088.54414367705</v>
      </c>
      <c r="AC188" s="137">
        <f t="shared" si="27"/>
        <v>750975051.81071949</v>
      </c>
      <c r="AD188" s="97"/>
      <c r="AE188" s="137">
        <f t="shared" si="20"/>
        <v>750975.05181071954</v>
      </c>
      <c r="AF188" s="91"/>
      <c r="AG188" s="147">
        <f>AG175+AG121+AG68+AG10</f>
        <v>71031.686069219606</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5981418.0870000003</v>
      </c>
      <c r="C190" s="62">
        <f>C191+C192</f>
        <v>1153.2190000000001</v>
      </c>
      <c r="D190" s="62">
        <f>D191+D192</f>
        <v>43657.569000000003</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6026228.875</v>
      </c>
      <c r="AD190" s="41"/>
      <c r="AE190" s="37">
        <f t="shared" si="20"/>
        <v>6026.2288749999998</v>
      </c>
      <c r="AF190" s="91"/>
      <c r="AG190" s="37">
        <f>AG191</f>
        <v>84.618200000000002</v>
      </c>
    </row>
    <row r="191" spans="1:33" ht="22.25" customHeight="1">
      <c r="A191" s="25" t="s">
        <v>220</v>
      </c>
      <c r="B191" s="44">
        <v>5981418.0870000003</v>
      </c>
      <c r="C191" s="44">
        <v>1153.2190000000001</v>
      </c>
      <c r="D191" s="44">
        <v>43657.569000000003</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6026228.875</v>
      </c>
      <c r="AD191" s="41"/>
      <c r="AE191" s="52">
        <f t="shared" si="20"/>
        <v>6026.2288749999998</v>
      </c>
      <c r="AF191" s="91"/>
      <c r="AG191" s="52">
        <v>84.618200000000002</v>
      </c>
    </row>
    <row r="192" spans="1:33" ht="22.25" customHeigh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33732246</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33732246</v>
      </c>
      <c r="AE193" s="31">
        <f t="shared" si="20"/>
        <v>33732.245999999999</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5BFF7-DEAA-45EA-A493-1FC6AC7798F7}">
  <dimension ref="A1:AG200"/>
  <sheetViews>
    <sheetView zoomScale="138" zoomScaleNormal="138" workbookViewId="0">
      <pane xSplit="1" topLeftCell="Z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2018</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568907554.664078</v>
      </c>
      <c r="C7" s="134">
        <f>C10+C68+C121+C150+C175</f>
        <v>160897318.27487773</v>
      </c>
      <c r="D7" s="134">
        <f>D10+D68+D121+D150+D175</f>
        <v>39106804.952374317</v>
      </c>
      <c r="E7" s="134">
        <f>E68</f>
        <v>2335378.1800000002</v>
      </c>
      <c r="F7" s="134">
        <f t="shared" ref="F7:AB7" si="0">F68</f>
        <v>1390856.2849999999</v>
      </c>
      <c r="G7" s="134">
        <f t="shared" si="0"/>
        <v>12836.678</v>
      </c>
      <c r="H7" s="134">
        <f t="shared" si="0"/>
        <v>33694.612999999998</v>
      </c>
      <c r="I7" s="134">
        <f t="shared" si="0"/>
        <v>282.21499999999997</v>
      </c>
      <c r="J7" s="134">
        <f t="shared" si="0"/>
        <v>7180111.0739999991</v>
      </c>
      <c r="K7" s="134">
        <f t="shared" si="0"/>
        <v>7849256.449</v>
      </c>
      <c r="L7" s="134">
        <f t="shared" si="0"/>
        <v>240784.68</v>
      </c>
      <c r="M7" s="134">
        <f t="shared" si="0"/>
        <v>486911.30900000001</v>
      </c>
      <c r="N7" s="134">
        <f t="shared" si="0"/>
        <v>482525.21500000003</v>
      </c>
      <c r="O7" s="134">
        <f t="shared" si="0"/>
        <v>37478.67</v>
      </c>
      <c r="P7" s="134">
        <f t="shared" si="0"/>
        <v>71819.692999999999</v>
      </c>
      <c r="Q7" s="134">
        <f t="shared" si="0"/>
        <v>47838.324000000001</v>
      </c>
      <c r="R7" s="134">
        <f t="shared" si="0"/>
        <v>1073.5150000000001</v>
      </c>
      <c r="S7" s="134">
        <f t="shared" si="0"/>
        <v>1293378.7660000001</v>
      </c>
      <c r="T7" s="134">
        <f t="shared" si="0"/>
        <v>1.7121329999999999</v>
      </c>
      <c r="U7" s="134">
        <f t="shared" si="0"/>
        <v>22749.306189559513</v>
      </c>
      <c r="V7" s="134">
        <f t="shared" si="0"/>
        <v>2508.3259977029493</v>
      </c>
      <c r="W7" s="134">
        <f t="shared" si="0"/>
        <v>225.08100000000002</v>
      </c>
      <c r="X7" s="134">
        <f t="shared" si="0"/>
        <v>2.529E-3</v>
      </c>
      <c r="Y7" s="134">
        <f t="shared" si="0"/>
        <v>80.530882970345999</v>
      </c>
      <c r="Z7" s="134">
        <f t="shared" si="0"/>
        <v>1.686E-3</v>
      </c>
      <c r="AA7" s="134">
        <f t="shared" si="0"/>
        <v>2272.4526112281001</v>
      </c>
      <c r="AB7" s="134">
        <f t="shared" si="0"/>
        <v>278664.09623532102</v>
      </c>
      <c r="AC7" s="139">
        <f>SUM(B7:AB7)</f>
        <v>790682405.06659472</v>
      </c>
      <c r="AE7" s="139">
        <f>AC7/1000</f>
        <v>790682.40506659471</v>
      </c>
      <c r="AF7" s="130"/>
      <c r="AG7" s="185">
        <f>AG10+AG68+AG121+AG150+AG175</f>
        <v>74935.64469390882</v>
      </c>
    </row>
    <row r="8" spans="1:33" ht="27.5" customHeight="1" thickBot="1">
      <c r="A8" s="131" t="s">
        <v>37</v>
      </c>
      <c r="B8" s="132">
        <f>(B10+B68+B121+B175)</f>
        <v>543261071.51287794</v>
      </c>
      <c r="C8" s="132">
        <f t="shared" ref="C8:AB8" si="1">(C10+C68+C121+C175)</f>
        <v>160399687.48427773</v>
      </c>
      <c r="D8" s="132">
        <f t="shared" si="1"/>
        <v>38826050.580174319</v>
      </c>
      <c r="E8" s="132">
        <f t="shared" si="1"/>
        <v>2335378.1800000002</v>
      </c>
      <c r="F8" s="132">
        <f t="shared" si="1"/>
        <v>1390856.2849999999</v>
      </c>
      <c r="G8" s="132">
        <f t="shared" si="1"/>
        <v>12836.678</v>
      </c>
      <c r="H8" s="132">
        <f t="shared" si="1"/>
        <v>33694.612999999998</v>
      </c>
      <c r="I8" s="132">
        <f t="shared" si="1"/>
        <v>282.21499999999997</v>
      </c>
      <c r="J8" s="132">
        <f t="shared" si="1"/>
        <v>7180111.0739999991</v>
      </c>
      <c r="K8" s="132">
        <f t="shared" si="1"/>
        <v>7849256.449</v>
      </c>
      <c r="L8" s="132">
        <f t="shared" si="1"/>
        <v>240784.68</v>
      </c>
      <c r="M8" s="132">
        <f t="shared" si="1"/>
        <v>486911.30900000001</v>
      </c>
      <c r="N8" s="132">
        <f t="shared" si="1"/>
        <v>482525.21500000003</v>
      </c>
      <c r="O8" s="132">
        <f t="shared" si="1"/>
        <v>37478.67</v>
      </c>
      <c r="P8" s="132">
        <f t="shared" si="1"/>
        <v>71819.692999999999</v>
      </c>
      <c r="Q8" s="132">
        <f t="shared" si="1"/>
        <v>47838.324000000001</v>
      </c>
      <c r="R8" s="132">
        <f t="shared" si="1"/>
        <v>1073.5150000000001</v>
      </c>
      <c r="S8" s="132">
        <f t="shared" si="1"/>
        <v>1293378.7660000001</v>
      </c>
      <c r="T8" s="132">
        <f t="shared" si="1"/>
        <v>1.7121329999999999</v>
      </c>
      <c r="U8" s="132">
        <f t="shared" si="1"/>
        <v>22749.306189559513</v>
      </c>
      <c r="V8" s="132">
        <f t="shared" si="1"/>
        <v>2508.3259977029493</v>
      </c>
      <c r="W8" s="132">
        <f t="shared" si="1"/>
        <v>225.08100000000002</v>
      </c>
      <c r="X8" s="132">
        <f t="shared" si="1"/>
        <v>2.529E-3</v>
      </c>
      <c r="Y8" s="132">
        <f t="shared" si="1"/>
        <v>80.530882970345999</v>
      </c>
      <c r="Z8" s="132">
        <f t="shared" si="1"/>
        <v>1.686E-3</v>
      </c>
      <c r="AA8" s="132">
        <f t="shared" si="1"/>
        <v>2272.4526112281001</v>
      </c>
      <c r="AB8" s="132">
        <f t="shared" si="1"/>
        <v>278664.09623532102</v>
      </c>
      <c r="AC8" s="135">
        <f>SUM(B8:AB8)</f>
        <v>764257536.75259459</v>
      </c>
      <c r="AE8" s="135">
        <f>AC8/1000</f>
        <v>764257.53675259463</v>
      </c>
      <c r="AF8" s="130"/>
      <c r="AG8" s="186"/>
    </row>
    <row r="9" spans="1:33" ht="27.5" customHeight="1" thickBot="1">
      <c r="A9" s="136" t="s">
        <v>38</v>
      </c>
      <c r="B9" s="137">
        <f>B10+B68+B121+B150+B175</f>
        <v>361179865.14377797</v>
      </c>
      <c r="C9" s="137">
        <f t="shared" ref="C9:D9" si="2">C10+C68+C121+C150+C175</f>
        <v>160897318.27487773</v>
      </c>
      <c r="D9" s="137">
        <f t="shared" si="2"/>
        <v>39106804.952374317</v>
      </c>
      <c r="E9" s="137">
        <f t="shared" ref="E9:AB9" si="3">E10+E68+E121+E175</f>
        <v>2335378.1800000002</v>
      </c>
      <c r="F9" s="137">
        <f t="shared" si="3"/>
        <v>1390856.2849999999</v>
      </c>
      <c r="G9" s="137">
        <f t="shared" si="3"/>
        <v>12836.678</v>
      </c>
      <c r="H9" s="137">
        <f t="shared" si="3"/>
        <v>33694.612999999998</v>
      </c>
      <c r="I9" s="137">
        <f t="shared" si="3"/>
        <v>282.21499999999997</v>
      </c>
      <c r="J9" s="137">
        <f t="shared" si="3"/>
        <v>7180111.0739999991</v>
      </c>
      <c r="K9" s="137">
        <f t="shared" si="3"/>
        <v>7849256.449</v>
      </c>
      <c r="L9" s="137">
        <f t="shared" si="3"/>
        <v>240784.68</v>
      </c>
      <c r="M9" s="137">
        <f t="shared" si="3"/>
        <v>486911.30900000001</v>
      </c>
      <c r="N9" s="137">
        <f t="shared" si="3"/>
        <v>482525.21500000003</v>
      </c>
      <c r="O9" s="137">
        <f t="shared" si="3"/>
        <v>37478.67</v>
      </c>
      <c r="P9" s="137">
        <f t="shared" si="3"/>
        <v>71819.692999999999</v>
      </c>
      <c r="Q9" s="137">
        <f t="shared" si="3"/>
        <v>47838.324000000001</v>
      </c>
      <c r="R9" s="137">
        <f t="shared" si="3"/>
        <v>1073.5150000000001</v>
      </c>
      <c r="S9" s="137">
        <f t="shared" si="3"/>
        <v>1293378.7660000001</v>
      </c>
      <c r="T9" s="137">
        <f t="shared" si="3"/>
        <v>1.7121329999999999</v>
      </c>
      <c r="U9" s="137">
        <f t="shared" si="3"/>
        <v>22749.306189559513</v>
      </c>
      <c r="V9" s="137">
        <f t="shared" si="3"/>
        <v>2508.3259977029493</v>
      </c>
      <c r="W9" s="137">
        <f t="shared" si="3"/>
        <v>225.08100000000002</v>
      </c>
      <c r="X9" s="137">
        <f t="shared" si="3"/>
        <v>2.529E-3</v>
      </c>
      <c r="Y9" s="137">
        <f t="shared" si="3"/>
        <v>80.530882970345999</v>
      </c>
      <c r="Z9" s="137">
        <f t="shared" si="3"/>
        <v>1.686E-3</v>
      </c>
      <c r="AA9" s="137">
        <f t="shared" si="3"/>
        <v>2272.4526112281001</v>
      </c>
      <c r="AB9" s="137">
        <f t="shared" si="3"/>
        <v>278664.09623532102</v>
      </c>
      <c r="AC9" s="138">
        <f>SUM(B9:AB9)</f>
        <v>582954715.54629457</v>
      </c>
      <c r="AE9" s="138">
        <f t="shared" ref="AE9:AE72" si="4">AC9/1000</f>
        <v>582954.71554629458</v>
      </c>
      <c r="AF9" s="129"/>
      <c r="AG9" s="187"/>
    </row>
    <row r="10" spans="1:33" ht="22.25" customHeight="1">
      <c r="A10" s="32" t="s">
        <v>39</v>
      </c>
      <c r="B10" s="33">
        <f>B11+B53</f>
        <v>487862938.51814795</v>
      </c>
      <c r="C10" s="33">
        <f>C11+C53</f>
        <v>17023038.594613608</v>
      </c>
      <c r="D10" s="33">
        <f>D11+D53</f>
        <v>2852365.7147582634</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507738342.82751977</v>
      </c>
      <c r="AD10" s="41"/>
      <c r="AE10" s="57">
        <f t="shared" si="4"/>
        <v>507738.34282751975</v>
      </c>
      <c r="AF10" s="128"/>
      <c r="AG10" s="36">
        <f>AG11+AG53</f>
        <v>67062.196164908819</v>
      </c>
    </row>
    <row r="11" spans="1:33" ht="22.25" customHeight="1">
      <c r="A11" s="20" t="s">
        <v>40</v>
      </c>
      <c r="B11" s="37">
        <f>B12+B18+B43+B49</f>
        <v>476825717.77814794</v>
      </c>
      <c r="C11" s="37">
        <f>C12+C18+C43+C49</f>
        <v>1109933.2846136072</v>
      </c>
      <c r="D11" s="37">
        <f>D12+D18+D43+D49</f>
        <v>2835744.2747582635</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480771395.33751976</v>
      </c>
      <c r="AD11" s="41"/>
      <c r="AE11" s="37">
        <f t="shared" si="4"/>
        <v>480771.39533751976</v>
      </c>
      <c r="AF11" s="128"/>
      <c r="AG11" s="37">
        <f>AG12+AG18+AG43+AG49</f>
        <v>61391.471796100894</v>
      </c>
    </row>
    <row r="12" spans="1:33" ht="22.25" customHeight="1">
      <c r="A12" s="20" t="s">
        <v>41</v>
      </c>
      <c r="B12" s="37">
        <f>B13+B14+B15</f>
        <v>198933743.43765044</v>
      </c>
      <c r="C12" s="37">
        <f>C13+C14+C15</f>
        <v>154682.05976470138</v>
      </c>
      <c r="D12" s="37">
        <f>D13+D14+D15</f>
        <v>300036.06718127365</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199388461.56459638</v>
      </c>
      <c r="AD12" s="41"/>
      <c r="AE12" s="37">
        <f t="shared" si="4"/>
        <v>199388.46156459639</v>
      </c>
      <c r="AF12" s="128"/>
      <c r="AG12" s="37">
        <f>SUM(AG13:AG15)</f>
        <v>8168.9346413056819</v>
      </c>
    </row>
    <row r="13" spans="1:33" ht="22.25" customHeight="1">
      <c r="A13" s="21" t="s">
        <v>42</v>
      </c>
      <c r="B13" s="44">
        <v>167973687.35479799</v>
      </c>
      <c r="C13" s="44">
        <v>138100.72217158799</v>
      </c>
      <c r="D13" s="44">
        <v>280456.83184895897</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168392244.90881851</v>
      </c>
      <c r="AD13" s="41"/>
      <c r="AE13" s="52">
        <f t="shared" si="4"/>
        <v>168392.24490881851</v>
      </c>
      <c r="AF13" s="128"/>
      <c r="AG13" s="44">
        <v>7121.6350314691799</v>
      </c>
    </row>
    <row r="14" spans="1:33" ht="22.25" customHeight="1">
      <c r="A14" s="21" t="s">
        <v>43</v>
      </c>
      <c r="B14" s="44">
        <v>9217345.6104780305</v>
      </c>
      <c r="C14" s="44">
        <v>6180.2982141187804</v>
      </c>
      <c r="D14" s="44">
        <v>8841.19617035999</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9232367.1048625093</v>
      </c>
      <c r="AD14" s="41"/>
      <c r="AE14" s="52">
        <f t="shared" si="4"/>
        <v>9232.3671048625092</v>
      </c>
      <c r="AF14" s="128"/>
      <c r="AG14" s="44">
        <v>742.01871018546501</v>
      </c>
    </row>
    <row r="15" spans="1:33" ht="22.25" customHeight="1">
      <c r="A15" s="21" t="s">
        <v>44</v>
      </c>
      <c r="B15" s="49">
        <f>B16+B17</f>
        <v>21742710.472374402</v>
      </c>
      <c r="C15" s="49">
        <f t="shared" ref="C15:D15" si="5">C16+C17</f>
        <v>10401.039378994599</v>
      </c>
      <c r="D15" s="49">
        <f t="shared" si="5"/>
        <v>10738.039161954701</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21763849.550915349</v>
      </c>
      <c r="AD15" s="41"/>
      <c r="AE15" s="52">
        <f t="shared" si="4"/>
        <v>21763.849550915351</v>
      </c>
      <c r="AF15" s="128"/>
      <c r="AG15" s="44">
        <v>305.28089965103698</v>
      </c>
    </row>
    <row r="16" spans="1:33" ht="22.25" customHeight="1">
      <c r="A16" s="98" t="s">
        <v>45</v>
      </c>
      <c r="B16" s="44">
        <v>1123151.9709999999</v>
      </c>
      <c r="C16" s="44">
        <v>5.6159999999999997</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1123157.5869999998</v>
      </c>
      <c r="AD16" s="41"/>
      <c r="AE16" s="52">
        <f t="shared" si="4"/>
        <v>1123.1575869999999</v>
      </c>
      <c r="AF16" s="128"/>
      <c r="AG16" s="73"/>
    </row>
    <row r="17" spans="1:33" ht="22.25" customHeight="1">
      <c r="A17" s="99" t="s">
        <v>46</v>
      </c>
      <c r="B17" s="44">
        <v>20619558.501374401</v>
      </c>
      <c r="C17" s="44">
        <v>10395.423378994599</v>
      </c>
      <c r="D17" s="44">
        <v>10738.039161954701</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20640691.963915348</v>
      </c>
      <c r="AD17" s="41"/>
      <c r="AE17" s="52">
        <f t="shared" si="4"/>
        <v>20640.691963915349</v>
      </c>
      <c r="AF17" s="128"/>
      <c r="AG17" s="44">
        <v>305.28089965103698</v>
      </c>
    </row>
    <row r="18" spans="1:33" ht="22.25" customHeight="1">
      <c r="A18" s="20" t="s">
        <v>47</v>
      </c>
      <c r="B18" s="37">
        <f>B19+B20+B21+B25+B26+B33+B35+B37+B39</f>
        <v>61449964.09849751</v>
      </c>
      <c r="C18" s="37">
        <f>C19+C20+C21+C25+C26+C33+C35+C37+C39</f>
        <v>104572.1692489058</v>
      </c>
      <c r="D18" s="37">
        <f>D19+D20+D21+D25+D26+D33+D35+D37+D39</f>
        <v>139645.53697699012</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61694181.804723412</v>
      </c>
      <c r="AD18" s="110"/>
      <c r="AE18" s="37">
        <f t="shared" si="4"/>
        <v>61694.181804723412</v>
      </c>
      <c r="AF18" s="128"/>
      <c r="AG18" s="37">
        <f>SUM(AG19,AG20,AG21,AG25,AG26,AG32,AG33,AG34,AG35,AG36,AG37,AG38,AG39)</f>
        <v>724.94479889521165</v>
      </c>
    </row>
    <row r="19" spans="1:33" ht="22.25" customHeight="1">
      <c r="A19" s="100" t="s">
        <v>48</v>
      </c>
      <c r="B19" s="44">
        <v>6404560.0505274506</v>
      </c>
      <c r="C19" s="44">
        <v>3143.6599115505837</v>
      </c>
      <c r="D19" s="44">
        <v>3041.0429730312617</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6410744.7534120325</v>
      </c>
      <c r="AD19" s="110"/>
      <c r="AE19" s="44">
        <f t="shared" si="4"/>
        <v>6410.7447534120329</v>
      </c>
      <c r="AF19" s="128"/>
      <c r="AG19" s="44">
        <v>19.859558286602194</v>
      </c>
    </row>
    <row r="20" spans="1:33" ht="22.25" customHeight="1">
      <c r="A20" s="100" t="s">
        <v>49</v>
      </c>
      <c r="B20" s="44">
        <v>1656766.0829111538</v>
      </c>
      <c r="C20" s="44">
        <v>954.05932780058799</v>
      </c>
      <c r="D20" s="44">
        <v>1203.6608124712275</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1658923.8030514256</v>
      </c>
      <c r="AD20" s="110"/>
      <c r="AE20" s="52">
        <f t="shared" si="4"/>
        <v>1658.9238030514257</v>
      </c>
      <c r="AF20" s="128"/>
      <c r="AG20" s="44">
        <v>6.7229203269506836</v>
      </c>
    </row>
    <row r="21" spans="1:33" ht="22.25" customHeight="1">
      <c r="A21" s="100" t="s">
        <v>50</v>
      </c>
      <c r="B21" s="44">
        <f>SUM(B22:B24)</f>
        <v>6010781.8301148424</v>
      </c>
      <c r="C21" s="44">
        <f>SUM(C22:C24)</f>
        <v>3158.1549414707806</v>
      </c>
      <c r="D21" s="44">
        <f>SUM(D22:D24)</f>
        <v>3395.7590167486496</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6017335.7440730613</v>
      </c>
      <c r="AD21" s="110"/>
      <c r="AE21" s="52">
        <f t="shared" si="4"/>
        <v>6017.3357440730615</v>
      </c>
      <c r="AF21" s="128"/>
      <c r="AG21" s="44">
        <v>19.879542251128651</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5980749.9635505229</v>
      </c>
      <c r="C23" s="44">
        <v>3135.7229617066291</v>
      </c>
      <c r="D23" s="44">
        <v>3361.6724836236481</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5987247.3589958539</v>
      </c>
      <c r="AD23" s="110"/>
      <c r="AE23" s="52">
        <f t="shared" si="4"/>
        <v>5987.2473589958536</v>
      </c>
      <c r="AF23" s="128"/>
      <c r="AG23" s="44">
        <v>19.77640715634606</v>
      </c>
    </row>
    <row r="24" spans="1:33" ht="22.25" customHeight="1">
      <c r="A24" s="99" t="s">
        <v>53</v>
      </c>
      <c r="B24" s="44">
        <v>30031.866564319851</v>
      </c>
      <c r="C24" s="44">
        <v>22.43197976415167</v>
      </c>
      <c r="D24" s="44">
        <v>34.086533125001374</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30088.385077209005</v>
      </c>
      <c r="AD24" s="110"/>
      <c r="AE24" s="52">
        <f t="shared" si="4"/>
        <v>30.088385077209004</v>
      </c>
      <c r="AF24" s="128"/>
      <c r="AG24" s="44">
        <v>0.10313509478258892</v>
      </c>
    </row>
    <row r="25" spans="1:33" ht="22.25" customHeight="1">
      <c r="A25" s="100" t="s">
        <v>54</v>
      </c>
      <c r="B25" s="44">
        <v>2629626.7488500797</v>
      </c>
      <c r="C25" s="44">
        <v>1463.5956800656372</v>
      </c>
      <c r="D25" s="44">
        <v>1708.6789655480816</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2632799.0234956932</v>
      </c>
      <c r="AD25" s="110"/>
      <c r="AE25" s="52">
        <f t="shared" si="4"/>
        <v>2632.7990234956933</v>
      </c>
      <c r="AF25" s="128"/>
      <c r="AG25" s="44">
        <v>17.138966457222168</v>
      </c>
    </row>
    <row r="26" spans="1:33" ht="22.25" customHeight="1">
      <c r="A26" s="100" t="s">
        <v>55</v>
      </c>
      <c r="B26" s="44">
        <f>SUM(B27:B31)</f>
        <v>650457.68773078453</v>
      </c>
      <c r="C26" s="44">
        <f>SUM(C27:C31)</f>
        <v>29165.829669441755</v>
      </c>
      <c r="D26" s="44">
        <f>SUM(D27:D31)</f>
        <v>37041.096249233226</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716664.61364945956</v>
      </c>
      <c r="AD26" s="110"/>
      <c r="AE26" s="52">
        <f t="shared" si="4"/>
        <v>716.66461364945951</v>
      </c>
      <c r="AF26" s="128"/>
      <c r="AG26" s="44">
        <v>375.07454258707003</v>
      </c>
    </row>
    <row r="27" spans="1:33" ht="22.25" customHeight="1">
      <c r="A27" s="99" t="s">
        <v>56</v>
      </c>
      <c r="B27" s="44">
        <v>0</v>
      </c>
      <c r="C27" s="44">
        <v>28606.70682029067</v>
      </c>
      <c r="D27" s="44">
        <v>36098.939558938226</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64705.6463792289</v>
      </c>
      <c r="AD27" s="110"/>
      <c r="AE27" s="52">
        <f t="shared" si="4"/>
        <v>64.705646379228895</v>
      </c>
      <c r="AF27" s="128"/>
      <c r="AG27" s="44">
        <v>371.54663263020387</v>
      </c>
    </row>
    <row r="28" spans="1:33" ht="22.25" customHeight="1">
      <c r="A28" s="99" t="s">
        <v>57</v>
      </c>
      <c r="B28" s="44">
        <v>0</v>
      </c>
      <c r="C28" s="44">
        <v>0</v>
      </c>
      <c r="D28" s="44">
        <v>0</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0</v>
      </c>
      <c r="AD28" s="110"/>
      <c r="AE28" s="52">
        <f t="shared" si="4"/>
        <v>0</v>
      </c>
      <c r="AF28" s="128"/>
      <c r="AG28" s="44">
        <v>0</v>
      </c>
    </row>
    <row r="29" spans="1:33" ht="22.25" customHeight="1">
      <c r="A29" s="99" t="s">
        <v>58</v>
      </c>
      <c r="B29" s="44">
        <v>623399.88163001789</v>
      </c>
      <c r="C29" s="44">
        <v>530.43473241862932</v>
      </c>
      <c r="D29" s="44">
        <v>887.85418362285327</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624818.17054605938</v>
      </c>
      <c r="AD29" s="110"/>
      <c r="AE29" s="52">
        <f t="shared" si="4"/>
        <v>624.81817054605938</v>
      </c>
      <c r="AF29" s="128"/>
      <c r="AG29" s="44">
        <v>2.0932489935358749</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27057.806100766684</v>
      </c>
      <c r="C31" s="44">
        <v>28.68811673245337</v>
      </c>
      <c r="D31" s="44">
        <v>54.302506672143871</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27140.796724171283</v>
      </c>
      <c r="AD31" s="110"/>
      <c r="AE31" s="52">
        <f t="shared" si="4"/>
        <v>27.140796724171285</v>
      </c>
      <c r="AF31" s="128"/>
      <c r="AG31" s="44">
        <v>1.4346609633302505</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568954.21570302628</v>
      </c>
      <c r="C33" s="44">
        <v>336.30308994483624</v>
      </c>
      <c r="D33" s="44">
        <v>421.45936207269352</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569711.97815504379</v>
      </c>
      <c r="AD33" s="110"/>
      <c r="AE33" s="52">
        <f t="shared" si="4"/>
        <v>569.71197815504377</v>
      </c>
      <c r="AF33" s="128"/>
      <c r="AG33" s="44">
        <v>1.7100900799820349</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7519959.1088737817</v>
      </c>
      <c r="C35" s="44">
        <v>8310.2722418214762</v>
      </c>
      <c r="D35" s="44">
        <v>13698.906451128885</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7541968.2875667317</v>
      </c>
      <c r="AD35" s="110"/>
      <c r="AE35" s="52">
        <f t="shared" si="4"/>
        <v>7541.9682875667313</v>
      </c>
      <c r="AF35" s="128"/>
      <c r="AG35" s="44">
        <v>40.95625876082444</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453081.04916816845</v>
      </c>
      <c r="C37" s="44">
        <v>522.42149437989679</v>
      </c>
      <c r="D37" s="44">
        <v>988.86925721909029</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454592.3399197674</v>
      </c>
      <c r="AD37" s="110"/>
      <c r="AE37" s="52">
        <f t="shared" si="4"/>
        <v>454.59233991976743</v>
      </c>
      <c r="AF37" s="128"/>
      <c r="AG37" s="44">
        <v>2.0076888186417006</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35555777.324618228</v>
      </c>
      <c r="C39" s="44">
        <f>SUM(C40:C42)</f>
        <v>57517.872892430256</v>
      </c>
      <c r="D39" s="44">
        <f>SUM(D40:D42)</f>
        <v>78146.063889537007</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35691441.261400193</v>
      </c>
      <c r="AD39" s="110"/>
      <c r="AE39" s="52">
        <f t="shared" si="4"/>
        <v>35691.441261400192</v>
      </c>
      <c r="AF39" s="128"/>
      <c r="AG39" s="44">
        <v>241.59523132678979</v>
      </c>
    </row>
    <row r="40" spans="1:33" ht="22.25" customHeight="1">
      <c r="A40" s="99" t="s">
        <v>69</v>
      </c>
      <c r="B40" s="44">
        <v>2719612.9305426949</v>
      </c>
      <c r="C40" s="44">
        <v>1332.8517253188447</v>
      </c>
      <c r="D40" s="44">
        <v>1286.7259086392419</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2722232.5081766532</v>
      </c>
      <c r="AD40" s="110"/>
      <c r="AE40" s="52">
        <f t="shared" si="4"/>
        <v>2722.232508176653</v>
      </c>
      <c r="AF40" s="128"/>
      <c r="AG40" s="44">
        <v>8.1842766728828789</v>
      </c>
    </row>
    <row r="41" spans="1:33" ht="22.25" customHeight="1">
      <c r="A41" s="99" t="s">
        <v>70</v>
      </c>
      <c r="B41" s="44">
        <v>569071.556286023</v>
      </c>
      <c r="C41" s="44">
        <v>405.7802211855448</v>
      </c>
      <c r="D41" s="44">
        <v>597.552494761552</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570074.88900197006</v>
      </c>
      <c r="AD41" s="110"/>
      <c r="AE41" s="52">
        <f t="shared" si="4"/>
        <v>570.07488900197006</v>
      </c>
      <c r="AF41" s="128"/>
      <c r="AG41" s="44">
        <v>2.8701240244552833</v>
      </c>
    </row>
    <row r="42" spans="1:33" ht="22.25" customHeight="1">
      <c r="A42" s="99" t="s">
        <v>71</v>
      </c>
      <c r="B42" s="44">
        <v>32267092.837789509</v>
      </c>
      <c r="C42" s="44">
        <v>55779.240945925863</v>
      </c>
      <c r="D42" s="44">
        <v>76261.785486136214</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32399133.864221569</v>
      </c>
      <c r="AD42" s="110"/>
      <c r="AE42" s="52">
        <f t="shared" si="4"/>
        <v>32399.133864221571</v>
      </c>
      <c r="AF42" s="128"/>
      <c r="AG42" s="44">
        <v>230.54083062945162</v>
      </c>
    </row>
    <row r="43" spans="1:33" ht="22.25" customHeight="1">
      <c r="A43" s="20" t="s">
        <v>72</v>
      </c>
      <c r="B43" s="37">
        <f>SUM(B44:B48)</f>
        <v>181275024.12199998</v>
      </c>
      <c r="C43" s="37">
        <f>SUM(C44:C48)</f>
        <v>483485.68560000003</v>
      </c>
      <c r="D43" s="37">
        <f>SUM(D44:D48)</f>
        <v>2018642.4405999999</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183777152.2482</v>
      </c>
      <c r="AD43" s="41"/>
      <c r="AE43" s="37">
        <f t="shared" si="4"/>
        <v>183777.1522482</v>
      </c>
      <c r="AF43" s="128"/>
      <c r="AG43" s="37">
        <f>SUM(AG44:AG48)</f>
        <v>14534.262355899999</v>
      </c>
    </row>
    <row r="44" spans="1:33" ht="22.25" customHeight="1">
      <c r="A44" s="100" t="s">
        <v>73</v>
      </c>
      <c r="B44" s="44">
        <v>8275335.3729999997</v>
      </c>
      <c r="C44" s="44">
        <v>1595.4866</v>
      </c>
      <c r="D44" s="44">
        <v>60400.563800000004</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8337331.4233999997</v>
      </c>
      <c r="AD44" s="41"/>
      <c r="AE44" s="52">
        <f t="shared" si="4"/>
        <v>8337.331423399999</v>
      </c>
      <c r="AF44" s="128"/>
      <c r="AG44" s="44">
        <v>117.06985589999999</v>
      </c>
    </row>
    <row r="45" spans="1:33" ht="22.25" customHeight="1">
      <c r="A45" s="100" t="s">
        <v>74</v>
      </c>
      <c r="B45" s="44">
        <v>168635667.22999999</v>
      </c>
      <c r="C45" s="44">
        <v>472595.27510000003</v>
      </c>
      <c r="D45" s="44">
        <v>1715101.9593</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170823364.46439999</v>
      </c>
      <c r="AD45" s="41"/>
      <c r="AE45" s="52">
        <f t="shared" si="4"/>
        <v>170823.36446439999</v>
      </c>
      <c r="AF45" s="128"/>
      <c r="AG45" s="44">
        <v>14251.4</v>
      </c>
    </row>
    <row r="46" spans="1:33" ht="22.25" customHeight="1">
      <c r="A46" s="100" t="s">
        <v>75</v>
      </c>
      <c r="B46" s="44">
        <v>2186145.87</v>
      </c>
      <c r="C46" s="44">
        <v>3486.99</v>
      </c>
      <c r="D46" s="44">
        <v>227434.79</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2417067.6500000004</v>
      </c>
      <c r="AD46" s="41"/>
      <c r="AE46" s="52">
        <f t="shared" si="4"/>
        <v>2417.0676500000004</v>
      </c>
      <c r="AF46" s="128"/>
      <c r="AG46" s="44">
        <v>51.55</v>
      </c>
    </row>
    <row r="47" spans="1:33" ht="22.25" customHeight="1">
      <c r="A47" s="100" t="s">
        <v>76</v>
      </c>
      <c r="B47" s="44">
        <v>2177875.6490000002</v>
      </c>
      <c r="C47" s="44">
        <v>5807.9339</v>
      </c>
      <c r="D47" s="44">
        <v>15705.127500000001</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2199388.7104000002</v>
      </c>
      <c r="AD47" s="41"/>
      <c r="AE47" s="52">
        <f t="shared" si="4"/>
        <v>2199.3887104</v>
      </c>
      <c r="AF47" s="128"/>
      <c r="AG47" s="44">
        <v>114.24250000000001</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35166986.120000005</v>
      </c>
      <c r="C49" s="37">
        <f>SUM(C50:C52)</f>
        <v>367193.37</v>
      </c>
      <c r="D49" s="37">
        <f>SUM(D50:D52)</f>
        <v>377420.23</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35911599.719999999</v>
      </c>
      <c r="AD49" s="41"/>
      <c r="AE49" s="37">
        <f t="shared" si="4"/>
        <v>35911.599719999998</v>
      </c>
      <c r="AF49" s="128"/>
      <c r="AG49" s="37">
        <f>SUM(AG50:AG52)</f>
        <v>37963.33</v>
      </c>
    </row>
    <row r="50" spans="1:33" ht="22.25" customHeight="1">
      <c r="A50" s="100" t="s">
        <v>79</v>
      </c>
      <c r="B50" s="44">
        <v>4993712.54</v>
      </c>
      <c r="C50" s="44">
        <v>11112.86</v>
      </c>
      <c r="D50" s="44">
        <v>2236.19</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5007061.5900000008</v>
      </c>
      <c r="AD50" s="41"/>
      <c r="AE50" s="52">
        <f t="shared" si="4"/>
        <v>5007.0615900000012</v>
      </c>
      <c r="AF50" s="128"/>
      <c r="AG50" s="44">
        <v>2373.25</v>
      </c>
    </row>
    <row r="51" spans="1:33" ht="22.25" customHeight="1">
      <c r="A51" s="100" t="s">
        <v>80</v>
      </c>
      <c r="B51" s="44">
        <v>18738817.260000002</v>
      </c>
      <c r="C51" s="44">
        <v>312701.27</v>
      </c>
      <c r="D51" s="44">
        <v>350824.55</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19402343.080000002</v>
      </c>
      <c r="AD51" s="41"/>
      <c r="AE51" s="52">
        <f t="shared" si="4"/>
        <v>19402.343080000002</v>
      </c>
      <c r="AF51" s="128"/>
      <c r="AG51" s="44">
        <v>35318.47</v>
      </c>
    </row>
    <row r="52" spans="1:33" ht="22.25" customHeight="1">
      <c r="A52" s="100" t="s">
        <v>81</v>
      </c>
      <c r="B52" s="44">
        <v>11434456.32</v>
      </c>
      <c r="C52" s="44">
        <v>43379.24</v>
      </c>
      <c r="D52" s="44">
        <v>24359.49</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11502195.050000001</v>
      </c>
      <c r="AD52" s="41"/>
      <c r="AE52" s="52">
        <f t="shared" si="4"/>
        <v>11502.19505</v>
      </c>
      <c r="AF52" s="128"/>
      <c r="AG52" s="44">
        <v>271.61</v>
      </c>
    </row>
    <row r="53" spans="1:33" ht="22.25" customHeight="1">
      <c r="A53" s="13" t="s">
        <v>82</v>
      </c>
      <c r="B53" s="37">
        <f>B54+B59</f>
        <v>11037220.74</v>
      </c>
      <c r="C53" s="37">
        <f>C54+C59</f>
        <v>15913105.310000002</v>
      </c>
      <c r="D53" s="37">
        <f>D54+D59</f>
        <v>16621.439999999999</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26966947.490000002</v>
      </c>
      <c r="AD53" s="41"/>
      <c r="AE53" s="37">
        <f t="shared" si="4"/>
        <v>26966.947490000002</v>
      </c>
      <c r="AF53" s="128"/>
      <c r="AG53" s="37">
        <f>AG54+AG59</f>
        <v>5670.7243688079297</v>
      </c>
    </row>
    <row r="54" spans="1:33" ht="22.25" customHeight="1">
      <c r="A54" s="20" t="s">
        <v>83</v>
      </c>
      <c r="B54" s="37">
        <f>B55+B58</f>
        <v>60930.52</v>
      </c>
      <c r="C54" s="37">
        <f>C55+C58</f>
        <v>2143106.37</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2204036.89</v>
      </c>
      <c r="AD54" s="41"/>
      <c r="AE54" s="37">
        <f t="shared" si="4"/>
        <v>2204.0368900000003</v>
      </c>
      <c r="AF54" s="128"/>
      <c r="AG54" s="76"/>
    </row>
    <row r="55" spans="1:33" ht="22.25" customHeight="1">
      <c r="A55" s="101" t="s">
        <v>84</v>
      </c>
      <c r="B55" s="52">
        <f>B56+B57</f>
        <v>60930.52</v>
      </c>
      <c r="C55" s="52">
        <f>C56+C57</f>
        <v>2143106.37</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2204036.89</v>
      </c>
      <c r="AD55" s="41"/>
      <c r="AE55" s="44">
        <f t="shared" si="4"/>
        <v>2204.0368900000003</v>
      </c>
      <c r="AF55" s="128"/>
      <c r="AG55" s="73"/>
    </row>
    <row r="56" spans="1:33" ht="22.25" customHeight="1">
      <c r="A56" s="100" t="s">
        <v>85</v>
      </c>
      <c r="B56" s="44">
        <v>58027.46</v>
      </c>
      <c r="C56" s="44">
        <v>2055656.06</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2113683.52</v>
      </c>
      <c r="AD56" s="41"/>
      <c r="AE56" s="52">
        <f t="shared" si="4"/>
        <v>2113.68352</v>
      </c>
      <c r="AF56" s="128"/>
      <c r="AG56" s="73"/>
    </row>
    <row r="57" spans="1:33" ht="22.25" customHeight="1">
      <c r="A57" s="100" t="s">
        <v>86</v>
      </c>
      <c r="B57" s="44">
        <v>2903.06</v>
      </c>
      <c r="C57" s="164">
        <v>87450.31</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90353.37</v>
      </c>
      <c r="AD57" s="41"/>
      <c r="AE57" s="52">
        <f t="shared" si="4"/>
        <v>90.353369999999998</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10976290.220000001</v>
      </c>
      <c r="C59" s="37">
        <f t="shared" ref="C59:D59" si="8">C60+C64</f>
        <v>13769998.940000001</v>
      </c>
      <c r="D59" s="37">
        <f t="shared" si="8"/>
        <v>16621.439999999999</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24762910.600000001</v>
      </c>
      <c r="AD59" s="41"/>
      <c r="AE59" s="37">
        <f t="shared" si="4"/>
        <v>24762.910600000003</v>
      </c>
      <c r="AF59" s="128"/>
      <c r="AG59" s="53">
        <f>SUM(AG60:AG66)</f>
        <v>5670.7243688079297</v>
      </c>
    </row>
    <row r="60" spans="1:33" ht="22.25" customHeight="1">
      <c r="A60" s="100" t="s">
        <v>89</v>
      </c>
      <c r="B60" s="49">
        <f>SUM(B61,B62,B63)</f>
        <v>8680012.3300000001</v>
      </c>
      <c r="C60" s="49">
        <f t="shared" ref="C60:D60" si="9">SUM(C61,C62,C63)</f>
        <v>7466096.6299999999</v>
      </c>
      <c r="D60" s="49">
        <f t="shared" si="9"/>
        <v>16581.16</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16162690.120000001</v>
      </c>
      <c r="AD60" s="41"/>
      <c r="AE60" s="52">
        <f t="shared" si="4"/>
        <v>16162.690120000001</v>
      </c>
      <c r="AF60" s="128"/>
      <c r="AG60" s="111"/>
    </row>
    <row r="61" spans="1:33" ht="22.25" customHeight="1">
      <c r="A61" s="102" t="s">
        <v>90</v>
      </c>
      <c r="B61" s="44">
        <v>3047629.35</v>
      </c>
      <c r="C61" s="44">
        <v>4040928.13</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7088557.4800000004</v>
      </c>
      <c r="AD61" s="41"/>
      <c r="AE61" s="52">
        <f t="shared" si="4"/>
        <v>7088.5574800000004</v>
      </c>
      <c r="AF61" s="128"/>
      <c r="AG61" s="109"/>
    </row>
    <row r="62" spans="1:33" ht="22.25" customHeight="1">
      <c r="A62" s="102" t="s">
        <v>91</v>
      </c>
      <c r="B62" s="44">
        <v>5598600.6200000001</v>
      </c>
      <c r="C62" s="44">
        <v>3306307.96</v>
      </c>
      <c r="D62" s="44">
        <v>16581.16</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8921489.7400000002</v>
      </c>
      <c r="AD62" s="41"/>
      <c r="AE62" s="52">
        <f t="shared" si="4"/>
        <v>8921.4897400000009</v>
      </c>
      <c r="AF62" s="128"/>
      <c r="AG62" s="44">
        <v>5670.7243688079297</v>
      </c>
    </row>
    <row r="63" spans="1:33" ht="22.25" customHeight="1">
      <c r="A63" s="102" t="s">
        <v>92</v>
      </c>
      <c r="B63" s="44">
        <v>33782.36</v>
      </c>
      <c r="C63" s="44">
        <v>118860.54</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152642.9</v>
      </c>
      <c r="AD63" s="41"/>
      <c r="AE63" s="52">
        <f t="shared" si="4"/>
        <v>152.6429</v>
      </c>
      <c r="AF63" s="128"/>
      <c r="AG63" s="109"/>
    </row>
    <row r="64" spans="1:33" ht="22.25" customHeight="1">
      <c r="A64" s="103" t="s">
        <v>93</v>
      </c>
      <c r="B64" s="49">
        <f>SUM(B65,B66,B67)</f>
        <v>2296277.89</v>
      </c>
      <c r="C64" s="49">
        <f t="shared" ref="C64:D64" si="11">SUM(C65,C66,C67)</f>
        <v>6303902.3100000005</v>
      </c>
      <c r="D64" s="49">
        <f t="shared" si="11"/>
        <v>40.28</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8600220.4800000004</v>
      </c>
      <c r="AD64" s="41"/>
      <c r="AE64" s="52">
        <f t="shared" si="4"/>
        <v>8600.22048</v>
      </c>
      <c r="AF64" s="128"/>
      <c r="AG64" s="109"/>
    </row>
    <row r="65" spans="1:33" ht="22.25" customHeight="1">
      <c r="A65" s="102" t="s">
        <v>94</v>
      </c>
      <c r="B65" s="44">
        <v>1623910.24</v>
      </c>
      <c r="C65" s="44">
        <v>2698549.81</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4322460.05</v>
      </c>
      <c r="AD65" s="41"/>
      <c r="AE65" s="52">
        <f t="shared" si="4"/>
        <v>4322.4600499999997</v>
      </c>
      <c r="AF65" s="128"/>
      <c r="AG65" s="112"/>
    </row>
    <row r="66" spans="1:33" ht="22.25" customHeight="1">
      <c r="A66" s="102" t="s">
        <v>95</v>
      </c>
      <c r="B66" s="44">
        <v>669339.91</v>
      </c>
      <c r="C66" s="44">
        <v>853587.88</v>
      </c>
      <c r="D66" s="44">
        <v>40.28</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1522968.07</v>
      </c>
      <c r="AD66" s="41"/>
      <c r="AE66" s="52">
        <f t="shared" si="4"/>
        <v>1522.9680700000001</v>
      </c>
      <c r="AF66" s="128"/>
      <c r="AG66" s="112"/>
    </row>
    <row r="67" spans="1:33" ht="22.25" customHeight="1" thickBot="1">
      <c r="A67" s="102" t="s">
        <v>96</v>
      </c>
      <c r="B67" s="44">
        <v>3027.74</v>
      </c>
      <c r="C67" s="44">
        <v>2751764.62</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2754792.3600000003</v>
      </c>
      <c r="AD67" s="41"/>
      <c r="AE67" s="116">
        <f t="shared" si="4"/>
        <v>2754.7923600000004</v>
      </c>
      <c r="AF67" s="128"/>
      <c r="AG67" s="112"/>
    </row>
    <row r="68" spans="1:33" ht="22.25" customHeight="1">
      <c r="A68" s="12" t="s">
        <v>97</v>
      </c>
      <c r="B68" s="33">
        <f>B69+B75+B86+B94+B99+B105+B112+B117</f>
        <v>52421907.356730044</v>
      </c>
      <c r="C68" s="33">
        <f t="shared" ref="C68:AC68" si="12">C69+C75+C86+C94+C99+C105+C112+C117</f>
        <v>278853.10124000005</v>
      </c>
      <c r="D68" s="33">
        <f t="shared" si="12"/>
        <v>727228.4716020585</v>
      </c>
      <c r="E68" s="34">
        <f t="shared" si="12"/>
        <v>2335378.1800000002</v>
      </c>
      <c r="F68" s="34">
        <f t="shared" si="12"/>
        <v>1390856.2849999999</v>
      </c>
      <c r="G68" s="34">
        <f t="shared" si="12"/>
        <v>12836.678</v>
      </c>
      <c r="H68" s="34">
        <f t="shared" si="12"/>
        <v>33694.612999999998</v>
      </c>
      <c r="I68" s="34">
        <f t="shared" si="12"/>
        <v>282.21499999999997</v>
      </c>
      <c r="J68" s="34">
        <f t="shared" si="12"/>
        <v>7180111.0739999991</v>
      </c>
      <c r="K68" s="34">
        <f t="shared" si="12"/>
        <v>7849256.449</v>
      </c>
      <c r="L68" s="34">
        <f t="shared" si="12"/>
        <v>240784.68</v>
      </c>
      <c r="M68" s="34">
        <f t="shared" si="12"/>
        <v>486911.30900000001</v>
      </c>
      <c r="N68" s="34">
        <f t="shared" si="12"/>
        <v>482525.21500000003</v>
      </c>
      <c r="O68" s="34">
        <f t="shared" si="12"/>
        <v>37478.67</v>
      </c>
      <c r="P68" s="34">
        <f t="shared" si="12"/>
        <v>71819.692999999999</v>
      </c>
      <c r="Q68" s="34">
        <f t="shared" si="12"/>
        <v>47838.324000000001</v>
      </c>
      <c r="R68" s="34">
        <f t="shared" si="12"/>
        <v>1073.5150000000001</v>
      </c>
      <c r="S68" s="34">
        <f t="shared" si="12"/>
        <v>1293378.7660000001</v>
      </c>
      <c r="T68" s="34">
        <f t="shared" si="12"/>
        <v>1.7121329999999999</v>
      </c>
      <c r="U68" s="34">
        <f t="shared" si="12"/>
        <v>22749.306189559513</v>
      </c>
      <c r="V68" s="34">
        <f t="shared" si="12"/>
        <v>2508.3259977029493</v>
      </c>
      <c r="W68" s="34">
        <f t="shared" si="12"/>
        <v>225.08100000000002</v>
      </c>
      <c r="X68" s="34">
        <f t="shared" si="12"/>
        <v>2.529E-3</v>
      </c>
      <c r="Y68" s="34">
        <f t="shared" si="12"/>
        <v>80.530882970345999</v>
      </c>
      <c r="Z68" s="34">
        <f t="shared" si="12"/>
        <v>1.686E-3</v>
      </c>
      <c r="AA68" s="34">
        <f t="shared" si="12"/>
        <v>2272.4526112281001</v>
      </c>
      <c r="AB68" s="120">
        <f t="shared" si="12"/>
        <v>278664.09623532102</v>
      </c>
      <c r="AC68" s="57">
        <f t="shared" si="12"/>
        <v>75198716.104836866</v>
      </c>
      <c r="AD68" s="93"/>
      <c r="AE68" s="57">
        <f t="shared" si="4"/>
        <v>75198.716104836873</v>
      </c>
      <c r="AF68" s="128"/>
      <c r="AG68" s="57"/>
    </row>
    <row r="69" spans="1:33" ht="22.25" customHeight="1">
      <c r="A69" s="20" t="s">
        <v>98</v>
      </c>
      <c r="B69" s="53">
        <f>SUM(B70:B74)</f>
        <v>30823829.833753683</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30823829.833753683</v>
      </c>
      <c r="AD69" s="41"/>
      <c r="AE69" s="37">
        <f t="shared" si="4"/>
        <v>30823.829833753683</v>
      </c>
      <c r="AF69" s="128"/>
      <c r="AG69" s="76"/>
    </row>
    <row r="70" spans="1:33" ht="22.25" customHeight="1">
      <c r="A70" s="100" t="s">
        <v>99</v>
      </c>
      <c r="B70" s="44">
        <v>19375977.810488001</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19375977.810488001</v>
      </c>
      <c r="AD70" s="41"/>
      <c r="AE70" s="52">
        <f t="shared" si="4"/>
        <v>19375.977810487999</v>
      </c>
      <c r="AF70" s="128"/>
      <c r="AG70" s="111"/>
    </row>
    <row r="71" spans="1:33" ht="22.25" customHeight="1">
      <c r="A71" s="100" t="s">
        <v>100</v>
      </c>
      <c r="B71" s="44">
        <v>3924034.1930895965</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3924034.1930895965</v>
      </c>
      <c r="AD71" s="41"/>
      <c r="AE71" s="52">
        <f t="shared" si="4"/>
        <v>3924.0341930895966</v>
      </c>
      <c r="AF71" s="128"/>
      <c r="AG71" s="111"/>
    </row>
    <row r="72" spans="1:33" ht="22.25" customHeight="1">
      <c r="A72" s="100" t="s">
        <v>101</v>
      </c>
      <c r="B72" s="44">
        <v>952604.15697820997</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952604.15697820997</v>
      </c>
      <c r="AD72" s="41"/>
      <c r="AE72" s="52">
        <f t="shared" si="4"/>
        <v>952.60415697820997</v>
      </c>
      <c r="AF72" s="128"/>
      <c r="AG72" s="111"/>
    </row>
    <row r="73" spans="1:33" ht="22.25" customHeight="1">
      <c r="A73" s="100" t="s">
        <v>102</v>
      </c>
      <c r="B73" s="44">
        <v>6571213.6731978785</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6571213.6731978785</v>
      </c>
      <c r="AD73" s="41"/>
      <c r="AE73" s="52">
        <f t="shared" ref="AE73:AE136" si="13">AC73/1000</f>
        <v>6571.213673197879</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2834249.2980000004</v>
      </c>
      <c r="C75" s="37">
        <f>SUM(C76:C85)</f>
        <v>275419.18124000006</v>
      </c>
      <c r="D75" s="37">
        <f>SUM(D76:D85)</f>
        <v>726951.33900000004</v>
      </c>
      <c r="E75" s="60">
        <f>SUM(E76:E85)</f>
        <v>2334855.52</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6171475.3382399995</v>
      </c>
      <c r="AD75" s="41"/>
      <c r="AE75" s="37">
        <f t="shared" si="13"/>
        <v>6171.4753382399995</v>
      </c>
      <c r="AF75" s="128"/>
      <c r="AG75" s="76"/>
    </row>
    <row r="76" spans="1:33" ht="22.25" customHeight="1">
      <c r="A76" s="100" t="s">
        <v>105</v>
      </c>
      <c r="B76" s="117">
        <v>180982.56</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180982.56</v>
      </c>
      <c r="AD76" s="41"/>
      <c r="AE76" s="52">
        <f t="shared" si="13"/>
        <v>180.98256000000001</v>
      </c>
      <c r="AF76" s="128"/>
      <c r="AG76" s="111"/>
    </row>
    <row r="77" spans="1:33" ht="22.25" customHeight="1">
      <c r="A77" s="100" t="s">
        <v>106</v>
      </c>
      <c r="B77" s="59"/>
      <c r="C77" s="58"/>
      <c r="D77" s="44">
        <v>546146.87400000007</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546146.87400000007</v>
      </c>
      <c r="AD77" s="41"/>
      <c r="AE77" s="52">
        <f t="shared" si="13"/>
        <v>546.14687400000003</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180804.46499999997</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180804.46499999997</v>
      </c>
      <c r="AD79" s="41"/>
      <c r="AE79" s="52">
        <f t="shared" si="13"/>
        <v>180.80446499999996</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386969.22000000009</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386969.22000000009</v>
      </c>
      <c r="AD81" s="41"/>
      <c r="AE81" s="52">
        <f t="shared" si="13"/>
        <v>386.96922000000006</v>
      </c>
      <c r="AF81" s="128"/>
      <c r="AG81" s="111"/>
    </row>
    <row r="82" spans="1:33" ht="22.25" customHeight="1">
      <c r="A82" s="100" t="s">
        <v>111</v>
      </c>
      <c r="B82" s="44">
        <v>174975.96000000002</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174975.96000000002</v>
      </c>
      <c r="AD82" s="41"/>
      <c r="AE82" s="52">
        <f t="shared" si="13"/>
        <v>174.97596000000001</v>
      </c>
      <c r="AF82" s="128"/>
      <c r="AG82" s="111"/>
    </row>
    <row r="83" spans="1:33" ht="22.25" customHeight="1">
      <c r="A83" s="100" t="s">
        <v>112</v>
      </c>
      <c r="B83" s="44">
        <v>2091321.5580000002</v>
      </c>
      <c r="C83" s="44">
        <v>275419.18124000006</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2366740.73924</v>
      </c>
      <c r="AD83" s="41"/>
      <c r="AE83" s="52">
        <f t="shared" si="13"/>
        <v>2366.74073924</v>
      </c>
      <c r="AF83" s="128"/>
      <c r="AG83" s="111"/>
    </row>
    <row r="84" spans="1:33" ht="22.25" customHeight="1">
      <c r="A84" s="100" t="s">
        <v>113</v>
      </c>
      <c r="B84" s="59"/>
      <c r="C84" s="58"/>
      <c r="D84" s="58"/>
      <c r="E84" s="165">
        <v>2334855.52</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2334855.52</v>
      </c>
      <c r="AD84" s="41"/>
      <c r="AE84" s="52">
        <f t="shared" si="13"/>
        <v>2334.8555200000001</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18655518.809999999</v>
      </c>
      <c r="C86" s="37">
        <f>SUM(C87:C93)</f>
        <v>3433.92</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18658952.73</v>
      </c>
      <c r="AD86" s="41"/>
      <c r="AE86" s="37">
        <f>AC86/1000</f>
        <v>18658.952730000001</v>
      </c>
      <c r="AF86" s="128"/>
      <c r="AG86" s="76"/>
    </row>
    <row r="87" spans="1:33" ht="22.25" customHeight="1">
      <c r="A87" s="100" t="s">
        <v>116</v>
      </c>
      <c r="B87" s="44">
        <v>18241040</v>
      </c>
      <c r="C87" s="44">
        <v>3433.92</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18244473.920000002</v>
      </c>
      <c r="AD87" s="41"/>
      <c r="AE87" s="52">
        <f t="shared" si="13"/>
        <v>18244.47392</v>
      </c>
      <c r="AF87" s="128"/>
      <c r="AG87" s="111"/>
    </row>
    <row r="88" spans="1:33" ht="22.25" customHeight="1">
      <c r="A88" s="100" t="s">
        <v>117</v>
      </c>
      <c r="B88" s="44">
        <v>336741</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336741</v>
      </c>
      <c r="AD88" s="41"/>
      <c r="AE88" s="52">
        <f t="shared" si="13"/>
        <v>336.74099999999999</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77737.81</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77737.81</v>
      </c>
      <c r="AD91" s="41"/>
      <c r="AE91" s="52">
        <f t="shared" si="13"/>
        <v>77.737809999999996</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72779.854976355986</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72779.854976355986</v>
      </c>
      <c r="AD94" s="41"/>
      <c r="AE94" s="37">
        <f t="shared" si="13"/>
        <v>72.779854976355992</v>
      </c>
      <c r="AF94" s="128"/>
      <c r="AG94" s="78"/>
    </row>
    <row r="95" spans="1:33" ht="22.25" customHeight="1">
      <c r="A95" s="100" t="s">
        <v>124</v>
      </c>
      <c r="B95" s="44">
        <v>57528.906138791986</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57528.906138791986</v>
      </c>
      <c r="AD95" s="41"/>
      <c r="AE95" s="52">
        <f t="shared" si="13"/>
        <v>57.528906138791989</v>
      </c>
      <c r="AF95" s="128"/>
      <c r="AG95" s="111"/>
    </row>
    <row r="96" spans="1:33" ht="22.25" customHeight="1">
      <c r="A96" s="100" t="s">
        <v>125</v>
      </c>
      <c r="B96" s="44">
        <v>15250.948837563998</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15250.948837563998</v>
      </c>
      <c r="AD96" s="41"/>
      <c r="AE96" s="52">
        <f t="shared" si="13"/>
        <v>15.250948837563998</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277.13260205840999</v>
      </c>
      <c r="E99" s="66">
        <f>SUM(E100:E102)</f>
        <v>522.66</v>
      </c>
      <c r="F99" s="47"/>
      <c r="G99" s="47"/>
      <c r="H99" s="47"/>
      <c r="I99" s="47"/>
      <c r="J99" s="47"/>
      <c r="K99" s="47"/>
      <c r="L99" s="47"/>
      <c r="M99" s="47"/>
      <c r="N99" s="47"/>
      <c r="O99" s="47"/>
      <c r="P99" s="47"/>
      <c r="Q99" s="47"/>
      <c r="R99" s="47"/>
      <c r="S99" s="47"/>
      <c r="T99" s="66">
        <f>SUM(T100:T102)</f>
        <v>1.7121329999999999</v>
      </c>
      <c r="U99" s="66">
        <f t="shared" ref="U99:AB99" si="16">SUM(U100:U102)</f>
        <v>22749.306189559513</v>
      </c>
      <c r="V99" s="66">
        <f t="shared" si="16"/>
        <v>2508.3259977029493</v>
      </c>
      <c r="W99" s="66">
        <f t="shared" si="16"/>
        <v>225.08100000000002</v>
      </c>
      <c r="X99" s="66">
        <f t="shared" si="16"/>
        <v>2.529E-3</v>
      </c>
      <c r="Y99" s="66">
        <f t="shared" si="16"/>
        <v>80.530882970345999</v>
      </c>
      <c r="Z99" s="66">
        <f t="shared" si="16"/>
        <v>1.686E-3</v>
      </c>
      <c r="AA99" s="66">
        <f t="shared" si="16"/>
        <v>2272.4526112281001</v>
      </c>
      <c r="AB99" s="66">
        <f t="shared" si="16"/>
        <v>2098.8862353209997</v>
      </c>
      <c r="AC99" s="37">
        <f>SUM(AC100:AC104)</f>
        <v>30736.091866840317</v>
      </c>
      <c r="AD99" s="41"/>
      <c r="AE99" s="37">
        <f t="shared" si="13"/>
        <v>30.736091866840319</v>
      </c>
      <c r="AF99" s="128"/>
      <c r="AG99" s="63"/>
    </row>
    <row r="100" spans="1:33" ht="22.25" customHeight="1">
      <c r="A100" s="100" t="s">
        <v>129</v>
      </c>
      <c r="B100" s="63"/>
      <c r="C100" s="63"/>
      <c r="D100" s="44">
        <v>225.62895</v>
      </c>
      <c r="E100" s="165">
        <v>522.66</v>
      </c>
      <c r="F100" s="47"/>
      <c r="G100" s="47"/>
      <c r="H100" s="47"/>
      <c r="I100" s="47"/>
      <c r="J100" s="47"/>
      <c r="K100" s="47"/>
      <c r="L100" s="47"/>
      <c r="M100" s="47"/>
      <c r="N100" s="47"/>
      <c r="O100" s="47"/>
      <c r="P100" s="47"/>
      <c r="Q100" s="47"/>
      <c r="R100" s="47"/>
      <c r="S100" s="47"/>
      <c r="T100" s="165">
        <v>1.7121329999999999</v>
      </c>
      <c r="U100" s="165">
        <v>2012.0723999999996</v>
      </c>
      <c r="V100" s="165">
        <v>1122.876</v>
      </c>
      <c r="W100" s="165">
        <v>225.08100000000002</v>
      </c>
      <c r="X100" s="165">
        <v>2.529E-3</v>
      </c>
      <c r="Y100" s="165">
        <v>80.422200000000004</v>
      </c>
      <c r="Z100" s="165">
        <v>1.686E-3</v>
      </c>
      <c r="AA100" s="165">
        <v>2035.845</v>
      </c>
      <c r="AB100" s="165">
        <v>990.52500000000009</v>
      </c>
      <c r="AC100" s="52">
        <f>SUM(B100:AB100)</f>
        <v>7216.8268979999993</v>
      </c>
      <c r="AD100" s="41"/>
      <c r="AE100" s="52">
        <f t="shared" si="13"/>
        <v>7.216826897999999</v>
      </c>
      <c r="AF100" s="128"/>
      <c r="AG100" s="111"/>
    </row>
    <row r="101" spans="1:33" ht="22.25" customHeight="1">
      <c r="A101" s="100" t="s">
        <v>130</v>
      </c>
      <c r="B101" s="64"/>
      <c r="C101" s="63"/>
      <c r="D101" s="44">
        <v>51.503652058410005</v>
      </c>
      <c r="E101" s="45"/>
      <c r="F101" s="47"/>
      <c r="G101" s="47"/>
      <c r="H101" s="47"/>
      <c r="I101" s="47"/>
      <c r="J101" s="47"/>
      <c r="K101" s="47"/>
      <c r="L101" s="47"/>
      <c r="M101" s="47"/>
      <c r="N101" s="47"/>
      <c r="O101" s="47"/>
      <c r="P101" s="47"/>
      <c r="Q101" s="47"/>
      <c r="R101" s="47"/>
      <c r="S101" s="47"/>
      <c r="T101" s="47"/>
      <c r="U101" s="165">
        <v>49.095310346549994</v>
      </c>
      <c r="V101" s="47"/>
      <c r="W101" s="47"/>
      <c r="X101" s="47"/>
      <c r="Y101" s="165">
        <v>0.10868297034600001</v>
      </c>
      <c r="Z101" s="47"/>
      <c r="AA101" s="165">
        <v>236.60761122810004</v>
      </c>
      <c r="AB101" s="165">
        <v>1108.3612353209996</v>
      </c>
      <c r="AC101" s="52">
        <f>SUM(B101:AB101)</f>
        <v>1445.6764919244056</v>
      </c>
      <c r="AD101" s="41"/>
      <c r="AE101" s="52">
        <f t="shared" si="13"/>
        <v>1.4456764919244056</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20688.138479212965</v>
      </c>
      <c r="V102" s="165">
        <v>1385.4499977029495</v>
      </c>
      <c r="W102" s="47"/>
      <c r="X102" s="47"/>
      <c r="Y102" s="47"/>
      <c r="Z102" s="47"/>
      <c r="AA102" s="47"/>
      <c r="AB102" s="75"/>
      <c r="AC102" s="52">
        <f>SUM(B102:AB102)</f>
        <v>22073.588476915913</v>
      </c>
      <c r="AD102" s="41"/>
      <c r="AE102" s="52">
        <f t="shared" si="13"/>
        <v>22.073588476915912</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1390856.2849999999</v>
      </c>
      <c r="G105" s="67">
        <f t="shared" ref="G105:S105" si="17">SUM(G106:G111)</f>
        <v>12836.678</v>
      </c>
      <c r="H105" s="66">
        <f t="shared" si="17"/>
        <v>33694.612999999998</v>
      </c>
      <c r="I105" s="66">
        <f t="shared" si="17"/>
        <v>282.21499999999997</v>
      </c>
      <c r="J105" s="66">
        <f t="shared" si="17"/>
        <v>7180111.0739999991</v>
      </c>
      <c r="K105" s="66">
        <f t="shared" si="17"/>
        <v>7849256.449</v>
      </c>
      <c r="L105" s="66">
        <f t="shared" si="17"/>
        <v>240784.68</v>
      </c>
      <c r="M105" s="66">
        <f t="shared" si="17"/>
        <v>486911.30900000001</v>
      </c>
      <c r="N105" s="66">
        <f t="shared" si="17"/>
        <v>482525.21500000003</v>
      </c>
      <c r="O105" s="66">
        <f t="shared" si="17"/>
        <v>37478.67</v>
      </c>
      <c r="P105" s="66">
        <f t="shared" si="17"/>
        <v>71819.692999999999</v>
      </c>
      <c r="Q105" s="66">
        <f t="shared" si="17"/>
        <v>47838.324000000001</v>
      </c>
      <c r="R105" s="67">
        <f t="shared" si="17"/>
        <v>1073.5150000000001</v>
      </c>
      <c r="S105" s="66">
        <f t="shared" si="17"/>
        <v>1293378.7660000001</v>
      </c>
      <c r="T105" s="47"/>
      <c r="U105" s="47"/>
      <c r="V105" s="47"/>
      <c r="W105" s="47"/>
      <c r="X105" s="47"/>
      <c r="Y105" s="47"/>
      <c r="Z105" s="47"/>
      <c r="AA105" s="47"/>
      <c r="AB105" s="75"/>
      <c r="AC105" s="37">
        <f>SUM(AC106:AC111)</f>
        <v>19128847.485999998</v>
      </c>
      <c r="AD105" s="41"/>
      <c r="AE105" s="37">
        <f>AC105/1000</f>
        <v>19128.847485999999</v>
      </c>
      <c r="AF105" s="128"/>
      <c r="AG105" s="63"/>
    </row>
    <row r="106" spans="1:33" ht="22.25" customHeight="1">
      <c r="A106" s="100" t="s">
        <v>135</v>
      </c>
      <c r="B106" s="63"/>
      <c r="C106" s="63"/>
      <c r="D106" s="63"/>
      <c r="E106" s="45"/>
      <c r="F106" s="165">
        <v>1390856.2849999999</v>
      </c>
      <c r="G106" s="47"/>
      <c r="H106" s="47"/>
      <c r="I106" s="47"/>
      <c r="J106" s="165">
        <v>6627459.8279999997</v>
      </c>
      <c r="K106" s="165">
        <v>7849256.449</v>
      </c>
      <c r="L106" s="165">
        <v>240784.68</v>
      </c>
      <c r="M106" s="105"/>
      <c r="N106" s="47"/>
      <c r="O106" s="47"/>
      <c r="P106" s="47"/>
      <c r="Q106" s="47"/>
      <c r="R106" s="47"/>
      <c r="S106" s="165">
        <v>1293378.7660000001</v>
      </c>
      <c r="T106" s="47"/>
      <c r="U106" s="47"/>
      <c r="V106" s="47"/>
      <c r="W106" s="47"/>
      <c r="X106" s="47"/>
      <c r="Y106" s="47"/>
      <c r="Z106" s="47"/>
      <c r="AA106" s="47"/>
      <c r="AB106" s="75"/>
      <c r="AC106" s="52">
        <f>SUM(B106:AB106)</f>
        <v>17401736.007999998</v>
      </c>
      <c r="AD106" s="41"/>
      <c r="AE106" s="52">
        <f>AC106/1000</f>
        <v>17401.736007999996</v>
      </c>
      <c r="AF106" s="128"/>
      <c r="AG106" s="111"/>
    </row>
    <row r="107" spans="1:33" ht="22.25" customHeight="1">
      <c r="A107" s="100" t="s">
        <v>136</v>
      </c>
      <c r="B107" s="63"/>
      <c r="C107" s="63"/>
      <c r="D107" s="63"/>
      <c r="E107" s="45"/>
      <c r="F107" s="47"/>
      <c r="G107" s="47"/>
      <c r="H107" s="47"/>
      <c r="I107" s="165">
        <v>282.21499999999997</v>
      </c>
      <c r="J107" s="165">
        <v>1820.06</v>
      </c>
      <c r="K107" s="47"/>
      <c r="L107" s="47"/>
      <c r="M107" s="165">
        <v>486911.30900000001</v>
      </c>
      <c r="N107" s="47"/>
      <c r="O107" s="47"/>
      <c r="P107" s="47"/>
      <c r="Q107" s="165">
        <v>45066.207000000002</v>
      </c>
      <c r="R107" s="47"/>
      <c r="S107" s="47"/>
      <c r="T107" s="47"/>
      <c r="U107" s="47"/>
      <c r="V107" s="47"/>
      <c r="W107" s="47"/>
      <c r="X107" s="47"/>
      <c r="Y107" s="47"/>
      <c r="Z107" s="47"/>
      <c r="AA107" s="47"/>
      <c r="AB107" s="75"/>
      <c r="AC107" s="52">
        <f>SUM(B107:AB107)</f>
        <v>534079.79100000008</v>
      </c>
      <c r="AD107" s="41"/>
      <c r="AE107" s="52">
        <f t="shared" si="13"/>
        <v>534.07979100000011</v>
      </c>
      <c r="AF107" s="128"/>
      <c r="AG107" s="111"/>
    </row>
    <row r="108" spans="1:33" ht="22.25" customHeight="1">
      <c r="A108" s="100" t="s">
        <v>137</v>
      </c>
      <c r="B108" s="63"/>
      <c r="C108" s="63"/>
      <c r="D108" s="63"/>
      <c r="E108" s="45"/>
      <c r="F108" s="47"/>
      <c r="G108" s="47"/>
      <c r="H108" s="165">
        <v>33694.612999999998</v>
      </c>
      <c r="I108" s="47"/>
      <c r="J108" s="47"/>
      <c r="K108" s="47"/>
      <c r="L108" s="47"/>
      <c r="M108" s="47"/>
      <c r="N108" s="47"/>
      <c r="O108" s="165">
        <v>37478.67</v>
      </c>
      <c r="P108" s="165">
        <v>71819.692999999999</v>
      </c>
      <c r="Q108" s="47"/>
      <c r="R108" s="165">
        <v>1073.5150000000001</v>
      </c>
      <c r="S108" s="47"/>
      <c r="T108" s="47"/>
      <c r="U108" s="47"/>
      <c r="V108" s="47"/>
      <c r="W108" s="47"/>
      <c r="X108" s="47"/>
      <c r="Y108" s="47"/>
      <c r="Z108" s="47"/>
      <c r="AA108" s="47"/>
      <c r="AB108" s="75"/>
      <c r="AC108" s="52">
        <f>SUM(B108:AB108)</f>
        <v>144066.49100000001</v>
      </c>
      <c r="AD108" s="41"/>
      <c r="AE108" s="52">
        <f t="shared" si="13"/>
        <v>144.06649100000001</v>
      </c>
      <c r="AF108" s="128"/>
      <c r="AG108" s="111"/>
    </row>
    <row r="109" spans="1:33" ht="22.25" customHeight="1">
      <c r="A109" s="100" t="s">
        <v>138</v>
      </c>
      <c r="B109" s="63"/>
      <c r="C109" s="63"/>
      <c r="D109" s="63"/>
      <c r="E109" s="45"/>
      <c r="F109" s="47"/>
      <c r="G109" s="47"/>
      <c r="H109" s="47"/>
      <c r="I109" s="47"/>
      <c r="J109" s="165">
        <v>550831.18599999999</v>
      </c>
      <c r="K109" s="47"/>
      <c r="L109" s="47"/>
      <c r="M109" s="47"/>
      <c r="N109" s="165">
        <v>482525.21500000003</v>
      </c>
      <c r="O109" s="47"/>
      <c r="P109" s="47"/>
      <c r="Q109" s="165">
        <v>2772.1170000000002</v>
      </c>
      <c r="R109" s="47"/>
      <c r="S109" s="47"/>
      <c r="T109" s="47"/>
      <c r="U109" s="47"/>
      <c r="V109" s="47"/>
      <c r="W109" s="47"/>
      <c r="X109" s="47"/>
      <c r="Y109" s="47"/>
      <c r="Z109" s="47"/>
      <c r="AA109" s="47"/>
      <c r="AB109" s="75"/>
      <c r="AC109" s="52">
        <f>SUM(B109:AB109)</f>
        <v>1036128.518</v>
      </c>
      <c r="AD109" s="41"/>
      <c r="AE109" s="52">
        <f t="shared" si="13"/>
        <v>1036.128518</v>
      </c>
      <c r="AF109" s="128"/>
      <c r="AG109" s="111"/>
    </row>
    <row r="110" spans="1:33" ht="22.25" customHeight="1">
      <c r="A110" s="100" t="s">
        <v>139</v>
      </c>
      <c r="B110" s="64"/>
      <c r="C110" s="63"/>
      <c r="D110" s="63"/>
      <c r="E110" s="45"/>
      <c r="F110" s="47"/>
      <c r="G110" s="165">
        <v>12836.678</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12836.678</v>
      </c>
      <c r="AD110" s="41"/>
      <c r="AE110" s="52">
        <f t="shared" si="13"/>
        <v>12.836677999999999</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276565.21000000002</v>
      </c>
      <c r="AC112" s="37">
        <f>SUM(AC113:AC116)</f>
        <v>276565.21000000002</v>
      </c>
      <c r="AD112" s="41"/>
      <c r="AE112" s="37">
        <f t="shared" si="13"/>
        <v>276.56521000000004</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276565.21000000002</v>
      </c>
      <c r="AC113" s="52">
        <f>SUM(B113:AB113)</f>
        <v>276565.21000000002</v>
      </c>
      <c r="AD113" s="41"/>
      <c r="AE113" s="52">
        <f t="shared" si="13"/>
        <v>276.56521000000004</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35529.56</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35529.56</v>
      </c>
      <c r="AD117" s="41"/>
      <c r="AE117" s="37">
        <f t="shared" si="13"/>
        <v>35.529559999999996</v>
      </c>
      <c r="AF117" s="128"/>
      <c r="AG117" s="64"/>
    </row>
    <row r="118" spans="1:33" ht="22.25" customHeight="1">
      <c r="A118" s="100" t="s">
        <v>147</v>
      </c>
      <c r="B118" s="44">
        <v>35529.56</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35529.56</v>
      </c>
      <c r="AD118" s="41"/>
      <c r="AE118" s="52">
        <f t="shared" si="13"/>
        <v>35.529559999999996</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1430743.47</v>
      </c>
      <c r="C121" s="33">
        <f>C122+C132+SUM(C143:C149)</f>
        <v>95690172.837699994</v>
      </c>
      <c r="D121" s="33">
        <f>D122+D132+SUM(D143:D149)</f>
        <v>30472822.196814001</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127593738.50451399</v>
      </c>
      <c r="AD121" s="41"/>
      <c r="AE121" s="57">
        <f t="shared" si="13"/>
        <v>127593.738504514</v>
      </c>
      <c r="AF121" s="128"/>
      <c r="AG121" s="33">
        <f>SUM(AG122:AG149)</f>
        <v>0</v>
      </c>
    </row>
    <row r="122" spans="1:33" ht="22.25" customHeight="1">
      <c r="A122" s="22" t="s">
        <v>151</v>
      </c>
      <c r="B122" s="58"/>
      <c r="C122" s="37">
        <f>SUM(C123:C131)</f>
        <v>76202082</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76202082</v>
      </c>
      <c r="AD122" s="41"/>
      <c r="AE122" s="37">
        <f t="shared" si="13"/>
        <v>76202.081999999995</v>
      </c>
      <c r="AF122" s="128"/>
      <c r="AG122" s="63"/>
    </row>
    <row r="123" spans="1:33" ht="22.25" customHeight="1">
      <c r="A123" s="21" t="s">
        <v>152</v>
      </c>
      <c r="B123" s="58"/>
      <c r="C123" s="44">
        <v>71904834</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71904834</v>
      </c>
      <c r="AD123" s="41"/>
      <c r="AE123" s="52">
        <f t="shared" si="13"/>
        <v>71904.834000000003</v>
      </c>
      <c r="AF123" s="128"/>
      <c r="AG123" s="111"/>
    </row>
    <row r="124" spans="1:33" ht="22.25" customHeight="1">
      <c r="A124" s="21" t="s">
        <v>153</v>
      </c>
      <c r="B124" s="59"/>
      <c r="C124" s="44">
        <v>1629087</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1629087</v>
      </c>
      <c r="AD124" s="41"/>
      <c r="AE124" s="52">
        <f t="shared" si="13"/>
        <v>1629.087</v>
      </c>
      <c r="AF124" s="128"/>
      <c r="AG124" s="111"/>
    </row>
    <row r="125" spans="1:33" ht="22.25" customHeight="1">
      <c r="A125" s="21" t="s">
        <v>154</v>
      </c>
      <c r="B125" s="59"/>
      <c r="C125" s="44">
        <v>400015</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400015</v>
      </c>
      <c r="AD125" s="41"/>
      <c r="AE125" s="52">
        <f t="shared" si="13"/>
        <v>400.01499999999999</v>
      </c>
      <c r="AF125" s="128"/>
      <c r="AG125" s="111"/>
    </row>
    <row r="126" spans="1:33" ht="22.25" customHeight="1">
      <c r="A126" s="21" t="s">
        <v>155</v>
      </c>
      <c r="B126" s="59"/>
      <c r="C126" s="44">
        <v>324808</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324808</v>
      </c>
      <c r="AD126" s="41"/>
      <c r="AE126" s="52">
        <f t="shared" si="13"/>
        <v>324.80799999999999</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1396434</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1396434</v>
      </c>
      <c r="AD128" s="41"/>
      <c r="AE128" s="52">
        <f t="shared" si="13"/>
        <v>1396.434</v>
      </c>
      <c r="AF128" s="128"/>
      <c r="AG128" s="111"/>
    </row>
    <row r="129" spans="1:33" ht="22.25" customHeight="1">
      <c r="A129" s="21" t="s">
        <v>159</v>
      </c>
      <c r="B129" s="76"/>
      <c r="C129" s="44">
        <v>437594</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437594</v>
      </c>
      <c r="AD129" s="41"/>
      <c r="AE129" s="52">
        <f t="shared" si="13"/>
        <v>437.59399999999999</v>
      </c>
      <c r="AF129" s="128"/>
      <c r="AG129" s="111"/>
    </row>
    <row r="130" spans="1:33" ht="22.25" customHeight="1">
      <c r="A130" s="21" t="s">
        <v>160</v>
      </c>
      <c r="B130" s="77"/>
      <c r="C130" s="44">
        <v>109310</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109310</v>
      </c>
      <c r="AD130" s="41"/>
      <c r="AE130" s="52">
        <f t="shared" si="13"/>
        <v>109.31</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18640462</v>
      </c>
      <c r="D132" s="62">
        <f>SUM(D133:D142)</f>
        <v>7579028.9425999997</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26219490.942600001</v>
      </c>
      <c r="AD132" s="41"/>
      <c r="AE132" s="37">
        <f t="shared" si="13"/>
        <v>26219.490942600001</v>
      </c>
      <c r="AF132" s="128"/>
      <c r="AG132" s="78"/>
    </row>
    <row r="133" spans="1:33" ht="22.25" customHeight="1">
      <c r="A133" s="21" t="s">
        <v>163</v>
      </c>
      <c r="B133" s="59"/>
      <c r="C133" s="44">
        <v>10880262</v>
      </c>
      <c r="D133" s="44">
        <v>6233338</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17113600</v>
      </c>
      <c r="AD133" s="41"/>
      <c r="AE133" s="52">
        <f t="shared" si="13"/>
        <v>17113.599999999999</v>
      </c>
      <c r="AF133" s="128"/>
      <c r="AG133" s="111"/>
    </row>
    <row r="134" spans="1:33" ht="22.25" customHeight="1">
      <c r="A134" s="21" t="s">
        <v>164</v>
      </c>
      <c r="B134" s="59"/>
      <c r="C134" s="44">
        <v>38103</v>
      </c>
      <c r="D134" s="44">
        <v>36966</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75069</v>
      </c>
      <c r="AD134" s="41"/>
      <c r="AE134" s="52">
        <f t="shared" si="13"/>
        <v>75.069000000000003</v>
      </c>
      <c r="AF134" s="128"/>
      <c r="AG134" s="111"/>
    </row>
    <row r="135" spans="1:33" ht="22.25" customHeight="1">
      <c r="A135" s="21" t="s">
        <v>165</v>
      </c>
      <c r="B135" s="59"/>
      <c r="C135" s="44">
        <v>5733607</v>
      </c>
      <c r="D135" s="44">
        <v>456569</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6190176</v>
      </c>
      <c r="AD135" s="41"/>
      <c r="AE135" s="52">
        <f t="shared" si="13"/>
        <v>6190.1760000000004</v>
      </c>
      <c r="AF135" s="128"/>
      <c r="AG135" s="111"/>
    </row>
    <row r="136" spans="1:33" ht="22.25" customHeight="1">
      <c r="A136" s="21" t="s">
        <v>166</v>
      </c>
      <c r="B136" s="59"/>
      <c r="C136" s="44">
        <v>9553</v>
      </c>
      <c r="D136" s="44">
        <v>31893</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41446</v>
      </c>
      <c r="AD136" s="41"/>
      <c r="AE136" s="52">
        <f t="shared" si="13"/>
        <v>41.445999999999998</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38123</v>
      </c>
      <c r="D138" s="44">
        <v>22233</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60356</v>
      </c>
      <c r="AD138" s="41"/>
      <c r="AE138" s="52">
        <f t="shared" si="20"/>
        <v>60.356000000000002</v>
      </c>
      <c r="AF138" s="128"/>
      <c r="AG138" s="111"/>
    </row>
    <row r="139" spans="1:33" ht="22.25" customHeight="1">
      <c r="A139" s="21" t="s">
        <v>169</v>
      </c>
      <c r="B139" s="59"/>
      <c r="C139" s="44">
        <v>42061</v>
      </c>
      <c r="D139" s="44">
        <v>333883</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375944</v>
      </c>
      <c r="AD139" s="41"/>
      <c r="AE139" s="52">
        <f t="shared" si="20"/>
        <v>375.94400000000002</v>
      </c>
      <c r="AF139" s="128"/>
      <c r="AG139" s="111"/>
    </row>
    <row r="140" spans="1:33" ht="22.25" customHeight="1">
      <c r="A140" s="21" t="s">
        <v>170</v>
      </c>
      <c r="B140" s="59"/>
      <c r="C140" s="44">
        <v>10729</v>
      </c>
      <c r="D140" s="44">
        <v>74476</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85205</v>
      </c>
      <c r="AD140" s="41"/>
      <c r="AE140" s="52">
        <f t="shared" si="20"/>
        <v>85.204999999999998</v>
      </c>
      <c r="AF140" s="128"/>
      <c r="AG140" s="111"/>
    </row>
    <row r="141" spans="1:33" ht="22.25" customHeight="1">
      <c r="A141" s="21" t="s">
        <v>171</v>
      </c>
      <c r="B141" s="76"/>
      <c r="C141" s="44">
        <v>1888024</v>
      </c>
      <c r="D141" s="44">
        <v>389670.94260000001</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2277694.9426000002</v>
      </c>
      <c r="AD141" s="41"/>
      <c r="AE141" s="52">
        <f t="shared" si="20"/>
        <v>2277.6949426000001</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738250.56709999999</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738250.56709999999</v>
      </c>
      <c r="AD143" s="41"/>
      <c r="AE143" s="52">
        <f t="shared" ref="AE143:AE150" si="22">AC143/1000</f>
        <v>738.25056710000001</v>
      </c>
      <c r="AF143" s="128"/>
      <c r="AG143" s="111"/>
    </row>
    <row r="144" spans="1:33" ht="22.25" customHeight="1">
      <c r="A144" s="22" t="s">
        <v>174</v>
      </c>
      <c r="B144" s="59"/>
      <c r="C144" s="44">
        <v>137746.43299999999</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137746.43299999999</v>
      </c>
      <c r="AD144" s="41"/>
      <c r="AE144" s="52">
        <f t="shared" si="22"/>
        <v>137.746433</v>
      </c>
      <c r="AF144" s="128"/>
      <c r="AG144" s="111"/>
    </row>
    <row r="145" spans="1:33" ht="22.25" customHeight="1">
      <c r="A145" s="22" t="s">
        <v>175</v>
      </c>
      <c r="B145" s="59"/>
      <c r="C145" s="75"/>
      <c r="D145" s="44">
        <v>15495564.300000001</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15495564.300000001</v>
      </c>
      <c r="AD145" s="41"/>
      <c r="AE145" s="52">
        <f t="shared" si="22"/>
        <v>15495.5643</v>
      </c>
      <c r="AF145" s="128"/>
      <c r="AG145" s="111"/>
    </row>
    <row r="146" spans="1:33" ht="22.25" customHeight="1">
      <c r="A146" s="22" t="s">
        <v>176</v>
      </c>
      <c r="B146" s="59"/>
      <c r="C146" s="75"/>
      <c r="D146" s="44">
        <v>6444851.2687139995</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6444851.2687139995</v>
      </c>
      <c r="AD146" s="41"/>
      <c r="AE146" s="52">
        <f t="shared" si="22"/>
        <v>6444.8512687139992</v>
      </c>
      <c r="AF146" s="128"/>
      <c r="AG146" s="111"/>
    </row>
    <row r="147" spans="1:33" ht="22.25" customHeight="1">
      <c r="A147" s="21" t="s">
        <v>177</v>
      </c>
      <c r="B147" s="59"/>
      <c r="C147" s="44">
        <v>709882.40469999996</v>
      </c>
      <c r="D147" s="44">
        <v>215127.11840000001</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925009.52309999999</v>
      </c>
      <c r="AD147" s="41"/>
      <c r="AE147" s="52">
        <f t="shared" si="22"/>
        <v>925.00952310000002</v>
      </c>
      <c r="AF147" s="128"/>
      <c r="AG147" s="44"/>
    </row>
    <row r="148" spans="1:33" ht="22.25" customHeight="1">
      <c r="A148" s="22" t="s">
        <v>178</v>
      </c>
      <c r="B148" s="44">
        <v>36913.040000000001</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36913.040000000001</v>
      </c>
      <c r="AD148" s="41"/>
      <c r="AE148" s="52">
        <f t="shared" si="22"/>
        <v>36.913040000000002</v>
      </c>
      <c r="AF148" s="128"/>
      <c r="AG148" s="111"/>
    </row>
    <row r="149" spans="1:33" ht="22.25" customHeight="1">
      <c r="A149" s="22" t="s">
        <v>179</v>
      </c>
      <c r="B149" s="44">
        <v>1393830.43</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1393830.43</v>
      </c>
      <c r="AD149" s="41"/>
      <c r="AE149" s="52">
        <f t="shared" si="22"/>
        <v>1393.83043</v>
      </c>
      <c r="AF149" s="128"/>
      <c r="AG149" s="111"/>
    </row>
    <row r="150" spans="1:33" ht="22.25" customHeight="1">
      <c r="A150" s="15" t="s">
        <v>180</v>
      </c>
      <c r="B150" s="33">
        <f>B151+B154+B157+B160+B163+B166+B173</f>
        <v>-182081206.3691</v>
      </c>
      <c r="C150" s="33">
        <f>C169</f>
        <v>497630.79059999995</v>
      </c>
      <c r="D150" s="33">
        <f>D169</f>
        <v>280754.37219999998</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-181302821.20629999</v>
      </c>
      <c r="AD150" s="41"/>
      <c r="AE150" s="57">
        <f t="shared" si="22"/>
        <v>-181302.8212063</v>
      </c>
      <c r="AF150" s="128"/>
      <c r="AG150" s="33">
        <f>AG169</f>
        <v>6395.2999999999993</v>
      </c>
    </row>
    <row r="151" spans="1:33" ht="22.25" customHeight="1">
      <c r="A151" s="22" t="s">
        <v>181</v>
      </c>
      <c r="B151" s="153">
        <f>SUM(B152:B153)</f>
        <v>-182791061.84200001</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-182791061.84200001</v>
      </c>
      <c r="AD151" s="41"/>
      <c r="AE151" s="79">
        <f t="shared" si="20"/>
        <v>-182791.061842</v>
      </c>
      <c r="AF151" s="128"/>
      <c r="AG151" s="63"/>
    </row>
    <row r="152" spans="1:33" ht="22.25" customHeight="1">
      <c r="A152" s="21" t="s">
        <v>182</v>
      </c>
      <c r="B152" s="44">
        <v>-178572711.52360001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-178572711.52360001</v>
      </c>
      <c r="AD152" s="41"/>
      <c r="AE152" s="52">
        <f t="shared" si="20"/>
        <v>-178572.71152360001</v>
      </c>
      <c r="AF152" s="128"/>
      <c r="AG152" s="111"/>
    </row>
    <row r="153" spans="1:33" ht="22.25" customHeight="1">
      <c r="A153" s="21" t="s">
        <v>183</v>
      </c>
      <c r="B153" s="44">
        <v>-4218350.3184000002</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-4218350.3184000002</v>
      </c>
      <c r="AD153" s="41"/>
      <c r="AE153" s="52">
        <f t="shared" si="20"/>
        <v>-4218.3503184000001</v>
      </c>
      <c r="AF153" s="128"/>
      <c r="AG153" s="111"/>
    </row>
    <row r="154" spans="1:33" ht="22.25" customHeight="1">
      <c r="A154" s="22" t="s">
        <v>184</v>
      </c>
      <c r="B154" s="153">
        <f>SUM(B155:B156)</f>
        <v>-9837296.3983000014</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-9837296.3983000014</v>
      </c>
      <c r="AD154" s="41"/>
      <c r="AE154" s="79">
        <f t="shared" si="20"/>
        <v>-9837.2963983000009</v>
      </c>
      <c r="AF154" s="128"/>
      <c r="AG154" s="63"/>
    </row>
    <row r="155" spans="1:33" ht="22.25" customHeight="1">
      <c r="A155" s="21" t="s">
        <v>185</v>
      </c>
      <c r="B155" s="44">
        <v>-20560942.283300001</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-20560942.283300001</v>
      </c>
      <c r="AD155" s="41"/>
      <c r="AE155" s="52">
        <f t="shared" si="20"/>
        <v>-20560.942283300003</v>
      </c>
      <c r="AF155" s="128"/>
      <c r="AG155" s="111"/>
    </row>
    <row r="156" spans="1:33" ht="22.25" customHeight="1">
      <c r="A156" s="21" t="s">
        <v>186</v>
      </c>
      <c r="B156" s="44">
        <v>10723645.885</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10723645.885</v>
      </c>
      <c r="AD156" s="41"/>
      <c r="AE156" s="52">
        <f t="shared" si="20"/>
        <v>10723.645885</v>
      </c>
      <c r="AF156" s="128"/>
      <c r="AG156" s="111"/>
    </row>
    <row r="157" spans="1:33" ht="22.25" customHeight="1">
      <c r="A157" s="22" t="s">
        <v>187</v>
      </c>
      <c r="B157" s="153">
        <f>SUM(B158:B159)</f>
        <v>13840157.083099999</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13840157.083099999</v>
      </c>
      <c r="AD157" s="41"/>
      <c r="AE157" s="79">
        <f t="shared" si="20"/>
        <v>13840.157083099999</v>
      </c>
      <c r="AF157" s="128"/>
      <c r="AG157" s="63"/>
    </row>
    <row r="158" spans="1:33" ht="22.25" customHeight="1">
      <c r="A158" s="21" t="s">
        <v>188</v>
      </c>
      <c r="B158" s="44">
        <v>-476261.7562</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-476261.7562</v>
      </c>
      <c r="AD158" s="41"/>
      <c r="AE158" s="52">
        <f t="shared" si="20"/>
        <v>-476.26175619999998</v>
      </c>
      <c r="AF158" s="128"/>
      <c r="AG158" s="111"/>
    </row>
    <row r="159" spans="1:33" ht="22.25" customHeight="1">
      <c r="A159" s="21" t="s">
        <v>189</v>
      </c>
      <c r="B159" s="44">
        <v>14316418.839299999</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14316418.839299999</v>
      </c>
      <c r="AD159" s="41"/>
      <c r="AE159" s="52">
        <f t="shared" si="20"/>
        <v>14316.418839299999</v>
      </c>
      <c r="AF159" s="128"/>
      <c r="AG159" s="111"/>
    </row>
    <row r="160" spans="1:33" ht="22.25" customHeight="1">
      <c r="A160" s="22" t="s">
        <v>190</v>
      </c>
      <c r="B160" s="153">
        <f>SUM(B161:B162)</f>
        <v>198340.8</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198340.8</v>
      </c>
      <c r="AD160" s="41"/>
      <c r="AE160" s="79">
        <f t="shared" si="20"/>
        <v>198.3408</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198340.8</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198340.8</v>
      </c>
      <c r="AD162" s="41"/>
      <c r="AE162" s="52">
        <f t="shared" si="20"/>
        <v>198.3408</v>
      </c>
      <c r="AF162" s="128"/>
      <c r="AG162" s="111"/>
    </row>
    <row r="163" spans="1:33" ht="22.25" customHeight="1">
      <c r="A163" s="22" t="s">
        <v>193</v>
      </c>
      <c r="B163" s="153">
        <f>SUM(B164:B165)</f>
        <v>322989.44699999999</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322989.44699999999</v>
      </c>
      <c r="AD163" s="41"/>
      <c r="AE163" s="79">
        <f t="shared" si="20"/>
        <v>322.98944699999998</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322989.44699999999</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322989.44699999999</v>
      </c>
      <c r="AD165" s="41"/>
      <c r="AE165" s="52">
        <f t="shared" si="20"/>
        <v>322.98944699999998</v>
      </c>
      <c r="AF165" s="128"/>
      <c r="AG165" s="111"/>
    </row>
    <row r="166" spans="1:33" ht="22.25" customHeight="1">
      <c r="A166" s="22" t="s">
        <v>196</v>
      </c>
      <c r="B166" s="153">
        <f>SUM(B167:B168)</f>
        <v>85088.179900000003</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85088.179900000003</v>
      </c>
      <c r="AD166" s="41"/>
      <c r="AE166" s="79">
        <f t="shared" si="20"/>
        <v>85.0881799</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85088.179900000003</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85088.179900000003</v>
      </c>
      <c r="AD168" s="41"/>
      <c r="AE168" s="52">
        <f t="shared" si="20"/>
        <v>85.0881799</v>
      </c>
      <c r="AF168" s="128"/>
      <c r="AG168" s="111"/>
    </row>
    <row r="169" spans="1:33" ht="22.25" customHeight="1">
      <c r="A169" s="22" t="s">
        <v>199</v>
      </c>
      <c r="B169" s="59"/>
      <c r="C169" s="62">
        <f>SUM(C170:C171)</f>
        <v>497630.79059999995</v>
      </c>
      <c r="D169" s="62">
        <f>SUM(D170:D171)</f>
        <v>280754.37219999998</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778385.16279999993</v>
      </c>
      <c r="AD169" s="41"/>
      <c r="AE169" s="52">
        <f t="shared" si="20"/>
        <v>778.38516279999999</v>
      </c>
      <c r="AF169" s="128"/>
      <c r="AG169" s="54">
        <f>SUM(AG170:AG171)</f>
        <v>6395.2999999999993</v>
      </c>
    </row>
    <row r="170" spans="1:33" ht="22.25" customHeight="1">
      <c r="A170" s="21" t="s">
        <v>200</v>
      </c>
      <c r="B170" s="59"/>
      <c r="C170" s="44">
        <v>299877.82059999998</v>
      </c>
      <c r="D170" s="44">
        <v>109870.0122</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409747.83279999997</v>
      </c>
      <c r="AD170" s="41"/>
      <c r="AE170" s="52">
        <f t="shared" si="20"/>
        <v>409.74783279999997</v>
      </c>
      <c r="AF170" s="128"/>
      <c r="AG170" s="44">
        <v>2986.6109999999999</v>
      </c>
    </row>
    <row r="171" spans="1:33" ht="22.25" customHeight="1">
      <c r="A171" s="21" t="s">
        <v>201</v>
      </c>
      <c r="B171" s="59"/>
      <c r="C171" s="44">
        <v>197752.97</v>
      </c>
      <c r="D171" s="44">
        <v>170884.36</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368637.32999999996</v>
      </c>
      <c r="AD171" s="41"/>
      <c r="AE171" s="52">
        <f t="shared" si="20"/>
        <v>368.63732999999996</v>
      </c>
      <c r="AF171" s="128"/>
      <c r="AG171" s="44">
        <v>3408.6889999999999</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-3899423.6387999998</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-3899423.6387999998</v>
      </c>
      <c r="AD173" s="41"/>
      <c r="AE173" s="52">
        <f t="shared" si="20"/>
        <v>-3899.4236387999999</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1545482.1679999998</v>
      </c>
      <c r="C175" s="33">
        <f>C176+C180+C181+C184+C187</f>
        <v>47407622.95072414</v>
      </c>
      <c r="D175" s="33">
        <f>D176+D180+D181+D184+D187</f>
        <v>4773634.1969999997</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53726739.315724134</v>
      </c>
      <c r="AD175" s="97"/>
      <c r="AE175" s="81">
        <f t="shared" si="20"/>
        <v>53726.739315724131</v>
      </c>
      <c r="AF175" s="128"/>
      <c r="AG175" s="33">
        <f>AG176+AG180+AG181+AG184+AG187</f>
        <v>1478.1485290000001</v>
      </c>
    </row>
    <row r="176" spans="1:33" ht="22.25" customHeight="1">
      <c r="A176" s="24" t="s">
        <v>206</v>
      </c>
      <c r="B176" s="63"/>
      <c r="C176" s="62">
        <f>C177+C178+C179</f>
        <v>25559737.295724139</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25559737.295724139</v>
      </c>
      <c r="AD176" s="97"/>
      <c r="AE176" s="37">
        <f t="shared" si="20"/>
        <v>25559.737295724139</v>
      </c>
      <c r="AF176" s="128"/>
      <c r="AG176" s="78"/>
    </row>
    <row r="177" spans="1:33" ht="22.25" customHeight="1">
      <c r="A177" s="100" t="s">
        <v>207</v>
      </c>
      <c r="B177" s="63"/>
      <c r="C177" s="44">
        <v>16544253.621981051</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16544253.621981051</v>
      </c>
      <c r="AD177" s="97"/>
      <c r="AE177" s="44">
        <f t="shared" si="20"/>
        <v>16544.25362198105</v>
      </c>
      <c r="AF177" s="128"/>
      <c r="AG177" s="111"/>
    </row>
    <row r="178" spans="1:33" ht="22.25" customHeight="1">
      <c r="A178" s="100" t="s">
        <v>208</v>
      </c>
      <c r="B178" s="63"/>
      <c r="C178" s="44">
        <v>6306164.2537843855</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6306164.2537843855</v>
      </c>
      <c r="AD178" s="97"/>
      <c r="AE178" s="52">
        <f t="shared" si="20"/>
        <v>6306.1642537843854</v>
      </c>
      <c r="AF178" s="128"/>
      <c r="AG178" s="111"/>
    </row>
    <row r="179" spans="1:33" ht="22.25" customHeight="1">
      <c r="A179" s="100" t="s">
        <v>209</v>
      </c>
      <c r="B179" s="63"/>
      <c r="C179" s="44">
        <v>2709319.4199587018</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2709319.4199587018</v>
      </c>
      <c r="AD179" s="97"/>
      <c r="AE179" s="52">
        <f t="shared" si="20"/>
        <v>2709.3194199587019</v>
      </c>
      <c r="AF179" s="128"/>
      <c r="AG179" s="111"/>
    </row>
    <row r="180" spans="1:33" ht="22.25" customHeight="1">
      <c r="A180" s="24" t="s">
        <v>210</v>
      </c>
      <c r="B180" s="63"/>
      <c r="C180" s="169">
        <v>97832.372000000003</v>
      </c>
      <c r="D180" s="175">
        <v>69443.513999999996</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167275.886</v>
      </c>
      <c r="AD180" s="97"/>
      <c r="AE180" s="37">
        <f t="shared" si="20"/>
        <v>167.27588599999999</v>
      </c>
      <c r="AF180" s="128"/>
      <c r="AG180" s="111"/>
    </row>
    <row r="181" spans="1:33" ht="22.25" customHeight="1">
      <c r="A181" s="24" t="s">
        <v>211</v>
      </c>
      <c r="B181" s="62">
        <f>B182+B183</f>
        <v>1545482.1679999998</v>
      </c>
      <c r="C181" s="62">
        <f>C182+C183</f>
        <v>834093.01299999992</v>
      </c>
      <c r="D181" s="62">
        <f>D182+D183</f>
        <v>183519.42600000001</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2563094.6069999998</v>
      </c>
      <c r="AD181" s="97"/>
      <c r="AE181" s="37">
        <f t="shared" si="20"/>
        <v>2563.094607</v>
      </c>
      <c r="AF181" s="128"/>
      <c r="AG181" s="37">
        <f>AG182+AG183</f>
        <v>1478.1485290000001</v>
      </c>
    </row>
    <row r="182" spans="1:33" ht="22.25" customHeight="1">
      <c r="A182" s="100" t="s">
        <v>212</v>
      </c>
      <c r="B182" s="44">
        <v>43867.508000000002</v>
      </c>
      <c r="C182" s="44">
        <v>76.231999999999999</v>
      </c>
      <c r="D182" s="44">
        <v>1364.662</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45308.402000000002</v>
      </c>
      <c r="AD182" s="97"/>
      <c r="AE182" s="52">
        <f t="shared" si="20"/>
        <v>45.308402000000001</v>
      </c>
      <c r="AF182" s="128"/>
      <c r="AG182" s="111"/>
    </row>
    <row r="183" spans="1:33" ht="22.25" customHeight="1">
      <c r="A183" s="100" t="s">
        <v>213</v>
      </c>
      <c r="B183" s="44">
        <v>1501614.66</v>
      </c>
      <c r="C183" s="44">
        <v>834016.78099999996</v>
      </c>
      <c r="D183" s="44">
        <v>182154.764</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2517786.2049999996</v>
      </c>
      <c r="AD183" s="97"/>
      <c r="AE183" s="52">
        <f t="shared" si="20"/>
        <v>2517.7862049999994</v>
      </c>
      <c r="AF183" s="128"/>
      <c r="AG183" s="44">
        <v>1478.1485290000001</v>
      </c>
    </row>
    <row r="184" spans="1:33" ht="22.25" customHeight="1">
      <c r="A184" s="20" t="s">
        <v>214</v>
      </c>
      <c r="B184" s="63"/>
      <c r="C184" s="37">
        <f>SUM(C185:C186)</f>
        <v>20915960.27</v>
      </c>
      <c r="D184" s="37">
        <f>SUM(D185:D186)</f>
        <v>4520671.2569999993</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25436631.526999999</v>
      </c>
      <c r="AD184" s="97"/>
      <c r="AE184" s="37">
        <f t="shared" si="20"/>
        <v>25436.631526999998</v>
      </c>
      <c r="AF184" s="128"/>
      <c r="AG184" s="76"/>
    </row>
    <row r="185" spans="1:33" ht="22.25" customHeight="1">
      <c r="A185" s="100" t="s">
        <v>215</v>
      </c>
      <c r="B185" s="63"/>
      <c r="C185" s="44">
        <v>4058609.1609999998</v>
      </c>
      <c r="D185" s="44">
        <v>2188201.352</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6246810.5130000003</v>
      </c>
      <c r="AD185" s="97"/>
      <c r="AE185" s="52">
        <f t="shared" si="20"/>
        <v>6246.8105130000004</v>
      </c>
      <c r="AF185" s="128"/>
      <c r="AG185" s="111"/>
    </row>
    <row r="186" spans="1:33" ht="22.25" customHeight="1">
      <c r="A186" s="100" t="s">
        <v>216</v>
      </c>
      <c r="B186" s="63"/>
      <c r="C186" s="44">
        <v>16857351.109000001</v>
      </c>
      <c r="D186" s="44">
        <v>2332469.9049999998</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19189821.014000002</v>
      </c>
      <c r="AD186" s="97"/>
      <c r="AE186" s="52">
        <f t="shared" si="20"/>
        <v>19189.821014000001</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543261071.51287794</v>
      </c>
      <c r="C188" s="137">
        <f t="shared" si="26"/>
        <v>160399687.48427773</v>
      </c>
      <c r="D188" s="137">
        <f t="shared" si="26"/>
        <v>38826050.580174319</v>
      </c>
      <c r="E188" s="137">
        <f t="shared" si="26"/>
        <v>2335378.1800000002</v>
      </c>
      <c r="F188" s="137">
        <f t="shared" si="26"/>
        <v>1390856.2849999999</v>
      </c>
      <c r="G188" s="137">
        <f t="shared" si="26"/>
        <v>12836.678</v>
      </c>
      <c r="H188" s="137">
        <f t="shared" si="26"/>
        <v>33694.612999999998</v>
      </c>
      <c r="I188" s="137">
        <f t="shared" si="26"/>
        <v>282.21499999999997</v>
      </c>
      <c r="J188" s="137">
        <f t="shared" si="26"/>
        <v>7180111.0739999991</v>
      </c>
      <c r="K188" s="137">
        <f t="shared" si="26"/>
        <v>7849256.449</v>
      </c>
      <c r="L188" s="137">
        <f t="shared" si="26"/>
        <v>240784.68</v>
      </c>
      <c r="M188" s="137">
        <f>M175+M121+M68+M10</f>
        <v>486911.30900000001</v>
      </c>
      <c r="N188" s="137">
        <f t="shared" ref="N188:AC188" si="27">N10+N68+N121+N175</f>
        <v>482525.21500000003</v>
      </c>
      <c r="O188" s="137">
        <f t="shared" si="27"/>
        <v>37478.67</v>
      </c>
      <c r="P188" s="137">
        <f t="shared" si="27"/>
        <v>71819.692999999999</v>
      </c>
      <c r="Q188" s="137">
        <f t="shared" si="27"/>
        <v>47838.324000000001</v>
      </c>
      <c r="R188" s="137">
        <f t="shared" si="27"/>
        <v>1073.5150000000001</v>
      </c>
      <c r="S188" s="137">
        <f t="shared" si="27"/>
        <v>1293378.7660000001</v>
      </c>
      <c r="T188" s="137">
        <f t="shared" si="27"/>
        <v>1.7121329999999999</v>
      </c>
      <c r="U188" s="137">
        <f t="shared" si="27"/>
        <v>22749.306189559513</v>
      </c>
      <c r="V188" s="137">
        <f t="shared" si="27"/>
        <v>2508.3259977029493</v>
      </c>
      <c r="W188" s="137">
        <f t="shared" si="27"/>
        <v>225.08100000000002</v>
      </c>
      <c r="X188" s="137">
        <f t="shared" si="27"/>
        <v>2.529E-3</v>
      </c>
      <c r="Y188" s="137">
        <f t="shared" si="27"/>
        <v>80.530882970345999</v>
      </c>
      <c r="Z188" s="137">
        <f t="shared" si="27"/>
        <v>1.686E-3</v>
      </c>
      <c r="AA188" s="137">
        <f t="shared" si="27"/>
        <v>2272.4526112281001</v>
      </c>
      <c r="AB188" s="137">
        <f t="shared" si="27"/>
        <v>278664.09623532102</v>
      </c>
      <c r="AC188" s="137">
        <f t="shared" si="27"/>
        <v>764257536.75259471</v>
      </c>
      <c r="AD188" s="97"/>
      <c r="AE188" s="137">
        <f t="shared" si="20"/>
        <v>764257.53675259475</v>
      </c>
      <c r="AF188" s="91"/>
      <c r="AG188" s="147">
        <f>AG175+AG121+AG68+AG10</f>
        <v>68540.344693908817</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6914065.3300000001</v>
      </c>
      <c r="C190" s="62">
        <f>C191+C192</f>
        <v>1333.0329999999999</v>
      </c>
      <c r="D190" s="62">
        <f>D191+D192</f>
        <v>50464.836199999998</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6965863.1991999997</v>
      </c>
      <c r="AD190" s="41"/>
      <c r="AE190" s="37">
        <f t="shared" si="20"/>
        <v>6965.8631992000001</v>
      </c>
      <c r="AF190" s="91"/>
      <c r="AG190" s="37">
        <f>AG191</f>
        <v>97.812200000000004</v>
      </c>
    </row>
    <row r="191" spans="1:33" ht="22.25" customHeight="1">
      <c r="A191" s="25" t="s">
        <v>220</v>
      </c>
      <c r="B191" s="44">
        <v>6914065.3300000001</v>
      </c>
      <c r="C191" s="44">
        <v>1333.0329999999999</v>
      </c>
      <c r="D191" s="44">
        <v>50464.836199999998</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6965863.1991999997</v>
      </c>
      <c r="AD191" s="41"/>
      <c r="AE191" s="52">
        <f t="shared" si="20"/>
        <v>6965.8631992000001</v>
      </c>
      <c r="AF191" s="91"/>
      <c r="AG191" s="52">
        <v>97.812200000000004</v>
      </c>
    </row>
    <row r="192" spans="1:33" ht="22.25" customHeigh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c r="A193" s="118" t="s">
        <v>222</v>
      </c>
      <c r="B193" s="166">
        <v>33261855</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33261855</v>
      </c>
      <c r="AE193" s="31">
        <f t="shared" si="20"/>
        <v>33261.855000000003</v>
      </c>
      <c r="AF193" s="91"/>
      <c r="AG193" s="87"/>
    </row>
    <row r="194" spans="1:33" ht="27.5" customHeigh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03B59-D91A-44BA-9F1D-9EE9BAEB2F18}">
  <dimension ref="A1:AG200"/>
  <sheetViews>
    <sheetView zoomScale="138" zoomScaleNormal="138" workbookViewId="0">
      <pane xSplit="1" topLeftCell="AG1" activePane="topRight" state="frozen"/>
      <selection activeCell="D188" sqref="D188"/>
      <selection pane="topRight" activeCell="D188" sqref="D188"/>
    </sheetView>
  </sheetViews>
  <sheetFormatPr baseColWidth="10" defaultColWidth="11.5" defaultRowHeight="27.5" customHeight="1"/>
  <cols>
    <col min="1" max="1" width="47.83203125" style="27" customWidth="1"/>
    <col min="2" max="2" width="20.8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1992</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(B10+B68+B121+B175)+(B156+B159+B162+B165+B168+B173)</f>
        <v>328635169.78539389</v>
      </c>
      <c r="C7" s="134">
        <f>C10+C68+C121+C150+C175</f>
        <v>114862695.56433697</v>
      </c>
      <c r="D7" s="134">
        <f>D10+D68+D121+D150+D175</f>
        <v>29713381.692257181</v>
      </c>
      <c r="E7" s="134">
        <f>E68</f>
        <v>566392.31999999995</v>
      </c>
      <c r="F7" s="134">
        <f t="shared" ref="F7:AB7" si="0">F68</f>
        <v>0</v>
      </c>
      <c r="G7" s="134">
        <f t="shared" si="0"/>
        <v>0</v>
      </c>
      <c r="H7" s="134">
        <f t="shared" si="0"/>
        <v>0</v>
      </c>
      <c r="I7" s="134">
        <f t="shared" si="0"/>
        <v>0</v>
      </c>
      <c r="J7" s="134">
        <f t="shared" si="0"/>
        <v>0</v>
      </c>
      <c r="K7" s="134">
        <f t="shared" si="0"/>
        <v>0</v>
      </c>
      <c r="L7" s="134">
        <f t="shared" si="0"/>
        <v>0</v>
      </c>
      <c r="M7" s="134">
        <f t="shared" si="0"/>
        <v>0</v>
      </c>
      <c r="N7" s="134">
        <f t="shared" si="0"/>
        <v>0</v>
      </c>
      <c r="O7" s="134">
        <f t="shared" si="0"/>
        <v>0</v>
      </c>
      <c r="P7" s="134">
        <f t="shared" si="0"/>
        <v>0</v>
      </c>
      <c r="Q7" s="134">
        <f t="shared" si="0"/>
        <v>0</v>
      </c>
      <c r="R7" s="134">
        <f t="shared" si="0"/>
        <v>0</v>
      </c>
      <c r="S7" s="134">
        <f t="shared" si="0"/>
        <v>0</v>
      </c>
      <c r="T7" s="134">
        <f t="shared" si="0"/>
        <v>0</v>
      </c>
      <c r="U7" s="134">
        <f t="shared" si="0"/>
        <v>223834.10399999999</v>
      </c>
      <c r="V7" s="134">
        <f t="shared" si="0"/>
        <v>59724.964999999997</v>
      </c>
      <c r="W7" s="134">
        <f t="shared" si="0"/>
        <v>0</v>
      </c>
      <c r="X7" s="134">
        <f t="shared" si="0"/>
        <v>0</v>
      </c>
      <c r="Y7" s="134">
        <f t="shared" si="0"/>
        <v>0</v>
      </c>
      <c r="Z7" s="134">
        <f t="shared" si="0"/>
        <v>0</v>
      </c>
      <c r="AA7" s="134">
        <f t="shared" si="0"/>
        <v>0</v>
      </c>
      <c r="AB7" s="134">
        <f t="shared" si="0"/>
        <v>43436.97</v>
      </c>
      <c r="AC7" s="139">
        <f>SUM(B7:AB7)</f>
        <v>474104635.40098798</v>
      </c>
      <c r="AE7" s="139">
        <f>AC7/1000</f>
        <v>474104.63540098799</v>
      </c>
      <c r="AF7" s="130"/>
      <c r="AG7" s="185">
        <f>AG10+AG68+AG121+AG150+AG175</f>
        <v>80494.555051816002</v>
      </c>
    </row>
    <row r="8" spans="1:33" ht="27.5" customHeight="1" thickBot="1">
      <c r="A8" s="131" t="s">
        <v>37</v>
      </c>
      <c r="B8" s="132">
        <f>(B10+B68+B121+B175)</f>
        <v>321632873.84599388</v>
      </c>
      <c r="C8" s="132">
        <f t="shared" ref="C8:AB8" si="1">(C10+C68+C121+C175)</f>
        <v>114759092.70903698</v>
      </c>
      <c r="D8" s="132">
        <f t="shared" si="1"/>
        <v>29671423.64685718</v>
      </c>
      <c r="E8" s="132">
        <f t="shared" si="1"/>
        <v>566392.31999999995</v>
      </c>
      <c r="F8" s="132">
        <f t="shared" si="1"/>
        <v>0</v>
      </c>
      <c r="G8" s="132">
        <f t="shared" si="1"/>
        <v>0</v>
      </c>
      <c r="H8" s="132">
        <f t="shared" si="1"/>
        <v>0</v>
      </c>
      <c r="I8" s="132">
        <f t="shared" si="1"/>
        <v>0</v>
      </c>
      <c r="J8" s="132">
        <f t="shared" si="1"/>
        <v>0</v>
      </c>
      <c r="K8" s="132">
        <f t="shared" si="1"/>
        <v>0</v>
      </c>
      <c r="L8" s="132">
        <f t="shared" si="1"/>
        <v>0</v>
      </c>
      <c r="M8" s="132">
        <f t="shared" si="1"/>
        <v>0</v>
      </c>
      <c r="N8" s="132">
        <f t="shared" si="1"/>
        <v>0</v>
      </c>
      <c r="O8" s="132">
        <f t="shared" si="1"/>
        <v>0</v>
      </c>
      <c r="P8" s="132">
        <f t="shared" si="1"/>
        <v>0</v>
      </c>
      <c r="Q8" s="132">
        <f t="shared" si="1"/>
        <v>0</v>
      </c>
      <c r="R8" s="132">
        <f t="shared" si="1"/>
        <v>0</v>
      </c>
      <c r="S8" s="132">
        <f t="shared" si="1"/>
        <v>0</v>
      </c>
      <c r="T8" s="132">
        <f t="shared" si="1"/>
        <v>0</v>
      </c>
      <c r="U8" s="132">
        <f t="shared" si="1"/>
        <v>223834.10399999999</v>
      </c>
      <c r="V8" s="132">
        <f t="shared" si="1"/>
        <v>59724.964999999997</v>
      </c>
      <c r="W8" s="132">
        <f t="shared" si="1"/>
        <v>0</v>
      </c>
      <c r="X8" s="132">
        <f t="shared" si="1"/>
        <v>0</v>
      </c>
      <c r="Y8" s="132">
        <f t="shared" si="1"/>
        <v>0</v>
      </c>
      <c r="Z8" s="132">
        <f t="shared" si="1"/>
        <v>0</v>
      </c>
      <c r="AA8" s="132">
        <f t="shared" si="1"/>
        <v>0</v>
      </c>
      <c r="AB8" s="132">
        <f t="shared" si="1"/>
        <v>43436.97</v>
      </c>
      <c r="AC8" s="135">
        <f>SUM(B8:AB8)</f>
        <v>466956778.56088799</v>
      </c>
      <c r="AE8" s="135">
        <f>AC8/1000</f>
        <v>466956.77856088796</v>
      </c>
      <c r="AF8" s="130"/>
      <c r="AG8" s="186"/>
    </row>
    <row r="9" spans="1:33" ht="27.5" customHeight="1" thickBot="1">
      <c r="A9" s="136" t="s">
        <v>38</v>
      </c>
      <c r="B9" s="137">
        <f>B10+B68+B121+B150+B175</f>
        <v>123446089.00699387</v>
      </c>
      <c r="C9" s="137">
        <f t="shared" ref="C9:D9" si="2">C10+C68+C121+C150+C175</f>
        <v>114862695.56433697</v>
      </c>
      <c r="D9" s="137">
        <f t="shared" si="2"/>
        <v>29713381.692257181</v>
      </c>
      <c r="E9" s="137">
        <f t="shared" ref="E9:AB9" si="3">E10+E68+E121+E175</f>
        <v>566392.31999999995</v>
      </c>
      <c r="F9" s="137">
        <f t="shared" si="3"/>
        <v>0</v>
      </c>
      <c r="G9" s="137">
        <f t="shared" si="3"/>
        <v>0</v>
      </c>
      <c r="H9" s="137">
        <f t="shared" si="3"/>
        <v>0</v>
      </c>
      <c r="I9" s="137">
        <f t="shared" si="3"/>
        <v>0</v>
      </c>
      <c r="J9" s="137">
        <f t="shared" si="3"/>
        <v>0</v>
      </c>
      <c r="K9" s="137">
        <f t="shared" si="3"/>
        <v>0</v>
      </c>
      <c r="L9" s="137">
        <f t="shared" si="3"/>
        <v>0</v>
      </c>
      <c r="M9" s="137">
        <f t="shared" si="3"/>
        <v>0</v>
      </c>
      <c r="N9" s="137">
        <f t="shared" si="3"/>
        <v>0</v>
      </c>
      <c r="O9" s="137">
        <f t="shared" si="3"/>
        <v>0</v>
      </c>
      <c r="P9" s="137">
        <f t="shared" si="3"/>
        <v>0</v>
      </c>
      <c r="Q9" s="137">
        <f t="shared" si="3"/>
        <v>0</v>
      </c>
      <c r="R9" s="137">
        <f t="shared" si="3"/>
        <v>0</v>
      </c>
      <c r="S9" s="137">
        <f t="shared" si="3"/>
        <v>0</v>
      </c>
      <c r="T9" s="137">
        <f t="shared" si="3"/>
        <v>0</v>
      </c>
      <c r="U9" s="137">
        <f t="shared" si="3"/>
        <v>223834.10399999999</v>
      </c>
      <c r="V9" s="137">
        <f t="shared" si="3"/>
        <v>59724.964999999997</v>
      </c>
      <c r="W9" s="137">
        <f t="shared" si="3"/>
        <v>0</v>
      </c>
      <c r="X9" s="137">
        <f t="shared" si="3"/>
        <v>0</v>
      </c>
      <c r="Y9" s="137">
        <f t="shared" si="3"/>
        <v>0</v>
      </c>
      <c r="Z9" s="137">
        <f t="shared" si="3"/>
        <v>0</v>
      </c>
      <c r="AA9" s="137">
        <f t="shared" si="3"/>
        <v>0</v>
      </c>
      <c r="AB9" s="137">
        <f t="shared" si="3"/>
        <v>43436.97</v>
      </c>
      <c r="AC9" s="138">
        <f>SUM(B9:AB9)</f>
        <v>268915554.62258798</v>
      </c>
      <c r="AE9" s="138">
        <f t="shared" ref="AE9:AE72" si="4">AC9/1000</f>
        <v>268915.55462258798</v>
      </c>
      <c r="AF9" s="129"/>
      <c r="AG9" s="187"/>
    </row>
    <row r="10" spans="1:33" ht="22.25" customHeight="1">
      <c r="A10" s="32" t="s">
        <v>39</v>
      </c>
      <c r="B10" s="33">
        <f>B11+B53</f>
        <v>289789970.47802454</v>
      </c>
      <c r="C10" s="33">
        <f>C11+C53</f>
        <v>13814758.802699447</v>
      </c>
      <c r="D10" s="33">
        <f>D11+D53</f>
        <v>3039495.8867801791</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306644225.16750419</v>
      </c>
      <c r="AD10" s="41"/>
      <c r="AE10" s="57">
        <f t="shared" si="4"/>
        <v>306644.22516750416</v>
      </c>
      <c r="AF10" s="128"/>
      <c r="AG10" s="36">
        <f>AG11+AG53</f>
        <v>75985.113592815993</v>
      </c>
    </row>
    <row r="11" spans="1:33" ht="22.25" customHeight="1">
      <c r="A11" s="20" t="s">
        <v>40</v>
      </c>
      <c r="B11" s="37">
        <f>B12+B18+B43+B49</f>
        <v>278940848.29432333</v>
      </c>
      <c r="C11" s="37">
        <f>C12+C18+C43+C49</f>
        <v>887566.25052159128</v>
      </c>
      <c r="D11" s="37">
        <f>D12+D18+D43+D49</f>
        <v>3029923.2767801792</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282858337.82162511</v>
      </c>
      <c r="AD11" s="41"/>
      <c r="AE11" s="37">
        <f t="shared" si="4"/>
        <v>282858.33782162511</v>
      </c>
      <c r="AF11" s="128"/>
      <c r="AG11" s="37">
        <f>AG12+AG18+AG43+AG49</f>
        <v>74046.70604723299</v>
      </c>
    </row>
    <row r="12" spans="1:33" ht="22.25" customHeight="1">
      <c r="A12" s="20" t="s">
        <v>41</v>
      </c>
      <c r="B12" s="37">
        <f>B13+B14+B15</f>
        <v>109466475.39777833</v>
      </c>
      <c r="C12" s="37">
        <f>C13+C14+C15</f>
        <v>92136.128201591288</v>
      </c>
      <c r="D12" s="37">
        <f>D13+D14+D15</f>
        <v>184078.02615017892</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109742689.5521301</v>
      </c>
      <c r="AD12" s="41"/>
      <c r="AE12" s="37">
        <f t="shared" si="4"/>
        <v>109742.6895521301</v>
      </c>
      <c r="AF12" s="128"/>
      <c r="AG12" s="37">
        <f>SUM(AG13:AG15)</f>
        <v>13563.481758532767</v>
      </c>
    </row>
    <row r="13" spans="1:33" ht="22.25" customHeight="1">
      <c r="A13" s="21" t="s">
        <v>42</v>
      </c>
      <c r="B13" s="44">
        <v>71170899.122658297</v>
      </c>
      <c r="C13" s="44">
        <v>62725.316201591297</v>
      </c>
      <c r="D13" s="44">
        <v>141218.84357616201</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71374843.282436058</v>
      </c>
      <c r="AD13" s="41"/>
      <c r="AE13" s="52">
        <f t="shared" si="4"/>
        <v>71374.843282436064</v>
      </c>
      <c r="AF13" s="128"/>
      <c r="AG13" s="44">
        <v>11616.9286564703</v>
      </c>
    </row>
    <row r="14" spans="1:33" ht="22.25" customHeight="1">
      <c r="A14" s="21" t="s">
        <v>43</v>
      </c>
      <c r="B14" s="44">
        <v>9276249.5020121299</v>
      </c>
      <c r="C14" s="44">
        <v>8623.2159970970897</v>
      </c>
      <c r="D14" s="44">
        <v>15373.3389972526</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9300246.0570064802</v>
      </c>
      <c r="AD14" s="41"/>
      <c r="AE14" s="52">
        <f t="shared" si="4"/>
        <v>9300.2460570064795</v>
      </c>
      <c r="AF14" s="128"/>
      <c r="AG14" s="44">
        <v>1641.27220241143</v>
      </c>
    </row>
    <row r="15" spans="1:33" ht="22.25" customHeight="1">
      <c r="A15" s="21" t="s">
        <v>44</v>
      </c>
      <c r="B15" s="49">
        <f>B16+B17</f>
        <v>29019326.773107897</v>
      </c>
      <c r="C15" s="49">
        <f t="shared" ref="C15:D15" si="5">C16+C17</f>
        <v>20787.596002902901</v>
      </c>
      <c r="D15" s="49">
        <f t="shared" si="5"/>
        <v>27485.843576764299</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29067600.212687563</v>
      </c>
      <c r="AD15" s="41"/>
      <c r="AE15" s="52">
        <f t="shared" si="4"/>
        <v>29067.600212687565</v>
      </c>
      <c r="AF15" s="128"/>
      <c r="AG15" s="44">
        <v>305.28089965103698</v>
      </c>
    </row>
    <row r="16" spans="1:33" ht="22.25" customHeight="1">
      <c r="A16" s="98" t="s">
        <v>45</v>
      </c>
      <c r="B16" s="44">
        <v>1081557.5970000001</v>
      </c>
      <c r="C16" s="44">
        <v>5.4080000000000004</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1081563.0050000001</v>
      </c>
      <c r="AD16" s="41"/>
      <c r="AE16" s="52">
        <f t="shared" si="4"/>
        <v>1081.5630050000002</v>
      </c>
      <c r="AF16" s="128"/>
      <c r="AG16" s="73"/>
    </row>
    <row r="17" spans="1:33" ht="22.25" customHeight="1">
      <c r="A17" s="99" t="s">
        <v>46</v>
      </c>
      <c r="B17" s="44">
        <v>27937769.176107898</v>
      </c>
      <c r="C17" s="44">
        <v>20782.188002902902</v>
      </c>
      <c r="D17" s="44">
        <v>27485.843576764299</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27986037.207687564</v>
      </c>
      <c r="AD17" s="41"/>
      <c r="AE17" s="52">
        <f t="shared" si="4"/>
        <v>27986.037207687565</v>
      </c>
      <c r="AF17" s="128"/>
      <c r="AG17" s="44">
        <v>305.28089965103698</v>
      </c>
    </row>
    <row r="18" spans="1:33" ht="22.25" customHeight="1">
      <c r="A18" s="20" t="s">
        <v>47</v>
      </c>
      <c r="B18" s="37">
        <f>B19+B20+B21+B25+B26+B33+B35+B37+B39</f>
        <v>40337025.482544996</v>
      </c>
      <c r="C18" s="37">
        <f>C19+C20+C21+C25+C26+C33+C35+C37+C39</f>
        <v>99360.34332</v>
      </c>
      <c r="D18" s="37">
        <f>D19+D20+D21+D25+D26+D33+D35+D37+D39</f>
        <v>138409.16662999999</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40574794.992495</v>
      </c>
      <c r="AD18" s="110"/>
      <c r="AE18" s="37">
        <f t="shared" si="4"/>
        <v>40574.794992495001</v>
      </c>
      <c r="AF18" s="128"/>
      <c r="AG18" s="37">
        <f>SUM(AG19,AG20,AG21,AG25,AG26,AG32,AG33,AG34,AG35,AG36,AG37,AG38,AG39)</f>
        <v>1757.5534887002366</v>
      </c>
    </row>
    <row r="19" spans="1:33" ht="22.25" customHeight="1">
      <c r="A19" s="100" t="s">
        <v>48</v>
      </c>
      <c r="B19" s="44">
        <v>3944450.778775</v>
      </c>
      <c r="C19" s="44">
        <v>2589.2019999999998</v>
      </c>
      <c r="D19" s="44">
        <v>3630.91075</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3950670.8915249999</v>
      </c>
      <c r="AD19" s="110"/>
      <c r="AE19" s="44">
        <f t="shared" si="4"/>
        <v>3950.6708915249997</v>
      </c>
      <c r="AF19" s="128"/>
      <c r="AG19" s="44">
        <v>68.583508348046834</v>
      </c>
    </row>
    <row r="20" spans="1:33" ht="22.25" customHeight="1">
      <c r="A20" s="100" t="s">
        <v>49</v>
      </c>
      <c r="B20" s="44">
        <v>2052797.6286799998</v>
      </c>
      <c r="C20" s="44">
        <v>1426.5440000000001</v>
      </c>
      <c r="D20" s="44">
        <v>2089.3924999999999</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2056313.5651799999</v>
      </c>
      <c r="AD20" s="110"/>
      <c r="AE20" s="52">
        <f t="shared" si="4"/>
        <v>2056.3135651799998</v>
      </c>
      <c r="AF20" s="128"/>
      <c r="AG20" s="44">
        <v>28.613602086335607</v>
      </c>
    </row>
    <row r="21" spans="1:33" ht="22.25" customHeight="1">
      <c r="A21" s="100" t="s">
        <v>50</v>
      </c>
      <c r="B21" s="44">
        <f>SUM(B22:B24)</f>
        <v>6935325.1505799992</v>
      </c>
      <c r="C21" s="44">
        <f>SUM(C22:C24)</f>
        <v>5393.7800000000007</v>
      </c>
      <c r="D21" s="44">
        <f>SUM(D22:D24)</f>
        <v>8635.0250000000015</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6949353.9555799998</v>
      </c>
      <c r="AD21" s="110"/>
      <c r="AE21" s="52">
        <f t="shared" si="4"/>
        <v>6949.3539555799998</v>
      </c>
      <c r="AF21" s="128"/>
      <c r="AG21" s="44">
        <f>SUM(AG22:AG24)</f>
        <v>184.99907409315085</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6483274.4852199992</v>
      </c>
      <c r="C23" s="44">
        <v>5118.5960000000005</v>
      </c>
      <c r="D23" s="44">
        <v>8277.1160000000018</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6496670.1972199995</v>
      </c>
      <c r="AD23" s="110"/>
      <c r="AE23" s="52">
        <f t="shared" si="4"/>
        <v>6496.6701972199999</v>
      </c>
      <c r="AF23" s="128"/>
      <c r="AG23" s="44">
        <v>179.02794947836151</v>
      </c>
    </row>
    <row r="24" spans="1:33" ht="22.25" customHeight="1">
      <c r="A24" s="99" t="s">
        <v>53</v>
      </c>
      <c r="B24" s="44">
        <v>452050.66536000004</v>
      </c>
      <c r="C24" s="44">
        <v>275.18399999999997</v>
      </c>
      <c r="D24" s="44">
        <v>357.90899999999999</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452683.75836000004</v>
      </c>
      <c r="AD24" s="110"/>
      <c r="AE24" s="52">
        <f t="shared" si="4"/>
        <v>452.68375836000001</v>
      </c>
      <c r="AF24" s="128"/>
      <c r="AG24" s="44">
        <v>5.9711246147893542</v>
      </c>
    </row>
    <row r="25" spans="1:33" ht="22.25" customHeight="1">
      <c r="A25" s="100" t="s">
        <v>54</v>
      </c>
      <c r="B25" s="44">
        <v>2625407.6602099994</v>
      </c>
      <c r="C25" s="44">
        <v>2152.864</v>
      </c>
      <c r="D25" s="44">
        <v>3553.9945000000002</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2631114.5187099995</v>
      </c>
      <c r="AD25" s="110"/>
      <c r="AE25" s="52">
        <f t="shared" si="4"/>
        <v>2631.1145187099996</v>
      </c>
      <c r="AF25" s="128"/>
      <c r="AG25" s="44">
        <v>69.160285856328841</v>
      </c>
    </row>
    <row r="26" spans="1:33" ht="22.25" customHeight="1">
      <c r="A26" s="100" t="s">
        <v>55</v>
      </c>
      <c r="B26" s="44">
        <f>SUM(B27:B31)</f>
        <v>4452513.4005899997</v>
      </c>
      <c r="C26" s="44">
        <f>SUM(C27:C31)</f>
        <v>4474.4279999999999</v>
      </c>
      <c r="D26" s="44">
        <f>SUM(D27:D31)</f>
        <v>8265.137999999999</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4465252.9665900003</v>
      </c>
      <c r="AD26" s="110"/>
      <c r="AE26" s="52">
        <f t="shared" si="4"/>
        <v>4465.2529665900001</v>
      </c>
      <c r="AF26" s="128"/>
      <c r="AG26" s="44">
        <f>SUM(AG27:AG31)</f>
        <v>201.86675682616703</v>
      </c>
    </row>
    <row r="27" spans="1:33" ht="22.25" customHeight="1">
      <c r="A27" s="99" t="s">
        <v>56</v>
      </c>
      <c r="B27" s="44">
        <v>3237440.6729699997</v>
      </c>
      <c r="C27" s="44">
        <v>3422.9160000000002</v>
      </c>
      <c r="D27" s="44">
        <v>6479.0909999999994</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3247342.6799699999</v>
      </c>
      <c r="AD27" s="110"/>
      <c r="AE27" s="52">
        <f t="shared" si="4"/>
        <v>3247.3426799700001</v>
      </c>
      <c r="AF27" s="128"/>
      <c r="AG27" s="44">
        <v>176.67769525067666</v>
      </c>
    </row>
    <row r="28" spans="1:33" ht="22.25" customHeight="1">
      <c r="A28" s="99" t="s">
        <v>57</v>
      </c>
      <c r="B28" s="44">
        <v>510655.27329000004</v>
      </c>
      <c r="C28" s="44">
        <v>492.94000000000005</v>
      </c>
      <c r="D28" s="44">
        <v>880.0915</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512028.30479000002</v>
      </c>
      <c r="AD28" s="110"/>
      <c r="AE28" s="52">
        <f t="shared" si="4"/>
        <v>512.02830478999999</v>
      </c>
      <c r="AF28" s="128"/>
      <c r="AG28" s="44">
        <v>5.35249063849521</v>
      </c>
    </row>
    <row r="29" spans="1:33" ht="22.25" customHeight="1">
      <c r="A29" s="99" t="s">
        <v>58</v>
      </c>
      <c r="B29" s="44">
        <v>19526.424490000001</v>
      </c>
      <c r="C29" s="44">
        <v>12.571999999999999</v>
      </c>
      <c r="D29" s="44">
        <v>17.304500000000001</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19556.30099</v>
      </c>
      <c r="AD29" s="110"/>
      <c r="AE29" s="52">
        <f t="shared" si="4"/>
        <v>19.55630099</v>
      </c>
      <c r="AF29" s="128"/>
      <c r="AG29" s="44">
        <v>0.31834310609653937</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684891.02983999986</v>
      </c>
      <c r="C31" s="44">
        <v>545.99999999999989</v>
      </c>
      <c r="D31" s="44">
        <v>888.65099999999995</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686325.68083999981</v>
      </c>
      <c r="AD31" s="110"/>
      <c r="AE31" s="52">
        <f t="shared" si="4"/>
        <v>686.32568083999979</v>
      </c>
      <c r="AF31" s="128"/>
      <c r="AG31" s="44">
        <v>19.518227830898642</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169670.19678</v>
      </c>
      <c r="C33" s="44">
        <v>94.164000000000001</v>
      </c>
      <c r="D33" s="44">
        <v>114.08250000000001</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169878.44327999998</v>
      </c>
      <c r="AD33" s="110"/>
      <c r="AE33" s="52">
        <f t="shared" si="4"/>
        <v>169.87844327999997</v>
      </c>
      <c r="AF33" s="128"/>
      <c r="AG33" s="44">
        <v>0.47008619010346592</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7254893.3420500001</v>
      </c>
      <c r="C35" s="44">
        <v>7229.1799999999994</v>
      </c>
      <c r="D35" s="44">
        <v>13330.215500000002</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7275452.7375499997</v>
      </c>
      <c r="AD35" s="110"/>
      <c r="AE35" s="52">
        <f t="shared" si="4"/>
        <v>7275.4527375500002</v>
      </c>
      <c r="AF35" s="128"/>
      <c r="AG35" s="44">
        <v>213.66322235635755</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376419.92859000002</v>
      </c>
      <c r="C37" s="44">
        <v>434.02799999999996</v>
      </c>
      <c r="D37" s="44">
        <v>821.55299999999988</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377675.50959000003</v>
      </c>
      <c r="AD37" s="110"/>
      <c r="AE37" s="52">
        <f t="shared" si="4"/>
        <v>377.67550959000005</v>
      </c>
      <c r="AF37" s="128"/>
      <c r="AG37" s="44">
        <v>1.6679887254863914</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12525547.396289999</v>
      </c>
      <c r="C39" s="44">
        <f>SUM(C40:C42)</f>
        <v>75566.153319999998</v>
      </c>
      <c r="D39" s="44">
        <f>SUM(D40:D42)</f>
        <v>97968.854879999999</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12699082.404489998</v>
      </c>
      <c r="AD39" s="110"/>
      <c r="AE39" s="52">
        <f t="shared" si="4"/>
        <v>12699.082404489998</v>
      </c>
      <c r="AF39" s="128"/>
      <c r="AG39" s="44">
        <f>SUM(AG40:AG42)</f>
        <v>988.52896421826006</v>
      </c>
    </row>
    <row r="40" spans="1:33" ht="22.25" customHeight="1">
      <c r="A40" s="99" t="s">
        <v>69</v>
      </c>
      <c r="B40" s="44">
        <v>1705321.4223700003</v>
      </c>
      <c r="C40" s="44">
        <v>951.41199999999992</v>
      </c>
      <c r="D40" s="44">
        <v>1111.6750000000002</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1707384.5093700003</v>
      </c>
      <c r="AD40" s="110"/>
      <c r="AE40" s="52">
        <f t="shared" si="4"/>
        <v>1707.3845093700004</v>
      </c>
      <c r="AF40" s="128"/>
      <c r="AG40" s="44">
        <v>10.555125520355087</v>
      </c>
    </row>
    <row r="41" spans="1:33" ht="22.25" customHeight="1">
      <c r="A41" s="99" t="s">
        <v>70</v>
      </c>
      <c r="B41" s="44">
        <v>264498.87000999996</v>
      </c>
      <c r="C41" s="44">
        <v>179.00399999999999</v>
      </c>
      <c r="D41" s="44">
        <v>255.43349999999998</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264933.30750999996</v>
      </c>
      <c r="AD41" s="110"/>
      <c r="AE41" s="52">
        <f t="shared" si="4"/>
        <v>264.93330750999996</v>
      </c>
      <c r="AF41" s="128"/>
      <c r="AG41" s="44">
        <v>3.220731297338967</v>
      </c>
    </row>
    <row r="42" spans="1:33" ht="22.25" customHeight="1">
      <c r="A42" s="99" t="s">
        <v>71</v>
      </c>
      <c r="B42" s="44">
        <v>10555727.103909999</v>
      </c>
      <c r="C42" s="44">
        <v>74435.73732</v>
      </c>
      <c r="D42" s="44">
        <v>96601.746379999997</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10726764.587609999</v>
      </c>
      <c r="AD42" s="110"/>
      <c r="AE42" s="52">
        <f t="shared" si="4"/>
        <v>10726.76458761</v>
      </c>
      <c r="AF42" s="128"/>
      <c r="AG42" s="44">
        <v>974.75310740056602</v>
      </c>
    </row>
    <row r="43" spans="1:33" ht="22.25" customHeight="1">
      <c r="A43" s="20" t="s">
        <v>72</v>
      </c>
      <c r="B43" s="37">
        <f>SUM(B44:B48)</f>
        <v>98415052.494000003</v>
      </c>
      <c r="C43" s="37">
        <f>SUM(C44:C48)</f>
        <v>373318.66900000005</v>
      </c>
      <c r="D43" s="37">
        <f>SUM(D44:D48)</f>
        <v>2374046.6640000003</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101162417.82699999</v>
      </c>
      <c r="AD43" s="41"/>
      <c r="AE43" s="37">
        <f t="shared" si="4"/>
        <v>101162.417827</v>
      </c>
      <c r="AF43" s="128"/>
      <c r="AG43" s="37">
        <f>SUM(AG44:AG48)</f>
        <v>23427.370799999997</v>
      </c>
    </row>
    <row r="44" spans="1:33" ht="22.25" customHeight="1">
      <c r="A44" s="100" t="s">
        <v>73</v>
      </c>
      <c r="B44" s="44">
        <v>4084845.4330000002</v>
      </c>
      <c r="C44" s="44">
        <v>787.58500000000004</v>
      </c>
      <c r="D44" s="44">
        <v>29815.703000000001</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4115448.7210000004</v>
      </c>
      <c r="AD44" s="41"/>
      <c r="AE44" s="52">
        <f t="shared" si="4"/>
        <v>4115.4487210000007</v>
      </c>
      <c r="AF44" s="128"/>
      <c r="AG44" s="44">
        <v>57.8658</v>
      </c>
    </row>
    <row r="45" spans="1:33" ht="22.25" customHeight="1">
      <c r="A45" s="100" t="s">
        <v>74</v>
      </c>
      <c r="B45" s="44">
        <v>91445578.253000006</v>
      </c>
      <c r="C45" s="44">
        <v>366607.81400000001</v>
      </c>
      <c r="D45" s="44">
        <v>2164836.19</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93977022.256999999</v>
      </c>
      <c r="AD45" s="41"/>
      <c r="AE45" s="52">
        <f t="shared" si="4"/>
        <v>93977.022257000004</v>
      </c>
      <c r="AF45" s="128"/>
      <c r="AG45" s="44">
        <v>23248.962899999999</v>
      </c>
    </row>
    <row r="46" spans="1:33" ht="22.25" customHeight="1">
      <c r="A46" s="100" t="s">
        <v>75</v>
      </c>
      <c r="B46" s="44">
        <v>1638340.9669999999</v>
      </c>
      <c r="C46" s="44">
        <v>2613.2220000000002</v>
      </c>
      <c r="D46" s="44">
        <v>170444.13099999999</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1811398.32</v>
      </c>
      <c r="AD46" s="41"/>
      <c r="AE46" s="52">
        <f t="shared" si="4"/>
        <v>1811.39832</v>
      </c>
      <c r="AF46" s="128"/>
      <c r="AG46" s="44">
        <v>38.632199999999997</v>
      </c>
    </row>
    <row r="47" spans="1:33" ht="22.25" customHeight="1">
      <c r="A47" s="100" t="s">
        <v>76</v>
      </c>
      <c r="B47" s="44">
        <v>1246287.841</v>
      </c>
      <c r="C47" s="44">
        <v>3310.0479999999998</v>
      </c>
      <c r="D47" s="44">
        <v>8950.64</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1258548.5289999999</v>
      </c>
      <c r="AD47" s="41"/>
      <c r="AE47" s="52">
        <f t="shared" si="4"/>
        <v>1258.5485289999999</v>
      </c>
      <c r="AF47" s="128"/>
      <c r="AG47" s="44">
        <v>81.909899999999993</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30722294.920000002</v>
      </c>
      <c r="C49" s="37">
        <f>SUM(C50:C52)</f>
        <v>322751.11</v>
      </c>
      <c r="D49" s="37">
        <f>SUM(D50:D52)</f>
        <v>333389.42</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31378435.449999999</v>
      </c>
      <c r="AD49" s="41"/>
      <c r="AE49" s="37">
        <f t="shared" si="4"/>
        <v>31378.435450000001</v>
      </c>
      <c r="AF49" s="128"/>
      <c r="AG49" s="37">
        <f>SUM(AG50:AG52)</f>
        <v>35298.299999999996</v>
      </c>
    </row>
    <row r="50" spans="1:33" ht="22.25" customHeight="1">
      <c r="A50" s="100" t="s">
        <v>79</v>
      </c>
      <c r="B50" s="44">
        <v>5564149.6399999997</v>
      </c>
      <c r="C50" s="44">
        <v>15715.28</v>
      </c>
      <c r="D50" s="44">
        <v>6591.72</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5586456.6399999997</v>
      </c>
      <c r="AD50" s="41"/>
      <c r="AE50" s="52">
        <f t="shared" si="4"/>
        <v>5586.4566399999994</v>
      </c>
      <c r="AF50" s="128"/>
      <c r="AG50" s="44">
        <v>2232.42</v>
      </c>
    </row>
    <row r="51" spans="1:33" ht="22.25" customHeight="1">
      <c r="A51" s="100" t="s">
        <v>80</v>
      </c>
      <c r="B51" s="44">
        <v>20013071.129999999</v>
      </c>
      <c r="C51" s="44">
        <v>287361.34999999998</v>
      </c>
      <c r="D51" s="44">
        <v>315681.06</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20616113.539999999</v>
      </c>
      <c r="AD51" s="41"/>
      <c r="AE51" s="52">
        <f t="shared" si="4"/>
        <v>20616.113539999998</v>
      </c>
      <c r="AF51" s="128"/>
      <c r="AG51" s="44">
        <v>32990.959999999999</v>
      </c>
    </row>
    <row r="52" spans="1:33" ht="22.25" customHeight="1">
      <c r="A52" s="100" t="s">
        <v>81</v>
      </c>
      <c r="B52" s="44">
        <v>5145074.1500000004</v>
      </c>
      <c r="C52" s="44">
        <v>19674.48</v>
      </c>
      <c r="D52" s="44">
        <v>11116.64</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5175865.2700000005</v>
      </c>
      <c r="AD52" s="41"/>
      <c r="AE52" s="52">
        <f t="shared" si="4"/>
        <v>5175.8652700000002</v>
      </c>
      <c r="AF52" s="128"/>
      <c r="AG52" s="44">
        <v>74.92</v>
      </c>
    </row>
    <row r="53" spans="1:33" ht="22.25" customHeight="1">
      <c r="A53" s="13" t="s">
        <v>82</v>
      </c>
      <c r="B53" s="37">
        <f>B54+B59</f>
        <v>10849122.183701204</v>
      </c>
      <c r="C53" s="37">
        <f>C54+C59</f>
        <v>12927192.552177856</v>
      </c>
      <c r="D53" s="37">
        <f>D54+D59</f>
        <v>9572.6099999999988</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23785887.345879056</v>
      </c>
      <c r="AD53" s="41"/>
      <c r="AE53" s="37">
        <f t="shared" si="4"/>
        <v>23785.887345879055</v>
      </c>
      <c r="AF53" s="128"/>
      <c r="AG53" s="37">
        <f>AG54+AG59</f>
        <v>1938.407545583</v>
      </c>
    </row>
    <row r="54" spans="1:33" ht="22.25" customHeight="1">
      <c r="A54" s="20" t="s">
        <v>83</v>
      </c>
      <c r="B54" s="37">
        <f>B55+B58</f>
        <v>59354.62</v>
      </c>
      <c r="C54" s="37">
        <f>C55+C58</f>
        <v>2087677.33</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2147031.9500000002</v>
      </c>
      <c r="AD54" s="41"/>
      <c r="AE54" s="37">
        <f t="shared" si="4"/>
        <v>2147.0319500000001</v>
      </c>
      <c r="AF54" s="128"/>
      <c r="AG54" s="76"/>
    </row>
    <row r="55" spans="1:33" ht="22.25" customHeight="1">
      <c r="A55" s="101" t="s">
        <v>84</v>
      </c>
      <c r="B55" s="52">
        <f>B56+B57</f>
        <v>59354.62</v>
      </c>
      <c r="C55" s="52">
        <f>C56+C57</f>
        <v>2087677.33</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2147031.9500000002</v>
      </c>
      <c r="AD55" s="41"/>
      <c r="AE55" s="44">
        <f t="shared" si="4"/>
        <v>2147.0319500000001</v>
      </c>
      <c r="AF55" s="128"/>
      <c r="AG55" s="73"/>
    </row>
    <row r="56" spans="1:33" ht="22.25" customHeight="1">
      <c r="A56" s="100" t="s">
        <v>85</v>
      </c>
      <c r="B56" s="44">
        <v>56526.65</v>
      </c>
      <c r="C56" s="44">
        <v>2002488.83</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2059015.48</v>
      </c>
      <c r="AD56" s="41"/>
      <c r="AE56" s="52">
        <f t="shared" si="4"/>
        <v>2059.01548</v>
      </c>
      <c r="AF56" s="128"/>
      <c r="AG56" s="73"/>
    </row>
    <row r="57" spans="1:33" ht="22.25" customHeight="1">
      <c r="A57" s="100" t="s">
        <v>86</v>
      </c>
      <c r="B57" s="44">
        <v>2827.97</v>
      </c>
      <c r="C57" s="44">
        <v>85188.5</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88016.47</v>
      </c>
      <c r="AD57" s="41"/>
      <c r="AE57" s="52">
        <f t="shared" si="4"/>
        <v>88.016469999999998</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10789767.563701205</v>
      </c>
      <c r="C59" s="37">
        <f t="shared" ref="C59:D59" si="8">C60+C64</f>
        <v>10839515.222177856</v>
      </c>
      <c r="D59" s="37">
        <f t="shared" si="8"/>
        <v>9572.6099999999988</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21638855.395879056</v>
      </c>
      <c r="AD59" s="41"/>
      <c r="AE59" s="37">
        <f t="shared" si="4"/>
        <v>21638.855395879058</v>
      </c>
      <c r="AF59" s="128"/>
      <c r="AG59" s="53">
        <f>SUM(AG60:AG66)</f>
        <v>1938.407545583</v>
      </c>
    </row>
    <row r="60" spans="1:33" ht="22.25" customHeight="1">
      <c r="A60" s="100" t="s">
        <v>89</v>
      </c>
      <c r="B60" s="49">
        <f>SUM(B61,B62,B63)</f>
        <v>9176524.1951502636</v>
      </c>
      <c r="C60" s="49">
        <f t="shared" ref="C60:D60" si="9">SUM(C61,C62,C63)</f>
        <v>8529159.6201877836</v>
      </c>
      <c r="D60" s="49">
        <f t="shared" si="9"/>
        <v>9534.9</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17715218.715338044</v>
      </c>
      <c r="AD60" s="41"/>
      <c r="AE60" s="52">
        <f t="shared" si="4"/>
        <v>17715.218715338044</v>
      </c>
      <c r="AF60" s="128"/>
      <c r="AG60" s="111"/>
    </row>
    <row r="61" spans="1:33" ht="22.25" customHeight="1">
      <c r="A61" s="102" t="s">
        <v>90</v>
      </c>
      <c r="B61" s="44">
        <v>6103665.7868541405</v>
      </c>
      <c r="C61" s="44">
        <v>5936134.2316760598</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12039800.018530201</v>
      </c>
      <c r="AD61" s="41"/>
      <c r="AE61" s="52">
        <f t="shared" si="4"/>
        <v>12039.800018530201</v>
      </c>
      <c r="AF61" s="128"/>
      <c r="AG61" s="109"/>
    </row>
    <row r="62" spans="1:33" ht="22.25" customHeight="1">
      <c r="A62" s="102" t="s">
        <v>91</v>
      </c>
      <c r="B62" s="44">
        <v>3030335.28346767</v>
      </c>
      <c r="C62" s="44">
        <v>2534637.6541585498</v>
      </c>
      <c r="D62" s="44">
        <v>9534.9</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5574507.8376262207</v>
      </c>
      <c r="AD62" s="41"/>
      <c r="AE62" s="52">
        <f t="shared" si="4"/>
        <v>5574.5078376262209</v>
      </c>
      <c r="AF62" s="128"/>
      <c r="AG62" s="44">
        <v>1938.407545583</v>
      </c>
    </row>
    <row r="63" spans="1:33" ht="22.25" customHeight="1">
      <c r="A63" s="102" t="s">
        <v>92</v>
      </c>
      <c r="B63" s="44">
        <v>42523.124828453198</v>
      </c>
      <c r="C63" s="44">
        <v>58387.734353172898</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100910.85918162609</v>
      </c>
      <c r="AD63" s="41"/>
      <c r="AE63" s="52">
        <f t="shared" si="4"/>
        <v>100.91085918162609</v>
      </c>
      <c r="AF63" s="128"/>
      <c r="AG63" s="109"/>
    </row>
    <row r="64" spans="1:33" ht="22.25" customHeight="1">
      <c r="A64" s="103" t="s">
        <v>93</v>
      </c>
      <c r="B64" s="49">
        <f>SUM(B65,B66,B67)</f>
        <v>1613243.3685509411</v>
      </c>
      <c r="C64" s="49">
        <f t="shared" ref="C64:D64" si="11">SUM(C65,C66,C67)</f>
        <v>2310355.6019900716</v>
      </c>
      <c r="D64" s="49">
        <f t="shared" si="11"/>
        <v>37.71</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3923636.6805410124</v>
      </c>
      <c r="AD64" s="41"/>
      <c r="AE64" s="52">
        <f t="shared" si="4"/>
        <v>3923.6366805410125</v>
      </c>
      <c r="AF64" s="128"/>
      <c r="AG64" s="109"/>
    </row>
    <row r="65" spans="1:33" ht="22.25" customHeight="1">
      <c r="A65" s="102" t="s">
        <v>94</v>
      </c>
      <c r="B65" s="44">
        <v>1556186.6508021399</v>
      </c>
      <c r="C65" s="44">
        <v>988268.23464212497</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2544454.8854442649</v>
      </c>
      <c r="AD65" s="41"/>
      <c r="AE65" s="52">
        <f t="shared" si="4"/>
        <v>2544.4548854442651</v>
      </c>
      <c r="AF65" s="128"/>
      <c r="AG65" s="112"/>
    </row>
    <row r="66" spans="1:33" ht="22.25" customHeight="1">
      <c r="A66" s="102" t="s">
        <v>95</v>
      </c>
      <c r="B66" s="44">
        <v>55181.810690003498</v>
      </c>
      <c r="C66" s="44">
        <v>1030.0371648067301</v>
      </c>
      <c r="D66" s="44">
        <v>37.71</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56249.557854810228</v>
      </c>
      <c r="AD66" s="41"/>
      <c r="AE66" s="52">
        <f t="shared" si="4"/>
        <v>56.249557854810227</v>
      </c>
      <c r="AF66" s="128"/>
      <c r="AG66" s="112"/>
    </row>
    <row r="67" spans="1:33" ht="22.25" customHeight="1" thickBot="1">
      <c r="A67" s="102" t="s">
        <v>96</v>
      </c>
      <c r="B67" s="44">
        <v>1874.9070587978599</v>
      </c>
      <c r="C67" s="44">
        <v>1321057.33018314</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1322932.2372419378</v>
      </c>
      <c r="AD67" s="41"/>
      <c r="AE67" s="116">
        <f t="shared" si="4"/>
        <v>1322.9322372419379</v>
      </c>
      <c r="AF67" s="128"/>
      <c r="AG67" s="112"/>
    </row>
    <row r="68" spans="1:33" ht="22.25" customHeight="1">
      <c r="A68" s="12" t="s">
        <v>97</v>
      </c>
      <c r="B68" s="33">
        <f>B69+B75+B86+B94+B99+B105+B112+B117</f>
        <v>30487395.86996939</v>
      </c>
      <c r="C68" s="33">
        <f t="shared" ref="C68:AC68" si="12">C69+C75+C86+C94+C99+C105+C112+C117</f>
        <v>277782.69522640004</v>
      </c>
      <c r="D68" s="33">
        <f t="shared" si="12"/>
        <v>617144.98499999999</v>
      </c>
      <c r="E68" s="34">
        <f t="shared" si="12"/>
        <v>566392.31999999995</v>
      </c>
      <c r="F68" s="34">
        <f t="shared" si="12"/>
        <v>0</v>
      </c>
      <c r="G68" s="34">
        <f t="shared" si="12"/>
        <v>0</v>
      </c>
      <c r="H68" s="34">
        <f t="shared" si="12"/>
        <v>0</v>
      </c>
      <c r="I68" s="34">
        <f t="shared" si="12"/>
        <v>0</v>
      </c>
      <c r="J68" s="34">
        <f t="shared" si="12"/>
        <v>0</v>
      </c>
      <c r="K68" s="34">
        <f t="shared" si="12"/>
        <v>0</v>
      </c>
      <c r="L68" s="34">
        <f t="shared" si="12"/>
        <v>0</v>
      </c>
      <c r="M68" s="34">
        <f t="shared" si="12"/>
        <v>0</v>
      </c>
      <c r="N68" s="34">
        <f t="shared" si="12"/>
        <v>0</v>
      </c>
      <c r="O68" s="34">
        <f t="shared" si="12"/>
        <v>0</v>
      </c>
      <c r="P68" s="34">
        <f t="shared" si="12"/>
        <v>0</v>
      </c>
      <c r="Q68" s="34">
        <f t="shared" si="12"/>
        <v>0</v>
      </c>
      <c r="R68" s="34">
        <f t="shared" si="12"/>
        <v>0</v>
      </c>
      <c r="S68" s="34">
        <f t="shared" si="12"/>
        <v>0</v>
      </c>
      <c r="T68" s="34">
        <f t="shared" si="12"/>
        <v>0</v>
      </c>
      <c r="U68" s="34">
        <f t="shared" si="12"/>
        <v>223834.10399999999</v>
      </c>
      <c r="V68" s="34">
        <f t="shared" si="12"/>
        <v>59724.964999999997</v>
      </c>
      <c r="W68" s="34">
        <f t="shared" si="12"/>
        <v>0</v>
      </c>
      <c r="X68" s="34">
        <f t="shared" si="12"/>
        <v>0</v>
      </c>
      <c r="Y68" s="34">
        <f t="shared" si="12"/>
        <v>0</v>
      </c>
      <c r="Z68" s="34">
        <f t="shared" si="12"/>
        <v>0</v>
      </c>
      <c r="AA68" s="34">
        <f t="shared" si="12"/>
        <v>0</v>
      </c>
      <c r="AB68" s="120">
        <f t="shared" si="12"/>
        <v>43436.97</v>
      </c>
      <c r="AC68" s="57">
        <f t="shared" si="12"/>
        <v>32275711.909195788</v>
      </c>
      <c r="AD68" s="93"/>
      <c r="AE68" s="57">
        <f t="shared" si="4"/>
        <v>32275.711909195787</v>
      </c>
      <c r="AF68" s="128"/>
      <c r="AG68" s="57"/>
    </row>
    <row r="69" spans="1:33" ht="22.25" customHeight="1">
      <c r="A69" s="20" t="s">
        <v>98</v>
      </c>
      <c r="B69" s="53">
        <f>SUM(B70:B74)</f>
        <v>14474182.226437038</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14474182.226437038</v>
      </c>
      <c r="AD69" s="41"/>
      <c r="AE69" s="37">
        <f t="shared" si="4"/>
        <v>14474.182226437038</v>
      </c>
      <c r="AF69" s="128"/>
      <c r="AG69" s="76"/>
    </row>
    <row r="70" spans="1:33" ht="22.25" customHeight="1">
      <c r="A70" s="100" t="s">
        <v>99</v>
      </c>
      <c r="B70" s="44">
        <v>11424578.164000001</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11424578.164000001</v>
      </c>
      <c r="AD70" s="41"/>
      <c r="AE70" s="52">
        <f t="shared" si="4"/>
        <v>11424.578164</v>
      </c>
      <c r="AF70" s="128"/>
      <c r="AG70" s="111"/>
    </row>
    <row r="71" spans="1:33" ht="22.25" customHeight="1">
      <c r="A71" s="100" t="s">
        <v>100</v>
      </c>
      <c r="B71" s="44">
        <v>2236374.2128629861</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2236374.2128629861</v>
      </c>
      <c r="AD71" s="41"/>
      <c r="AE71" s="52">
        <f t="shared" si="4"/>
        <v>2236.374212862986</v>
      </c>
      <c r="AF71" s="128"/>
      <c r="AG71" s="111"/>
    </row>
    <row r="72" spans="1:33" ht="22.25" customHeight="1">
      <c r="A72" s="100" t="s">
        <v>101</v>
      </c>
      <c r="B72" s="44">
        <v>400796.46906146541</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400796.46906146541</v>
      </c>
      <c r="AD72" s="41"/>
      <c r="AE72" s="52">
        <f t="shared" si="4"/>
        <v>400.79646906146542</v>
      </c>
      <c r="AF72" s="128"/>
      <c r="AG72" s="111"/>
    </row>
    <row r="73" spans="1:33" ht="22.25" customHeight="1">
      <c r="A73" s="100" t="s">
        <v>102</v>
      </c>
      <c r="B73" s="44">
        <v>412433.38051258458</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412433.38051258458</v>
      </c>
      <c r="AD73" s="41"/>
      <c r="AE73" s="52">
        <f t="shared" ref="AE73:AE136" si="13">AC73/1000</f>
        <v>412.43338051258456</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5630452.8530600015</v>
      </c>
      <c r="C75" s="37">
        <f>SUM(C76:C85)</f>
        <v>277782.69522640004</v>
      </c>
      <c r="D75" s="37">
        <f>SUM(D76:D85)</f>
        <v>617144.98499999999</v>
      </c>
      <c r="E75" s="60">
        <f>SUM(E76:E85)</f>
        <v>566392.31999999995</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7091772.8532864014</v>
      </c>
      <c r="AD75" s="41"/>
      <c r="AE75" s="37">
        <f t="shared" si="13"/>
        <v>7091.7728532864012</v>
      </c>
      <c r="AF75" s="128"/>
      <c r="AG75" s="76"/>
    </row>
    <row r="76" spans="1:33" ht="22.25" customHeight="1">
      <c r="A76" s="100" t="s">
        <v>105</v>
      </c>
      <c r="B76" s="117">
        <v>3209466.8126400006</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3209466.8126400006</v>
      </c>
      <c r="AD76" s="41"/>
      <c r="AE76" s="52">
        <f t="shared" si="13"/>
        <v>3209.4668126400006</v>
      </c>
      <c r="AF76" s="128"/>
      <c r="AG76" s="111"/>
    </row>
    <row r="77" spans="1:33" ht="22.25" customHeight="1">
      <c r="A77" s="100" t="s">
        <v>106</v>
      </c>
      <c r="B77" s="59"/>
      <c r="C77" s="58"/>
      <c r="D77" s="44">
        <v>435978</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435978</v>
      </c>
      <c r="AD77" s="41"/>
      <c r="AE77" s="52">
        <f t="shared" si="13"/>
        <v>435.97800000000001</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181166.98499999999</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181166.98499999999</v>
      </c>
      <c r="AD79" s="41"/>
      <c r="AE79" s="52">
        <f t="shared" si="13"/>
        <v>181.16698499999998</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95946.680000000022</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95946.680000000022</v>
      </c>
      <c r="AD81" s="41"/>
      <c r="AE81" s="52">
        <f t="shared" si="13"/>
        <v>95.946680000000029</v>
      </c>
      <c r="AF81" s="128"/>
      <c r="AG81" s="111"/>
    </row>
    <row r="82" spans="1:33" ht="22.25" customHeight="1">
      <c r="A82" s="100" t="s">
        <v>111</v>
      </c>
      <c r="B82" s="44">
        <v>60720.000000000007</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60720.000000000007</v>
      </c>
      <c r="AD82" s="41"/>
      <c r="AE82" s="52">
        <f t="shared" si="13"/>
        <v>60.720000000000006</v>
      </c>
      <c r="AF82" s="128"/>
      <c r="AG82" s="111"/>
    </row>
    <row r="83" spans="1:33" ht="22.25" customHeight="1">
      <c r="A83" s="100" t="s">
        <v>112</v>
      </c>
      <c r="B83" s="44">
        <v>2264319.3604200003</v>
      </c>
      <c r="C83" s="44">
        <v>277782.69522640004</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2542102.0556464004</v>
      </c>
      <c r="AD83" s="41"/>
      <c r="AE83" s="52">
        <f t="shared" si="13"/>
        <v>2542.1020556464005</v>
      </c>
      <c r="AF83" s="128"/>
      <c r="AG83" s="111"/>
    </row>
    <row r="84" spans="1:33" ht="22.25" customHeight="1">
      <c r="A84" s="100" t="s">
        <v>113</v>
      </c>
      <c r="B84" s="59"/>
      <c r="C84" s="58"/>
      <c r="D84" s="58"/>
      <c r="E84" s="165">
        <v>566392.31999999995</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566392.31999999995</v>
      </c>
      <c r="AD84" s="41"/>
      <c r="AE84" s="52">
        <f t="shared" si="13"/>
        <v>566.39231999999993</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10073069.810000001</v>
      </c>
      <c r="C86" s="37">
        <f>SUM(C87:C93)</f>
        <v>0</v>
      </c>
      <c r="D86" s="58"/>
      <c r="E86" s="47"/>
      <c r="F86" s="47"/>
      <c r="G86" s="47"/>
      <c r="H86" s="47"/>
      <c r="I86" s="47"/>
      <c r="J86" s="47"/>
      <c r="K86" s="47"/>
      <c r="L86" s="47"/>
      <c r="M86" s="47"/>
      <c r="N86" s="47"/>
      <c r="O86" s="47"/>
      <c r="P86" s="47"/>
      <c r="Q86" s="47"/>
      <c r="R86" s="47"/>
      <c r="S86" s="47"/>
      <c r="T86" s="47"/>
      <c r="U86" s="37">
        <f t="shared" ref="U86:V86" si="15">SUM(U87:U93)</f>
        <v>223834.10399999999</v>
      </c>
      <c r="V86" s="37">
        <f t="shared" si="15"/>
        <v>59724.964999999997</v>
      </c>
      <c r="W86" s="47"/>
      <c r="X86" s="47"/>
      <c r="Y86" s="47"/>
      <c r="Z86" s="47"/>
      <c r="AA86" s="47"/>
      <c r="AB86" s="75"/>
      <c r="AC86" s="37">
        <f>SUM(AC87:AC93)</f>
        <v>10356628.879000001</v>
      </c>
      <c r="AD86" s="41"/>
      <c r="AE86" s="37">
        <f>AC86/1000</f>
        <v>10356.628879</v>
      </c>
      <c r="AF86" s="128"/>
      <c r="AG86" s="76"/>
    </row>
    <row r="87" spans="1:33" ht="22.25" customHeight="1">
      <c r="A87" s="100" t="s">
        <v>116</v>
      </c>
      <c r="B87" s="44">
        <v>9651088.7400000002</v>
      </c>
      <c r="C87" s="44">
        <v>0</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6">SUM(B87:AB87)</f>
        <v>9651088.7400000002</v>
      </c>
      <c r="AD87" s="41"/>
      <c r="AE87" s="52">
        <f t="shared" si="13"/>
        <v>9651.0887400000011</v>
      </c>
      <c r="AF87" s="128"/>
      <c r="AG87" s="111"/>
    </row>
    <row r="88" spans="1:33" ht="22.25" customHeight="1">
      <c r="A88" s="100" t="s">
        <v>117</v>
      </c>
      <c r="B88" s="44">
        <v>252647.3</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6"/>
        <v>252647.3</v>
      </c>
      <c r="AD88" s="41"/>
      <c r="AE88" s="52">
        <f t="shared" si="13"/>
        <v>252.6473</v>
      </c>
      <c r="AF88" s="128"/>
      <c r="AG88" s="111"/>
    </row>
    <row r="89" spans="1:33" ht="22.25" customHeight="1">
      <c r="A89" s="100" t="s">
        <v>118</v>
      </c>
      <c r="B89" s="44">
        <v>67521.600000000006</v>
      </c>
      <c r="C89" s="58"/>
      <c r="D89" s="58"/>
      <c r="E89" s="45"/>
      <c r="F89" s="46"/>
      <c r="G89" s="46"/>
      <c r="H89" s="46"/>
      <c r="I89" s="47"/>
      <c r="J89" s="47"/>
      <c r="K89" s="47"/>
      <c r="L89" s="47"/>
      <c r="M89" s="47"/>
      <c r="N89" s="47"/>
      <c r="O89" s="47"/>
      <c r="P89" s="47"/>
      <c r="Q89" s="47"/>
      <c r="R89" s="47"/>
      <c r="S89" s="47"/>
      <c r="T89" s="47"/>
      <c r="U89" s="165">
        <v>223834.10399999999</v>
      </c>
      <c r="V89" s="165">
        <v>59724.964999999997</v>
      </c>
      <c r="W89" s="47"/>
      <c r="X89" s="47"/>
      <c r="Y89" s="47"/>
      <c r="Z89" s="47"/>
      <c r="AA89" s="47"/>
      <c r="AB89" s="75"/>
      <c r="AC89" s="44">
        <f t="shared" si="16"/>
        <v>351080.66899999999</v>
      </c>
      <c r="AD89" s="41"/>
      <c r="AE89" s="44">
        <f t="shared" si="13"/>
        <v>351.080669</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101812.17</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6"/>
        <v>101812.17</v>
      </c>
      <c r="AD91" s="41"/>
      <c r="AE91" s="52">
        <f t="shared" si="13"/>
        <v>101.81216999999999</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309690.98047234968</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309690.98047234968</v>
      </c>
      <c r="AD94" s="41"/>
      <c r="AE94" s="37">
        <f t="shared" si="13"/>
        <v>309.69098047234968</v>
      </c>
      <c r="AF94" s="128"/>
      <c r="AG94" s="78"/>
    </row>
    <row r="95" spans="1:33" ht="22.25" customHeight="1">
      <c r="A95" s="100" t="s">
        <v>124</v>
      </c>
      <c r="B95" s="44">
        <v>257678.82559081964</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257678.82559081964</v>
      </c>
      <c r="AD95" s="41"/>
      <c r="AE95" s="52">
        <f t="shared" si="13"/>
        <v>257.67882559081966</v>
      </c>
      <c r="AF95" s="128"/>
      <c r="AG95" s="111"/>
    </row>
    <row r="96" spans="1:33" ht="22.25" customHeight="1">
      <c r="A96" s="100" t="s">
        <v>125</v>
      </c>
      <c r="B96" s="44">
        <v>52012.154881530056</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52012.154881530056</v>
      </c>
      <c r="AD96" s="41"/>
      <c r="AE96" s="52">
        <f t="shared" si="13"/>
        <v>52.012154881530059</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0</v>
      </c>
      <c r="E99" s="66">
        <f>SUM(E100:E102)</f>
        <v>0</v>
      </c>
      <c r="F99" s="47"/>
      <c r="G99" s="47"/>
      <c r="H99" s="47"/>
      <c r="I99" s="47"/>
      <c r="J99" s="47"/>
      <c r="K99" s="47"/>
      <c r="L99" s="47"/>
      <c r="M99" s="47"/>
      <c r="N99" s="47"/>
      <c r="O99" s="47"/>
      <c r="P99" s="47"/>
      <c r="Q99" s="47"/>
      <c r="R99" s="47"/>
      <c r="S99" s="47"/>
      <c r="T99" s="66">
        <f>SUM(T100:T102)</f>
        <v>0</v>
      </c>
      <c r="U99" s="66">
        <f t="shared" ref="U99:AB99" si="17">SUM(U100:U102)</f>
        <v>0</v>
      </c>
      <c r="V99" s="66">
        <f t="shared" si="17"/>
        <v>0</v>
      </c>
      <c r="W99" s="66">
        <f t="shared" si="17"/>
        <v>0</v>
      </c>
      <c r="X99" s="66">
        <f t="shared" si="17"/>
        <v>0</v>
      </c>
      <c r="Y99" s="66">
        <f t="shared" si="17"/>
        <v>0</v>
      </c>
      <c r="Z99" s="66">
        <f t="shared" si="17"/>
        <v>0</v>
      </c>
      <c r="AA99" s="66">
        <f t="shared" si="17"/>
        <v>0</v>
      </c>
      <c r="AB99" s="66">
        <f t="shared" si="17"/>
        <v>0</v>
      </c>
      <c r="AC99" s="37">
        <f>SUM(AC100:AC104)</f>
        <v>0</v>
      </c>
      <c r="AD99" s="41"/>
      <c r="AE99" s="37">
        <f t="shared" si="13"/>
        <v>0</v>
      </c>
      <c r="AF99" s="128"/>
      <c r="AG99" s="63"/>
    </row>
    <row r="100" spans="1:33" ht="22.25" customHeight="1">
      <c r="A100" s="100" t="s">
        <v>129</v>
      </c>
      <c r="B100" s="63"/>
      <c r="C100" s="63"/>
      <c r="D100" s="44">
        <v>0</v>
      </c>
      <c r="E100" s="165">
        <v>0</v>
      </c>
      <c r="F100" s="47"/>
      <c r="G100" s="47"/>
      <c r="H100" s="47"/>
      <c r="I100" s="47"/>
      <c r="J100" s="47"/>
      <c r="K100" s="47"/>
      <c r="L100" s="47"/>
      <c r="M100" s="47"/>
      <c r="N100" s="47"/>
      <c r="O100" s="47"/>
      <c r="P100" s="47"/>
      <c r="Q100" s="47"/>
      <c r="R100" s="47"/>
      <c r="S100" s="47"/>
      <c r="T100" s="165">
        <v>0</v>
      </c>
      <c r="U100" s="165">
        <v>0</v>
      </c>
      <c r="V100" s="165">
        <v>0</v>
      </c>
      <c r="W100" s="165">
        <v>0</v>
      </c>
      <c r="X100" s="165">
        <v>0</v>
      </c>
      <c r="Y100" s="165">
        <v>0</v>
      </c>
      <c r="Z100" s="165">
        <v>0</v>
      </c>
      <c r="AA100" s="165">
        <v>0</v>
      </c>
      <c r="AB100" s="165">
        <v>0</v>
      </c>
      <c r="AC100" s="52">
        <f>SUM(B100:AB100)</f>
        <v>0</v>
      </c>
      <c r="AD100" s="41"/>
      <c r="AE100" s="52">
        <f t="shared" si="13"/>
        <v>0</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0</v>
      </c>
      <c r="G105" s="67">
        <f t="shared" ref="G105:S105" si="18">SUM(G106:G111)</f>
        <v>0</v>
      </c>
      <c r="H105" s="66">
        <f t="shared" si="18"/>
        <v>0</v>
      </c>
      <c r="I105" s="66">
        <f t="shared" si="18"/>
        <v>0</v>
      </c>
      <c r="J105" s="66">
        <f t="shared" si="18"/>
        <v>0</v>
      </c>
      <c r="K105" s="66">
        <f t="shared" si="18"/>
        <v>0</v>
      </c>
      <c r="L105" s="66">
        <f t="shared" si="18"/>
        <v>0</v>
      </c>
      <c r="M105" s="66">
        <f t="shared" si="18"/>
        <v>0</v>
      </c>
      <c r="N105" s="66">
        <f t="shared" si="18"/>
        <v>0</v>
      </c>
      <c r="O105" s="66">
        <f t="shared" si="18"/>
        <v>0</v>
      </c>
      <c r="P105" s="66">
        <f t="shared" si="18"/>
        <v>0</v>
      </c>
      <c r="Q105" s="66">
        <f t="shared" si="18"/>
        <v>0</v>
      </c>
      <c r="R105" s="67">
        <f t="shared" si="18"/>
        <v>0</v>
      </c>
      <c r="S105" s="66">
        <f t="shared" si="18"/>
        <v>0</v>
      </c>
      <c r="T105" s="47"/>
      <c r="U105" s="47"/>
      <c r="V105" s="47"/>
      <c r="W105" s="47"/>
      <c r="X105" s="47"/>
      <c r="Y105" s="47"/>
      <c r="Z105" s="47"/>
      <c r="AA105" s="47"/>
      <c r="AB105" s="75"/>
      <c r="AC105" s="37">
        <f>SUM(AC106:AC111)</f>
        <v>0</v>
      </c>
      <c r="AD105" s="41"/>
      <c r="AE105" s="37">
        <f>AC105/1000</f>
        <v>0</v>
      </c>
      <c r="AF105" s="128"/>
      <c r="AG105" s="63"/>
    </row>
    <row r="106" spans="1:33" ht="22.25" customHeight="1">
      <c r="A106" s="100" t="s">
        <v>135</v>
      </c>
      <c r="B106" s="63"/>
      <c r="C106" s="63"/>
      <c r="D106" s="63"/>
      <c r="E106" s="45"/>
      <c r="F106" s="165"/>
      <c r="G106" s="47"/>
      <c r="H106" s="47"/>
      <c r="I106" s="47"/>
      <c r="J106" s="165"/>
      <c r="K106" s="165"/>
      <c r="L106" s="165"/>
      <c r="M106" s="105"/>
      <c r="N106" s="47"/>
      <c r="O106" s="47"/>
      <c r="P106" s="47"/>
      <c r="Q106" s="47"/>
      <c r="R106" s="47"/>
      <c r="S106" s="165"/>
      <c r="T106" s="47"/>
      <c r="U106" s="47"/>
      <c r="V106" s="47"/>
      <c r="W106" s="47"/>
      <c r="X106" s="47"/>
      <c r="Y106" s="47"/>
      <c r="Z106" s="47"/>
      <c r="AA106" s="47"/>
      <c r="AB106" s="75"/>
      <c r="AC106" s="52">
        <f>SUM(B106:AB106)</f>
        <v>0</v>
      </c>
      <c r="AD106" s="41"/>
      <c r="AE106" s="52">
        <f>AC106/1000</f>
        <v>0</v>
      </c>
      <c r="AF106" s="128"/>
      <c r="AG106" s="111"/>
    </row>
    <row r="107" spans="1:33" ht="22.25" customHeight="1">
      <c r="A107" s="100" t="s">
        <v>136</v>
      </c>
      <c r="B107" s="63"/>
      <c r="C107" s="63"/>
      <c r="D107" s="63"/>
      <c r="E107" s="45"/>
      <c r="F107" s="47"/>
      <c r="G107" s="47"/>
      <c r="H107" s="47"/>
      <c r="I107" s="165"/>
      <c r="J107" s="165"/>
      <c r="K107" s="47"/>
      <c r="L107" s="47"/>
      <c r="M107" s="165"/>
      <c r="N107" s="47"/>
      <c r="O107" s="47"/>
      <c r="P107" s="47"/>
      <c r="Q107" s="165"/>
      <c r="R107" s="47"/>
      <c r="S107" s="47"/>
      <c r="T107" s="47"/>
      <c r="U107" s="47"/>
      <c r="V107" s="47"/>
      <c r="W107" s="47"/>
      <c r="X107" s="47"/>
      <c r="Y107" s="47"/>
      <c r="Z107" s="47"/>
      <c r="AA107" s="47"/>
      <c r="AB107" s="75"/>
      <c r="AC107" s="52">
        <f>SUM(B107:AB107)</f>
        <v>0</v>
      </c>
      <c r="AD107" s="41"/>
      <c r="AE107" s="52">
        <f t="shared" si="13"/>
        <v>0</v>
      </c>
      <c r="AF107" s="128"/>
      <c r="AG107" s="111"/>
    </row>
    <row r="108" spans="1:33" ht="22.25" customHeight="1">
      <c r="A108" s="100" t="s">
        <v>137</v>
      </c>
      <c r="B108" s="63"/>
      <c r="C108" s="63"/>
      <c r="D108" s="63"/>
      <c r="E108" s="45"/>
      <c r="F108" s="47"/>
      <c r="G108" s="47"/>
      <c r="H108" s="165"/>
      <c r="I108" s="47"/>
      <c r="J108" s="47"/>
      <c r="K108" s="47"/>
      <c r="L108" s="47"/>
      <c r="M108" s="47"/>
      <c r="N108" s="47"/>
      <c r="O108" s="165"/>
      <c r="P108" s="165"/>
      <c r="Q108" s="47"/>
      <c r="R108" s="165"/>
      <c r="S108" s="47"/>
      <c r="T108" s="47"/>
      <c r="U108" s="47"/>
      <c r="V108" s="47"/>
      <c r="W108" s="47"/>
      <c r="X108" s="47"/>
      <c r="Y108" s="47"/>
      <c r="Z108" s="47"/>
      <c r="AA108" s="47"/>
      <c r="AB108" s="75"/>
      <c r="AC108" s="52">
        <f>SUM(B108:AB108)</f>
        <v>0</v>
      </c>
      <c r="AD108" s="41"/>
      <c r="AE108" s="52">
        <f t="shared" si="13"/>
        <v>0</v>
      </c>
      <c r="AF108" s="128"/>
      <c r="AG108" s="111"/>
    </row>
    <row r="109" spans="1:33" ht="22.25" customHeight="1">
      <c r="A109" s="100" t="s">
        <v>138</v>
      </c>
      <c r="B109" s="63"/>
      <c r="C109" s="63"/>
      <c r="D109" s="63"/>
      <c r="E109" s="45"/>
      <c r="F109" s="47"/>
      <c r="G109" s="47"/>
      <c r="H109" s="47"/>
      <c r="I109" s="47"/>
      <c r="J109" s="165"/>
      <c r="K109" s="47"/>
      <c r="L109" s="47"/>
      <c r="M109" s="47"/>
      <c r="N109" s="165"/>
      <c r="O109" s="47"/>
      <c r="P109" s="47"/>
      <c r="Q109" s="165"/>
      <c r="R109" s="47"/>
      <c r="S109" s="47"/>
      <c r="T109" s="47"/>
      <c r="U109" s="47"/>
      <c r="V109" s="47"/>
      <c r="W109" s="47"/>
      <c r="X109" s="47"/>
      <c r="Y109" s="47"/>
      <c r="Z109" s="47"/>
      <c r="AA109" s="47"/>
      <c r="AB109" s="75"/>
      <c r="AC109" s="52">
        <f>SUM(B109:AB109)</f>
        <v>0</v>
      </c>
      <c r="AD109" s="41"/>
      <c r="AE109" s="52">
        <f t="shared" si="13"/>
        <v>0</v>
      </c>
      <c r="AF109" s="128"/>
      <c r="AG109" s="111"/>
    </row>
    <row r="110" spans="1:33" ht="22.25" customHeight="1">
      <c r="A110" s="100" t="s">
        <v>139</v>
      </c>
      <c r="B110" s="64"/>
      <c r="C110" s="63"/>
      <c r="D110" s="63"/>
      <c r="E110" s="45"/>
      <c r="F110" s="47"/>
      <c r="G110" s="165"/>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9">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43436.97</v>
      </c>
      <c r="AC112" s="37">
        <f>SUM(AC113:AC116)</f>
        <v>43436.97</v>
      </c>
      <c r="AD112" s="41"/>
      <c r="AE112" s="37">
        <f t="shared" si="13"/>
        <v>43.436970000000002</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43436.97</v>
      </c>
      <c r="AC113" s="52">
        <f>SUM(B113:AB113)</f>
        <v>43436.97</v>
      </c>
      <c r="AD113" s="41"/>
      <c r="AE113" s="52">
        <f t="shared" si="13"/>
        <v>43.436970000000002</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0</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0</v>
      </c>
      <c r="AD117" s="41"/>
      <c r="AE117" s="37">
        <f t="shared" si="13"/>
        <v>0</v>
      </c>
      <c r="AF117" s="128"/>
      <c r="AG117" s="64"/>
    </row>
    <row r="118" spans="1:33" ht="22.25" customHeight="1">
      <c r="A118" s="100" t="s">
        <v>147</v>
      </c>
      <c r="B118" s="44">
        <v>0</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20">SUM(B118:AB118)</f>
        <v>0</v>
      </c>
      <c r="AD118" s="41"/>
      <c r="AE118" s="52">
        <f t="shared" si="13"/>
        <v>0</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973581.25600000005</v>
      </c>
      <c r="C121" s="33">
        <f>C122+C132+SUM(C143:C149)</f>
        <v>86652731.268900007</v>
      </c>
      <c r="D121" s="33">
        <f>D122+D132+SUM(D143:D149)</f>
        <v>21215417.135077</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108841729.659977</v>
      </c>
      <c r="AD121" s="41"/>
      <c r="AE121" s="57">
        <f t="shared" si="13"/>
        <v>108841.72965997701</v>
      </c>
      <c r="AF121" s="128"/>
      <c r="AG121" s="33">
        <f>SUM(AG122:AG149)</f>
        <v>2916.61</v>
      </c>
    </row>
    <row r="122" spans="1:33" ht="22.25" customHeight="1">
      <c r="A122" s="22" t="s">
        <v>151</v>
      </c>
      <c r="B122" s="58"/>
      <c r="C122" s="37">
        <f>SUM(C123:C131)</f>
        <v>71653365</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20"/>
        <v>71653365</v>
      </c>
      <c r="AD122" s="41"/>
      <c r="AE122" s="37">
        <f t="shared" si="13"/>
        <v>71653.365000000005</v>
      </c>
      <c r="AF122" s="128"/>
      <c r="AG122" s="63"/>
    </row>
    <row r="123" spans="1:33" ht="22.25" customHeight="1">
      <c r="A123" s="21" t="s">
        <v>152</v>
      </c>
      <c r="B123" s="58"/>
      <c r="C123" s="44">
        <v>66603198</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20"/>
        <v>66603198</v>
      </c>
      <c r="AD123" s="41"/>
      <c r="AE123" s="52">
        <f t="shared" si="13"/>
        <v>66603.198000000004</v>
      </c>
      <c r="AF123" s="128"/>
      <c r="AG123" s="111"/>
    </row>
    <row r="124" spans="1:33" ht="22.25" customHeight="1">
      <c r="A124" s="21" t="s">
        <v>153</v>
      </c>
      <c r="B124" s="59"/>
      <c r="C124" s="44">
        <v>1147834</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20"/>
        <v>1147834</v>
      </c>
      <c r="AD124" s="41"/>
      <c r="AE124" s="52">
        <f t="shared" si="13"/>
        <v>1147.8340000000001</v>
      </c>
      <c r="AF124" s="128"/>
      <c r="AG124" s="111"/>
    </row>
    <row r="125" spans="1:33" ht="22.25" customHeight="1">
      <c r="A125" s="21" t="s">
        <v>154</v>
      </c>
      <c r="B125" s="59"/>
      <c r="C125" s="44">
        <v>324358</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20"/>
        <v>324358</v>
      </c>
      <c r="AD125" s="41"/>
      <c r="AE125" s="52">
        <f t="shared" si="13"/>
        <v>324.358</v>
      </c>
      <c r="AF125" s="128"/>
      <c r="AG125" s="111"/>
    </row>
    <row r="126" spans="1:33" ht="22.25" customHeight="1">
      <c r="A126" s="21" t="s">
        <v>155</v>
      </c>
      <c r="B126" s="59"/>
      <c r="C126" s="44" t="s">
        <v>156</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20"/>
        <v>0</v>
      </c>
      <c r="AD126" s="41"/>
      <c r="AE126" s="52">
        <f t="shared" si="13"/>
        <v>0</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1552133</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20"/>
        <v>1552133</v>
      </c>
      <c r="AD128" s="41"/>
      <c r="AE128" s="52">
        <f t="shared" si="13"/>
        <v>1552.133</v>
      </c>
      <c r="AF128" s="128"/>
      <c r="AG128" s="111"/>
    </row>
    <row r="129" spans="1:33" ht="22.25" customHeight="1">
      <c r="A129" s="21" t="s">
        <v>159</v>
      </c>
      <c r="B129" s="76"/>
      <c r="C129" s="44">
        <v>1414230</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20"/>
        <v>1414230</v>
      </c>
      <c r="AD129" s="41"/>
      <c r="AE129" s="52">
        <f t="shared" si="13"/>
        <v>1414.23</v>
      </c>
      <c r="AF129" s="128"/>
      <c r="AG129" s="111"/>
    </row>
    <row r="130" spans="1:33" ht="22.25" customHeight="1">
      <c r="A130" s="21" t="s">
        <v>160</v>
      </c>
      <c r="B130" s="77"/>
      <c r="C130" s="44">
        <v>611612</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20"/>
        <v>611612</v>
      </c>
      <c r="AD130" s="41"/>
      <c r="AE130" s="52">
        <f t="shared" si="13"/>
        <v>611.61199999999997</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14209523</v>
      </c>
      <c r="D132" s="62">
        <f>SUM(D133:D142)</f>
        <v>6652572.7325999998</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20"/>
        <v>20862095.7326</v>
      </c>
      <c r="AD132" s="41"/>
      <c r="AE132" s="37">
        <f t="shared" si="13"/>
        <v>20862.095732599999</v>
      </c>
      <c r="AF132" s="128"/>
      <c r="AG132" s="78"/>
    </row>
    <row r="133" spans="1:33" ht="22.25" customHeight="1">
      <c r="A133" s="21" t="s">
        <v>163</v>
      </c>
      <c r="B133" s="59"/>
      <c r="C133" s="44">
        <v>8270997</v>
      </c>
      <c r="D133" s="44">
        <v>4573046</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20"/>
        <v>12844043</v>
      </c>
      <c r="AD133" s="41"/>
      <c r="AE133" s="52">
        <f t="shared" si="13"/>
        <v>12844.043</v>
      </c>
      <c r="AF133" s="128"/>
      <c r="AG133" s="111"/>
    </row>
    <row r="134" spans="1:33" ht="22.25" customHeight="1">
      <c r="A134" s="21" t="s">
        <v>164</v>
      </c>
      <c r="B134" s="59"/>
      <c r="C134" s="44">
        <v>26433</v>
      </c>
      <c r="D134" s="44">
        <v>24858</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20"/>
        <v>51291</v>
      </c>
      <c r="AD134" s="41"/>
      <c r="AE134" s="52">
        <f t="shared" si="13"/>
        <v>51.290999999999997</v>
      </c>
      <c r="AF134" s="128"/>
      <c r="AG134" s="111"/>
    </row>
    <row r="135" spans="1:33" ht="22.25" customHeight="1">
      <c r="A135" s="21" t="s">
        <v>165</v>
      </c>
      <c r="B135" s="59"/>
      <c r="C135" s="44">
        <v>5014863</v>
      </c>
      <c r="D135" s="44">
        <v>352942</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20"/>
        <v>5367805</v>
      </c>
      <c r="AD135" s="41"/>
      <c r="AE135" s="52">
        <f t="shared" si="13"/>
        <v>5367.8050000000003</v>
      </c>
      <c r="AF135" s="128"/>
      <c r="AG135" s="111"/>
    </row>
    <row r="136" spans="1:33" ht="22.25" customHeight="1">
      <c r="A136" s="21" t="s">
        <v>166</v>
      </c>
      <c r="B136" s="59"/>
      <c r="C136" s="44" t="s">
        <v>156</v>
      </c>
      <c r="D136" s="44" t="s">
        <v>156</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20"/>
        <v>0</v>
      </c>
      <c r="AD136" s="41"/>
      <c r="AE136" s="52">
        <f t="shared" si="13"/>
        <v>0</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20"/>
        <v>0</v>
      </c>
      <c r="AD137" s="41"/>
      <c r="AE137" s="52">
        <f t="shared" ref="AE137:AE193" si="21">AC137/1000</f>
        <v>0</v>
      </c>
      <c r="AF137" s="128"/>
      <c r="AG137" s="111"/>
    </row>
    <row r="138" spans="1:33" ht="22.25" customHeight="1">
      <c r="A138" s="21" t="s">
        <v>168</v>
      </c>
      <c r="B138" s="59"/>
      <c r="C138" s="44">
        <v>42542</v>
      </c>
      <c r="D138" s="44">
        <v>23181</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20"/>
        <v>65723</v>
      </c>
      <c r="AD138" s="41"/>
      <c r="AE138" s="52">
        <f t="shared" si="21"/>
        <v>65.722999999999999</v>
      </c>
      <c r="AF138" s="128"/>
      <c r="AG138" s="111"/>
    </row>
    <row r="139" spans="1:33" ht="22.25" customHeight="1">
      <c r="A139" s="21" t="s">
        <v>169</v>
      </c>
      <c r="B139" s="59"/>
      <c r="C139" s="44">
        <v>134659</v>
      </c>
      <c r="D139" s="44">
        <v>1079055</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20"/>
        <v>1213714</v>
      </c>
      <c r="AD139" s="41"/>
      <c r="AE139" s="52">
        <f t="shared" si="21"/>
        <v>1213.7139999999999</v>
      </c>
      <c r="AF139" s="128"/>
      <c r="AG139" s="111"/>
    </row>
    <row r="140" spans="1:33" ht="22.25" customHeight="1">
      <c r="A140" s="21" t="s">
        <v>170</v>
      </c>
      <c r="B140" s="59"/>
      <c r="C140" s="44">
        <v>58576</v>
      </c>
      <c r="D140" s="44">
        <v>431924</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20"/>
        <v>490500</v>
      </c>
      <c r="AD140" s="41"/>
      <c r="AE140" s="52">
        <f t="shared" si="21"/>
        <v>490.5</v>
      </c>
      <c r="AF140" s="128"/>
      <c r="AG140" s="111"/>
    </row>
    <row r="141" spans="1:33" ht="22.25" customHeight="1">
      <c r="A141" s="21" t="s">
        <v>171</v>
      </c>
      <c r="B141" s="76"/>
      <c r="C141" s="44">
        <v>661453</v>
      </c>
      <c r="D141" s="44">
        <v>167566.73259999999</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20"/>
        <v>829019.73259999999</v>
      </c>
      <c r="AD141" s="41"/>
      <c r="AE141" s="52">
        <f t="shared" si="21"/>
        <v>829.0197326</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1580391.939</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2">SUM(B143:AB143)</f>
        <v>1580391.939</v>
      </c>
      <c r="AD143" s="41"/>
      <c r="AE143" s="52">
        <f t="shared" ref="AE143:AE150" si="23">AC143/1000</f>
        <v>1580.3919390000001</v>
      </c>
      <c r="AF143" s="128"/>
      <c r="AG143" s="111"/>
    </row>
    <row r="144" spans="1:33" ht="22.25" customHeight="1">
      <c r="A144" s="22" t="s">
        <v>174</v>
      </c>
      <c r="B144" s="59"/>
      <c r="C144" s="44">
        <v>264330.89600000001</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2"/>
        <v>264330.89600000001</v>
      </c>
      <c r="AD144" s="41"/>
      <c r="AE144" s="52">
        <f t="shared" si="23"/>
        <v>264.330896</v>
      </c>
      <c r="AF144" s="128"/>
      <c r="AG144" s="111"/>
    </row>
    <row r="145" spans="1:33" ht="22.25" customHeight="1">
      <c r="A145" s="22" t="s">
        <v>175</v>
      </c>
      <c r="B145" s="59"/>
      <c r="C145" s="75"/>
      <c r="D145" s="44">
        <v>8551518.1799999997</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2"/>
        <v>8551518.1799999997</v>
      </c>
      <c r="AD145" s="41"/>
      <c r="AE145" s="52">
        <f t="shared" si="23"/>
        <v>8551.5181799999991</v>
      </c>
      <c r="AF145" s="128"/>
      <c r="AG145" s="111"/>
    </row>
    <row r="146" spans="1:33" ht="22.25" customHeight="1">
      <c r="A146" s="22" t="s">
        <v>176</v>
      </c>
      <c r="B146" s="59"/>
      <c r="C146" s="75"/>
      <c r="D146" s="44">
        <v>4271697.9700769996</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2"/>
        <v>4271697.9700769996</v>
      </c>
      <c r="AD146" s="41"/>
      <c r="AE146" s="52">
        <f t="shared" si="23"/>
        <v>4271.6979700769998</v>
      </c>
      <c r="AF146" s="128"/>
      <c r="AG146" s="111"/>
    </row>
    <row r="147" spans="1:33" ht="22.25" customHeight="1">
      <c r="A147" s="21" t="s">
        <v>177</v>
      </c>
      <c r="B147" s="59"/>
      <c r="C147" s="44">
        <v>525512.37289999996</v>
      </c>
      <c r="D147" s="44">
        <v>159236.31340000001</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2"/>
        <v>684748.68629999994</v>
      </c>
      <c r="AD147" s="41"/>
      <c r="AE147" s="52">
        <f t="shared" si="23"/>
        <v>684.74868629999992</v>
      </c>
      <c r="AF147" s="128"/>
      <c r="AG147" s="44">
        <v>2916.61</v>
      </c>
    </row>
    <row r="148" spans="1:33" ht="22.25" customHeight="1">
      <c r="A148" s="22" t="s">
        <v>178</v>
      </c>
      <c r="B148" s="44">
        <v>31699.38</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2"/>
        <v>31699.38</v>
      </c>
      <c r="AD148" s="41"/>
      <c r="AE148" s="52">
        <f t="shared" si="23"/>
        <v>31.699380000000001</v>
      </c>
      <c r="AF148" s="128"/>
      <c r="AG148" s="111"/>
    </row>
    <row r="149" spans="1:33" ht="22.25" customHeight="1">
      <c r="A149" s="22" t="s">
        <v>179</v>
      </c>
      <c r="B149" s="44">
        <v>941881.87600000005</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2"/>
        <v>941881.87600000005</v>
      </c>
      <c r="AD149" s="41"/>
      <c r="AE149" s="52">
        <f t="shared" si="23"/>
        <v>941.88187600000003</v>
      </c>
      <c r="AF149" s="128"/>
      <c r="AG149" s="111"/>
    </row>
    <row r="150" spans="1:33" ht="22.25" customHeight="1">
      <c r="A150" s="15" t="s">
        <v>180</v>
      </c>
      <c r="B150" s="33">
        <f>B151+B154+B157+B160+B163+B166+B173</f>
        <v>-198186784.83900002</v>
      </c>
      <c r="C150" s="33">
        <f>C169</f>
        <v>103602.8553</v>
      </c>
      <c r="D150" s="33">
        <f>D169</f>
        <v>41958.045400000003</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2"/>
        <v>-198041223.93830001</v>
      </c>
      <c r="AD150" s="41"/>
      <c r="AE150" s="57">
        <f t="shared" si="23"/>
        <v>-198041.22393830001</v>
      </c>
      <c r="AF150" s="128"/>
      <c r="AG150" s="33">
        <f>AG169</f>
        <v>414.47</v>
      </c>
    </row>
    <row r="151" spans="1:33" ht="22.25" customHeight="1">
      <c r="A151" s="22" t="s">
        <v>181</v>
      </c>
      <c r="B151" s="153">
        <f>SUM(B152:B153)</f>
        <v>-189599531.25139999</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2"/>
        <v>-189599531.25139999</v>
      </c>
      <c r="AD151" s="41"/>
      <c r="AE151" s="79">
        <f t="shared" si="21"/>
        <v>-189599.53125139998</v>
      </c>
      <c r="AF151" s="128"/>
      <c r="AG151" s="63"/>
    </row>
    <row r="152" spans="1:33" ht="22.25" customHeight="1">
      <c r="A152" s="21" t="s">
        <v>182</v>
      </c>
      <c r="B152" s="44">
        <v>-189377794.7613</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4">SUM(B152:AB152)</f>
        <v>-189377794.7613</v>
      </c>
      <c r="AD152" s="41"/>
      <c r="AE152" s="52">
        <f t="shared" si="21"/>
        <v>-189377.7947613</v>
      </c>
      <c r="AF152" s="128"/>
      <c r="AG152" s="111"/>
    </row>
    <row r="153" spans="1:33" ht="22.25" customHeight="1">
      <c r="A153" s="21" t="s">
        <v>183</v>
      </c>
      <c r="B153" s="44">
        <v>-221736.4901</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4"/>
        <v>-221736.4901</v>
      </c>
      <c r="AD153" s="41"/>
      <c r="AE153" s="52">
        <f t="shared" si="21"/>
        <v>-221.7364901</v>
      </c>
      <c r="AF153" s="128"/>
      <c r="AG153" s="111"/>
    </row>
    <row r="154" spans="1:33" ht="22.25" customHeight="1">
      <c r="A154" s="22" t="s">
        <v>184</v>
      </c>
      <c r="B154" s="153">
        <f>SUM(B155:B156)</f>
        <v>-13971052.2629</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4"/>
        <v>-13971052.2629</v>
      </c>
      <c r="AD154" s="41"/>
      <c r="AE154" s="79">
        <f t="shared" si="21"/>
        <v>-13971.052262900001</v>
      </c>
      <c r="AF154" s="128"/>
      <c r="AG154" s="63"/>
    </row>
    <row r="155" spans="1:33" ht="22.25" customHeight="1">
      <c r="A155" s="21" t="s">
        <v>185</v>
      </c>
      <c r="B155" s="44">
        <v>-15085255.3914</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4"/>
        <v>-15085255.3914</v>
      </c>
      <c r="AD155" s="41"/>
      <c r="AE155" s="52">
        <f t="shared" si="21"/>
        <v>-15085.2553914</v>
      </c>
      <c r="AF155" s="128"/>
      <c r="AG155" s="111"/>
    </row>
    <row r="156" spans="1:33" ht="22.25" customHeight="1">
      <c r="A156" s="21" t="s">
        <v>186</v>
      </c>
      <c r="B156" s="44">
        <v>1114203.1285000001</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4"/>
        <v>1114203.1285000001</v>
      </c>
      <c r="AD156" s="41"/>
      <c r="AE156" s="52">
        <f t="shared" si="21"/>
        <v>1114.2031285</v>
      </c>
      <c r="AF156" s="128"/>
      <c r="AG156" s="111"/>
    </row>
    <row r="157" spans="1:33" ht="22.25" customHeight="1">
      <c r="A157" s="22" t="s">
        <v>187</v>
      </c>
      <c r="B157" s="153">
        <f>SUM(B158:B159)</f>
        <v>5074741.0685999999</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4"/>
        <v>5074741.0685999999</v>
      </c>
      <c r="AD157" s="41"/>
      <c r="AE157" s="79">
        <f t="shared" si="21"/>
        <v>5074.7410686000003</v>
      </c>
      <c r="AF157" s="128"/>
      <c r="AG157" s="63"/>
    </row>
    <row r="158" spans="1:33" ht="22.25" customHeight="1">
      <c r="A158" s="21" t="s">
        <v>188</v>
      </c>
      <c r="B158" s="44">
        <v>-504294.13559999998</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4"/>
        <v>-504294.13559999998</v>
      </c>
      <c r="AD158" s="41"/>
      <c r="AE158" s="52">
        <f t="shared" si="21"/>
        <v>-504.2941356</v>
      </c>
      <c r="AF158" s="128"/>
      <c r="AG158" s="111"/>
    </row>
    <row r="159" spans="1:33" ht="22.25" customHeight="1">
      <c r="A159" s="21" t="s">
        <v>189</v>
      </c>
      <c r="B159" s="44">
        <v>5579035.2041999996</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4"/>
        <v>5579035.2041999996</v>
      </c>
      <c r="AD159" s="41"/>
      <c r="AE159" s="52">
        <f t="shared" si="21"/>
        <v>5579.0352041999995</v>
      </c>
      <c r="AF159" s="128"/>
      <c r="AG159" s="111"/>
    </row>
    <row r="160" spans="1:33" ht="22.25" customHeight="1">
      <c r="A160" s="22" t="s">
        <v>190</v>
      </c>
      <c r="B160" s="153">
        <f>SUM(B161:B162)</f>
        <v>0</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4"/>
        <v>0</v>
      </c>
      <c r="AD160" s="41"/>
      <c r="AE160" s="79">
        <f t="shared" si="21"/>
        <v>0</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0</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5">SUM(B162:AB162)</f>
        <v>0</v>
      </c>
      <c r="AD162" s="41"/>
      <c r="AE162" s="52">
        <f t="shared" si="21"/>
        <v>0</v>
      </c>
      <c r="AF162" s="128"/>
      <c r="AG162" s="111"/>
    </row>
    <row r="163" spans="1:33" ht="22.25" customHeight="1">
      <c r="A163" s="22" t="s">
        <v>193</v>
      </c>
      <c r="B163" s="153">
        <f>SUM(B164:B165)</f>
        <v>68201.222800000003</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5"/>
        <v>68201.222800000003</v>
      </c>
      <c r="AD163" s="41"/>
      <c r="AE163" s="79">
        <f t="shared" si="21"/>
        <v>68.201222799999996</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68201.222800000003</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5"/>
        <v>68201.222800000003</v>
      </c>
      <c r="AD165" s="41"/>
      <c r="AE165" s="52">
        <f t="shared" si="21"/>
        <v>68.201222799999996</v>
      </c>
      <c r="AF165" s="128"/>
      <c r="AG165" s="111"/>
    </row>
    <row r="166" spans="1:33" ht="22.25" customHeight="1">
      <c r="A166" s="22" t="s">
        <v>196</v>
      </c>
      <c r="B166" s="153">
        <f>SUM(B167:B168)</f>
        <v>68201.222800000003</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5"/>
        <v>68201.222800000003</v>
      </c>
      <c r="AD166" s="41"/>
      <c r="AE166" s="79">
        <f t="shared" si="21"/>
        <v>68.201222799999996</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68201.222800000003</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5"/>
        <v>68201.222800000003</v>
      </c>
      <c r="AD168" s="41"/>
      <c r="AE168" s="52">
        <f t="shared" si="21"/>
        <v>68.201222799999996</v>
      </c>
      <c r="AF168" s="128"/>
      <c r="AG168" s="111"/>
    </row>
    <row r="169" spans="1:33" ht="22.25" customHeight="1">
      <c r="A169" s="22" t="s">
        <v>199</v>
      </c>
      <c r="B169" s="59"/>
      <c r="C169" s="62">
        <f>SUM(C170:C171)</f>
        <v>103602.8553</v>
      </c>
      <c r="D169" s="62">
        <f>SUM(D170:D171)</f>
        <v>41958.045400000003</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5"/>
        <v>145560.9007</v>
      </c>
      <c r="AD169" s="41"/>
      <c r="AE169" s="52">
        <f t="shared" si="21"/>
        <v>145.56090069999999</v>
      </c>
      <c r="AF169" s="128"/>
      <c r="AG169" s="54">
        <f>SUM(AG170:AG171)</f>
        <v>414.47</v>
      </c>
    </row>
    <row r="170" spans="1:33" ht="22.25" customHeight="1">
      <c r="A170" s="21" t="s">
        <v>200</v>
      </c>
      <c r="B170" s="59"/>
      <c r="C170" s="44">
        <v>95150.465299999996</v>
      </c>
      <c r="D170" s="44">
        <v>34654.075400000002</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5"/>
        <v>129804.5407</v>
      </c>
      <c r="AD170" s="41"/>
      <c r="AE170" s="52">
        <f t="shared" si="21"/>
        <v>129.80454069999999</v>
      </c>
      <c r="AF170" s="128"/>
      <c r="AG170" s="44">
        <v>290.93</v>
      </c>
    </row>
    <row r="171" spans="1:33" ht="22.25" customHeight="1">
      <c r="A171" s="21" t="s">
        <v>201</v>
      </c>
      <c r="B171" s="59"/>
      <c r="C171" s="44">
        <v>8452.39</v>
      </c>
      <c r="D171" s="44">
        <v>7303.97</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5"/>
        <v>15756.36</v>
      </c>
      <c r="AD171" s="41"/>
      <c r="AE171" s="52">
        <f t="shared" si="21"/>
        <v>15.756360000000001</v>
      </c>
      <c r="AF171" s="128"/>
      <c r="AG171" s="44">
        <v>123.54</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5"/>
        <v>0</v>
      </c>
      <c r="AD172" s="41"/>
      <c r="AE172" s="52">
        <f t="shared" si="21"/>
        <v>0</v>
      </c>
      <c r="AF172" s="128"/>
      <c r="AG172" s="111"/>
    </row>
    <row r="173" spans="1:33" ht="22.25" customHeight="1">
      <c r="A173" s="22" t="s">
        <v>203</v>
      </c>
      <c r="B173" s="44">
        <v>172655.1611</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5"/>
        <v>172655.1611</v>
      </c>
      <c r="AD173" s="41"/>
      <c r="AE173" s="52">
        <f t="shared" si="21"/>
        <v>172.65516109999999</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381926.24200000003</v>
      </c>
      <c r="C175" s="33">
        <f>C176+C180+C181+C184+C187</f>
        <v>14013819.942211125</v>
      </c>
      <c r="D175" s="33">
        <f>D176+D180+D181+D184+D187</f>
        <v>4799365.6399999997</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19195111.824211124</v>
      </c>
      <c r="AD175" s="97"/>
      <c r="AE175" s="81">
        <f t="shared" si="21"/>
        <v>19195.111824211126</v>
      </c>
      <c r="AF175" s="128"/>
      <c r="AG175" s="33">
        <f>AG176+AG180+AG181+AG184+AG187</f>
        <v>1178.361459</v>
      </c>
    </row>
    <row r="176" spans="1:33" ht="22.25" customHeight="1">
      <c r="A176" s="24" t="s">
        <v>206</v>
      </c>
      <c r="B176" s="63"/>
      <c r="C176" s="62">
        <f>C177+C178+C179</f>
        <v>1782043.855211125</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1782043.855211125</v>
      </c>
      <c r="AD176" s="97"/>
      <c r="AE176" s="37">
        <f t="shared" si="21"/>
        <v>1782.043855211125</v>
      </c>
      <c r="AF176" s="128"/>
      <c r="AG176" s="78"/>
    </row>
    <row r="177" spans="1:33" ht="22.25" customHeight="1">
      <c r="A177" s="100" t="s">
        <v>207</v>
      </c>
      <c r="B177" s="63"/>
      <c r="C177" s="44">
        <v>920562.65422007698</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920562.65422007698</v>
      </c>
      <c r="AD177" s="97"/>
      <c r="AE177" s="44">
        <f t="shared" si="21"/>
        <v>920.56265422007698</v>
      </c>
      <c r="AF177" s="128"/>
      <c r="AG177" s="111"/>
    </row>
    <row r="178" spans="1:33" ht="22.25" customHeight="1">
      <c r="A178" s="100" t="s">
        <v>208</v>
      </c>
      <c r="B178" s="63"/>
      <c r="C178" s="44">
        <v>664509.67315538728</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6">SUM(B178:AB178)</f>
        <v>664509.67315538728</v>
      </c>
      <c r="AD178" s="97"/>
      <c r="AE178" s="52">
        <f t="shared" si="21"/>
        <v>664.5096731553873</v>
      </c>
      <c r="AF178" s="128"/>
      <c r="AG178" s="111"/>
    </row>
    <row r="179" spans="1:33" ht="22.25" customHeight="1">
      <c r="A179" s="100" t="s">
        <v>209</v>
      </c>
      <c r="B179" s="63"/>
      <c r="C179" s="44">
        <v>196971.52783566076</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6"/>
        <v>196971.52783566076</v>
      </c>
      <c r="AD179" s="97"/>
      <c r="AE179" s="52">
        <f t="shared" si="21"/>
        <v>196.97152783566077</v>
      </c>
      <c r="AF179" s="128"/>
      <c r="AG179" s="111"/>
    </row>
    <row r="180" spans="1:33" ht="22.25" customHeight="1">
      <c r="A180" s="24" t="s">
        <v>210</v>
      </c>
      <c r="B180" s="63"/>
      <c r="C180" s="62">
        <v>94807.01</v>
      </c>
      <c r="D180" s="62">
        <v>67296.039999999994</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6"/>
        <v>162103.04999999999</v>
      </c>
      <c r="AD180" s="97"/>
      <c r="AE180" s="37">
        <f t="shared" si="21"/>
        <v>162.10305</v>
      </c>
      <c r="AF180" s="128"/>
      <c r="AG180" s="111"/>
    </row>
    <row r="181" spans="1:33" ht="22.25" customHeight="1">
      <c r="A181" s="24" t="s">
        <v>211</v>
      </c>
      <c r="B181" s="62">
        <f>B182+B183</f>
        <v>381926.24200000003</v>
      </c>
      <c r="C181" s="62">
        <f>C182+C183</f>
        <v>881998.45600000001</v>
      </c>
      <c r="D181" s="62">
        <f>D182+D183</f>
        <v>192634.27799999999</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6"/>
        <v>1456558.976</v>
      </c>
      <c r="AD181" s="97"/>
      <c r="AE181" s="37">
        <f t="shared" si="21"/>
        <v>1456.558976</v>
      </c>
      <c r="AF181" s="128"/>
      <c r="AG181" s="37">
        <f>AG182+AG183</f>
        <v>1178.361459</v>
      </c>
    </row>
    <row r="182" spans="1:33" ht="22.25" customHeight="1">
      <c r="A182" s="100" t="s">
        <v>212</v>
      </c>
      <c r="B182" s="44"/>
      <c r="C182" s="44"/>
      <c r="D182" s="44"/>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6"/>
        <v>0</v>
      </c>
      <c r="AD182" s="97"/>
      <c r="AE182" s="52">
        <f t="shared" si="21"/>
        <v>0</v>
      </c>
      <c r="AF182" s="128"/>
      <c r="AG182" s="111"/>
    </row>
    <row r="183" spans="1:33" ht="22.25" customHeight="1">
      <c r="A183" s="100" t="s">
        <v>213</v>
      </c>
      <c r="B183" s="173">
        <v>381926.24200000003</v>
      </c>
      <c r="C183" s="173">
        <v>881998.45600000001</v>
      </c>
      <c r="D183" s="173">
        <v>192634.27799999999</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6"/>
        <v>1456558.976</v>
      </c>
      <c r="AD183" s="97"/>
      <c r="AE183" s="52">
        <f t="shared" si="21"/>
        <v>1456.558976</v>
      </c>
      <c r="AF183" s="128"/>
      <c r="AG183" s="44">
        <v>1178.361459</v>
      </c>
    </row>
    <row r="184" spans="1:33" ht="22.25" customHeight="1">
      <c r="A184" s="20" t="s">
        <v>214</v>
      </c>
      <c r="B184" s="63"/>
      <c r="C184" s="37">
        <f>SUM(C185:C186)</f>
        <v>11254970.620999999</v>
      </c>
      <c r="D184" s="37">
        <f>SUM(D185:D186)</f>
        <v>4539435.3219999997</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6"/>
        <v>15794405.943</v>
      </c>
      <c r="AD184" s="97"/>
      <c r="AE184" s="37">
        <f t="shared" si="21"/>
        <v>15794.405943</v>
      </c>
      <c r="AF184" s="128"/>
      <c r="AG184" s="76"/>
    </row>
    <row r="185" spans="1:33" ht="22.25" customHeight="1">
      <c r="A185" s="100" t="s">
        <v>215</v>
      </c>
      <c r="B185" s="63"/>
      <c r="C185" s="173">
        <v>4518925.0829999996</v>
      </c>
      <c r="D185" s="178">
        <v>3607401.375</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6"/>
        <v>8126326.4579999996</v>
      </c>
      <c r="AD185" s="97"/>
      <c r="AE185" s="52">
        <f t="shared" si="21"/>
        <v>8126.3264579999995</v>
      </c>
      <c r="AF185" s="128"/>
      <c r="AG185" s="111"/>
    </row>
    <row r="186" spans="1:33" ht="22.25" customHeight="1">
      <c r="A186" s="100" t="s">
        <v>216</v>
      </c>
      <c r="B186" s="63"/>
      <c r="C186" s="174">
        <v>6736045.5379999997</v>
      </c>
      <c r="D186" s="179">
        <v>932033.94700000004</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6"/>
        <v>7668079.4849999994</v>
      </c>
      <c r="AD186" s="97"/>
      <c r="AE186" s="52">
        <f t="shared" si="21"/>
        <v>7668.0794849999993</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1"/>
        <v>0</v>
      </c>
      <c r="AF187" s="128"/>
      <c r="AG187" s="127"/>
    </row>
    <row r="188" spans="1:33" ht="22.25" customHeight="1">
      <c r="A188" s="140" t="s">
        <v>218</v>
      </c>
      <c r="B188" s="137">
        <f t="shared" ref="B188:L188" si="27">B10+B68+B121+B175</f>
        <v>321632873.84599388</v>
      </c>
      <c r="C188" s="137">
        <f t="shared" si="27"/>
        <v>114759092.70903698</v>
      </c>
      <c r="D188" s="137">
        <f t="shared" si="27"/>
        <v>29671423.64685718</v>
      </c>
      <c r="E188" s="137">
        <f t="shared" si="27"/>
        <v>566392.31999999995</v>
      </c>
      <c r="F188" s="137">
        <f t="shared" si="27"/>
        <v>0</v>
      </c>
      <c r="G188" s="137">
        <f t="shared" si="27"/>
        <v>0</v>
      </c>
      <c r="H188" s="137">
        <f t="shared" si="27"/>
        <v>0</v>
      </c>
      <c r="I188" s="137">
        <f t="shared" si="27"/>
        <v>0</v>
      </c>
      <c r="J188" s="137">
        <f t="shared" si="27"/>
        <v>0</v>
      </c>
      <c r="K188" s="137">
        <f t="shared" si="27"/>
        <v>0</v>
      </c>
      <c r="L188" s="137">
        <f t="shared" si="27"/>
        <v>0</v>
      </c>
      <c r="M188" s="137">
        <f>M175+M121+M68+M10</f>
        <v>0</v>
      </c>
      <c r="N188" s="137">
        <f t="shared" ref="N188:AC188" si="28">N10+N68+N121+N175</f>
        <v>0</v>
      </c>
      <c r="O188" s="137">
        <f t="shared" si="28"/>
        <v>0</v>
      </c>
      <c r="P188" s="137">
        <f t="shared" si="28"/>
        <v>0</v>
      </c>
      <c r="Q188" s="137">
        <f t="shared" si="28"/>
        <v>0</v>
      </c>
      <c r="R188" s="137">
        <f t="shared" si="28"/>
        <v>0</v>
      </c>
      <c r="S188" s="137">
        <f t="shared" si="28"/>
        <v>0</v>
      </c>
      <c r="T188" s="137">
        <f t="shared" si="28"/>
        <v>0</v>
      </c>
      <c r="U188" s="137">
        <f t="shared" si="28"/>
        <v>223834.10399999999</v>
      </c>
      <c r="V188" s="137">
        <f t="shared" si="28"/>
        <v>59724.964999999997</v>
      </c>
      <c r="W188" s="137">
        <f t="shared" si="28"/>
        <v>0</v>
      </c>
      <c r="X188" s="137">
        <f t="shared" si="28"/>
        <v>0</v>
      </c>
      <c r="Y188" s="137">
        <f t="shared" si="28"/>
        <v>0</v>
      </c>
      <c r="Z188" s="137">
        <f t="shared" si="28"/>
        <v>0</v>
      </c>
      <c r="AA188" s="137">
        <f t="shared" si="28"/>
        <v>0</v>
      </c>
      <c r="AB188" s="137">
        <f t="shared" si="28"/>
        <v>43436.97</v>
      </c>
      <c r="AC188" s="137">
        <f t="shared" si="28"/>
        <v>466956778.56088811</v>
      </c>
      <c r="AD188" s="97"/>
      <c r="AE188" s="137">
        <f t="shared" si="21"/>
        <v>466956.77856088814</v>
      </c>
      <c r="AF188" s="91"/>
      <c r="AG188" s="147">
        <f>AG175+AG121+AG68+AG10</f>
        <v>80080.085051815986</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2069066</v>
      </c>
      <c r="C190" s="62">
        <f>C191+C192</f>
        <v>399</v>
      </c>
      <c r="D190" s="62">
        <f>D191+D192</f>
        <v>15102</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2084567</v>
      </c>
      <c r="AD190" s="41"/>
      <c r="AE190" s="37">
        <f t="shared" si="21"/>
        <v>2084.567</v>
      </c>
      <c r="AF190" s="91"/>
      <c r="AG190" s="37">
        <f>AG191</f>
        <v>29.31</v>
      </c>
    </row>
    <row r="191" spans="1:33" ht="22.25" customHeight="1">
      <c r="A191" s="25" t="s">
        <v>220</v>
      </c>
      <c r="B191" s="44">
        <v>2069066</v>
      </c>
      <c r="C191" s="44">
        <v>399</v>
      </c>
      <c r="D191" s="44">
        <v>15102</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2084567</v>
      </c>
      <c r="AD191" s="41"/>
      <c r="AE191" s="52">
        <f t="shared" si="21"/>
        <v>2084.567</v>
      </c>
      <c r="AF191" s="91"/>
      <c r="AG191" s="52">
        <v>29.31</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37725686</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37725686</v>
      </c>
      <c r="AE193" s="31">
        <f t="shared" si="21"/>
        <v>37725.686000000002</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6A92D-49C6-4B7B-8E1B-4090D47C1F57}">
  <dimension ref="A1:AG200"/>
  <sheetViews>
    <sheetView zoomScale="138" zoomScaleNormal="138" workbookViewId="0">
      <pane xSplit="1" topLeftCell="B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2019</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560005809.35974181</v>
      </c>
      <c r="C7" s="134">
        <f>C10+C68+C121+C150+C175</f>
        <v>164889820.01536447</v>
      </c>
      <c r="D7" s="134">
        <f>D10+D68+D121+D150+D175</f>
        <v>38630491.435800001</v>
      </c>
      <c r="E7" s="134">
        <f>E68</f>
        <v>1719111.3708159206</v>
      </c>
      <c r="F7" s="134">
        <f t="shared" ref="F7:AB7" si="0">F68</f>
        <v>1738815.095</v>
      </c>
      <c r="G7" s="134">
        <f t="shared" si="0"/>
        <v>3102.067</v>
      </c>
      <c r="H7" s="134">
        <f t="shared" si="0"/>
        <v>37805.667000000001</v>
      </c>
      <c r="I7" s="134">
        <f t="shared" si="0"/>
        <v>280.09800000000001</v>
      </c>
      <c r="J7" s="134">
        <f t="shared" si="0"/>
        <v>7786428.4450000003</v>
      </c>
      <c r="K7" s="134">
        <f t="shared" si="0"/>
        <v>8323654.1260000002</v>
      </c>
      <c r="L7" s="134">
        <f t="shared" si="0"/>
        <v>264512.06599999999</v>
      </c>
      <c r="M7" s="134">
        <f t="shared" si="0"/>
        <v>412785.69500000001</v>
      </c>
      <c r="N7" s="134">
        <f t="shared" si="0"/>
        <v>407737.47</v>
      </c>
      <c r="O7" s="134">
        <f t="shared" si="0"/>
        <v>44179.535000000003</v>
      </c>
      <c r="P7" s="134">
        <f t="shared" si="0"/>
        <v>68946.904999999999</v>
      </c>
      <c r="Q7" s="134">
        <f t="shared" si="0"/>
        <v>58366.137999999999</v>
      </c>
      <c r="R7" s="134">
        <f t="shared" si="0"/>
        <v>4735.4059999999999</v>
      </c>
      <c r="S7" s="134">
        <f t="shared" si="0"/>
        <v>1180910.4269999999</v>
      </c>
      <c r="T7" s="134">
        <f t="shared" si="0"/>
        <v>1.8690795598948033</v>
      </c>
      <c r="U7" s="134">
        <f t="shared" si="0"/>
        <v>23210.733235630425</v>
      </c>
      <c r="V7" s="134">
        <f t="shared" si="0"/>
        <v>2629.5925551153623</v>
      </c>
      <c r="W7" s="134">
        <f t="shared" si="0"/>
        <v>245.71356104968609</v>
      </c>
      <c r="X7" s="134">
        <f t="shared" si="0"/>
        <v>2.7608265286481587E-3</v>
      </c>
      <c r="Y7" s="134">
        <f t="shared" si="0"/>
        <v>87.910030697203581</v>
      </c>
      <c r="Z7" s="134">
        <f t="shared" si="0"/>
        <v>1.8405510190987724E-3</v>
      </c>
      <c r="AA7" s="134">
        <f t="shared" si="0"/>
        <v>2474.4518579856917</v>
      </c>
      <c r="AB7" s="134">
        <f t="shared" si="0"/>
        <v>400915.89561215154</v>
      </c>
      <c r="AC7" s="139">
        <f>SUM(B7:AB7)</f>
        <v>786007057.49225616</v>
      </c>
      <c r="AE7" s="139">
        <f>AC7/1000</f>
        <v>786007.05749225616</v>
      </c>
      <c r="AF7" s="130"/>
      <c r="AG7" s="185">
        <f>AG10+AG68+AG121+AG150+AG175</f>
        <v>70561.802446600544</v>
      </c>
    </row>
    <row r="8" spans="1:33" ht="27.5" customHeight="1" thickBot="1">
      <c r="A8" s="131" t="s">
        <v>37</v>
      </c>
      <c r="B8" s="132">
        <f>(B10+B68+B121+B175)</f>
        <v>535579838.42784184</v>
      </c>
      <c r="C8" s="132">
        <f t="shared" ref="C8:AB8" si="1">(C10+C68+C121+C175)</f>
        <v>164141021.77966449</v>
      </c>
      <c r="D8" s="132">
        <f t="shared" si="1"/>
        <v>38237655.180400006</v>
      </c>
      <c r="E8" s="132">
        <f t="shared" si="1"/>
        <v>1719111.3708159206</v>
      </c>
      <c r="F8" s="132">
        <f t="shared" si="1"/>
        <v>1738815.095</v>
      </c>
      <c r="G8" s="132">
        <f t="shared" si="1"/>
        <v>3102.067</v>
      </c>
      <c r="H8" s="132">
        <f t="shared" si="1"/>
        <v>37805.667000000001</v>
      </c>
      <c r="I8" s="132">
        <f t="shared" si="1"/>
        <v>280.09800000000001</v>
      </c>
      <c r="J8" s="132">
        <f t="shared" si="1"/>
        <v>7786428.4450000003</v>
      </c>
      <c r="K8" s="132">
        <f t="shared" si="1"/>
        <v>8323654.1260000002</v>
      </c>
      <c r="L8" s="132">
        <f t="shared" si="1"/>
        <v>264512.06599999999</v>
      </c>
      <c r="M8" s="132">
        <f t="shared" si="1"/>
        <v>412785.69500000001</v>
      </c>
      <c r="N8" s="132">
        <f t="shared" si="1"/>
        <v>407737.47</v>
      </c>
      <c r="O8" s="132">
        <f t="shared" si="1"/>
        <v>44179.535000000003</v>
      </c>
      <c r="P8" s="132">
        <f t="shared" si="1"/>
        <v>68946.904999999999</v>
      </c>
      <c r="Q8" s="132">
        <f t="shared" si="1"/>
        <v>58366.137999999999</v>
      </c>
      <c r="R8" s="132">
        <f t="shared" si="1"/>
        <v>4735.4059999999999</v>
      </c>
      <c r="S8" s="132">
        <f t="shared" si="1"/>
        <v>1180910.4269999999</v>
      </c>
      <c r="T8" s="132">
        <f t="shared" si="1"/>
        <v>1.8690795598948033</v>
      </c>
      <c r="U8" s="132">
        <f t="shared" si="1"/>
        <v>23210.733235630425</v>
      </c>
      <c r="V8" s="132">
        <f t="shared" si="1"/>
        <v>2629.5925551153623</v>
      </c>
      <c r="W8" s="132">
        <f t="shared" si="1"/>
        <v>245.71356104968609</v>
      </c>
      <c r="X8" s="132">
        <f t="shared" si="1"/>
        <v>2.7608265286481587E-3</v>
      </c>
      <c r="Y8" s="132">
        <f t="shared" si="1"/>
        <v>87.910030697203581</v>
      </c>
      <c r="Z8" s="132">
        <f t="shared" si="1"/>
        <v>1.8405510190987724E-3</v>
      </c>
      <c r="AA8" s="132">
        <f t="shared" si="1"/>
        <v>2474.4518579856917</v>
      </c>
      <c r="AB8" s="132">
        <f t="shared" si="1"/>
        <v>400915.89561215154</v>
      </c>
      <c r="AC8" s="135">
        <f>SUM(B8:AB8)</f>
        <v>760439452.06925619</v>
      </c>
      <c r="AE8" s="135">
        <f>AC8/1000</f>
        <v>760439.45206925622</v>
      </c>
      <c r="AF8" s="130"/>
      <c r="AG8" s="186"/>
    </row>
    <row r="9" spans="1:33" ht="27.5" customHeight="1" thickBot="1">
      <c r="A9" s="136" t="s">
        <v>38</v>
      </c>
      <c r="B9" s="137">
        <f>B10+B68+B121+B150+B175</f>
        <v>352504648.76204187</v>
      </c>
      <c r="C9" s="137">
        <f t="shared" ref="C9:D9" si="2">C10+C68+C121+C150+C175</f>
        <v>164889820.01536447</v>
      </c>
      <c r="D9" s="137">
        <f t="shared" si="2"/>
        <v>38630491.435800001</v>
      </c>
      <c r="E9" s="137">
        <f t="shared" ref="E9:AB9" si="3">E10+E68+E121+E175</f>
        <v>1719111.3708159206</v>
      </c>
      <c r="F9" s="137">
        <f t="shared" si="3"/>
        <v>1738815.095</v>
      </c>
      <c r="G9" s="137">
        <f t="shared" si="3"/>
        <v>3102.067</v>
      </c>
      <c r="H9" s="137">
        <f t="shared" si="3"/>
        <v>37805.667000000001</v>
      </c>
      <c r="I9" s="137">
        <f t="shared" si="3"/>
        <v>280.09800000000001</v>
      </c>
      <c r="J9" s="137">
        <f t="shared" si="3"/>
        <v>7786428.4450000003</v>
      </c>
      <c r="K9" s="137">
        <f t="shared" si="3"/>
        <v>8323654.1260000002</v>
      </c>
      <c r="L9" s="137">
        <f t="shared" si="3"/>
        <v>264512.06599999999</v>
      </c>
      <c r="M9" s="137">
        <f t="shared" si="3"/>
        <v>412785.69500000001</v>
      </c>
      <c r="N9" s="137">
        <f t="shared" si="3"/>
        <v>407737.47</v>
      </c>
      <c r="O9" s="137">
        <f t="shared" si="3"/>
        <v>44179.535000000003</v>
      </c>
      <c r="P9" s="137">
        <f t="shared" si="3"/>
        <v>68946.904999999999</v>
      </c>
      <c r="Q9" s="137">
        <f t="shared" si="3"/>
        <v>58366.137999999999</v>
      </c>
      <c r="R9" s="137">
        <f t="shared" si="3"/>
        <v>4735.4059999999999</v>
      </c>
      <c r="S9" s="137">
        <f t="shared" si="3"/>
        <v>1180910.4269999999</v>
      </c>
      <c r="T9" s="137">
        <f t="shared" si="3"/>
        <v>1.8690795598948033</v>
      </c>
      <c r="U9" s="137">
        <f t="shared" si="3"/>
        <v>23210.733235630425</v>
      </c>
      <c r="V9" s="137">
        <f t="shared" si="3"/>
        <v>2629.5925551153623</v>
      </c>
      <c r="W9" s="137">
        <f t="shared" si="3"/>
        <v>245.71356104968609</v>
      </c>
      <c r="X9" s="137">
        <f t="shared" si="3"/>
        <v>2.7608265286481587E-3</v>
      </c>
      <c r="Y9" s="137">
        <f t="shared" si="3"/>
        <v>87.910030697203581</v>
      </c>
      <c r="Z9" s="137">
        <f t="shared" si="3"/>
        <v>1.8405510190987724E-3</v>
      </c>
      <c r="AA9" s="137">
        <f t="shared" si="3"/>
        <v>2474.4518579856917</v>
      </c>
      <c r="AB9" s="137">
        <f t="shared" si="3"/>
        <v>400915.89561215154</v>
      </c>
      <c r="AC9" s="138">
        <f>SUM(B9:AB9)</f>
        <v>578505896.89455616</v>
      </c>
      <c r="AE9" s="138">
        <f t="shared" ref="AE9:AE72" si="4">AC9/1000</f>
        <v>578505.89689455612</v>
      </c>
      <c r="AF9" s="129"/>
      <c r="AG9" s="187"/>
    </row>
    <row r="10" spans="1:33" ht="22.25" customHeight="1">
      <c r="A10" s="32" t="s">
        <v>39</v>
      </c>
      <c r="B10" s="33">
        <f>B11+B53</f>
        <v>481892360.17288917</v>
      </c>
      <c r="C10" s="33">
        <f>C11+C53</f>
        <v>18096623.217362333</v>
      </c>
      <c r="D10" s="33">
        <f>D11+D53</f>
        <v>2621571.829788805</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502610555.22004032</v>
      </c>
      <c r="AD10" s="41"/>
      <c r="AE10" s="57">
        <f t="shared" si="4"/>
        <v>502610.55522004032</v>
      </c>
      <c r="AF10" s="128"/>
      <c r="AG10" s="36">
        <f>AG11+AG53</f>
        <v>64239.544671600539</v>
      </c>
    </row>
    <row r="11" spans="1:33" ht="22.25" customHeight="1">
      <c r="A11" s="20" t="s">
        <v>40</v>
      </c>
      <c r="B11" s="37">
        <f>B12+B18+B43+B49</f>
        <v>469493216.35288918</v>
      </c>
      <c r="C11" s="37">
        <f>C12+C18+C43+C49</f>
        <v>1075185.5073623327</v>
      </c>
      <c r="D11" s="37">
        <f>D12+D18+D43+D49</f>
        <v>2591968.8597888048</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473160370.72004032</v>
      </c>
      <c r="AD11" s="41"/>
      <c r="AE11" s="37">
        <f t="shared" si="4"/>
        <v>473160.37072004034</v>
      </c>
      <c r="AF11" s="128"/>
      <c r="AG11" s="37">
        <f>AG12+AG18+AG43+AG49</f>
        <v>58136.296174453491</v>
      </c>
    </row>
    <row r="12" spans="1:33" ht="22.25" customHeight="1">
      <c r="A12" s="20" t="s">
        <v>41</v>
      </c>
      <c r="B12" s="37">
        <f>B13+B14+B15</f>
        <v>202801702.57645491</v>
      </c>
      <c r="C12" s="37">
        <f>C13+C14+C15</f>
        <v>174115.88533873163</v>
      </c>
      <c r="D12" s="37">
        <f>D13+D14+D15</f>
        <v>303602.74283379386</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203279421.20462739</v>
      </c>
      <c r="AD12" s="41"/>
      <c r="AE12" s="37">
        <f t="shared" si="4"/>
        <v>203279.4212046274</v>
      </c>
      <c r="AF12" s="128"/>
      <c r="AG12" s="37">
        <f>SUM(AG13:AG15)</f>
        <v>8268.9797619124893</v>
      </c>
    </row>
    <row r="13" spans="1:33" ht="22.25" customHeight="1">
      <c r="A13" s="21" t="s">
        <v>42</v>
      </c>
      <c r="B13" s="44">
        <v>170956119.944837</v>
      </c>
      <c r="C13" s="44">
        <v>157235.78729316499</v>
      </c>
      <c r="D13" s="44">
        <v>284030.706973508</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171397386.43910366</v>
      </c>
      <c r="AD13" s="41"/>
      <c r="AE13" s="52">
        <f t="shared" si="4"/>
        <v>171397.38643910366</v>
      </c>
      <c r="AF13" s="128"/>
      <c r="AG13" s="44">
        <v>7280.4047477864897</v>
      </c>
    </row>
    <row r="14" spans="1:33" ht="22.25" customHeight="1">
      <c r="A14" s="21" t="s">
        <v>43</v>
      </c>
      <c r="B14" s="44">
        <v>10238677.9676589</v>
      </c>
      <c r="C14" s="44">
        <v>6498.65088917296</v>
      </c>
      <c r="D14" s="44">
        <v>8833.48521137848</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10254010.103759451</v>
      </c>
      <c r="AD14" s="41"/>
      <c r="AE14" s="52">
        <f t="shared" si="4"/>
        <v>10254.01010375945</v>
      </c>
      <c r="AF14" s="128"/>
      <c r="AG14" s="44">
        <v>683.29411447496295</v>
      </c>
    </row>
    <row r="15" spans="1:33" ht="22.25" customHeight="1">
      <c r="A15" s="21" t="s">
        <v>44</v>
      </c>
      <c r="B15" s="49">
        <f>B16+B17</f>
        <v>21606904.663958997</v>
      </c>
      <c r="C15" s="49">
        <f t="shared" ref="C15:D15" si="5">C16+C17</f>
        <v>10381.4471563937</v>
      </c>
      <c r="D15" s="49">
        <f t="shared" si="5"/>
        <v>10738.5506489074</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21628024.661764298</v>
      </c>
      <c r="AD15" s="41"/>
      <c r="AE15" s="52">
        <f t="shared" si="4"/>
        <v>21628.024661764299</v>
      </c>
      <c r="AF15" s="128"/>
      <c r="AG15" s="44">
        <v>305.28089965103698</v>
      </c>
    </row>
    <row r="16" spans="1:33" ht="22.25" customHeight="1">
      <c r="A16" s="98" t="s">
        <v>45</v>
      </c>
      <c r="B16" s="44">
        <v>1058014.08</v>
      </c>
      <c r="C16" s="44">
        <v>5.29</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1058019.3700000001</v>
      </c>
      <c r="AD16" s="41"/>
      <c r="AE16" s="52">
        <f t="shared" si="4"/>
        <v>1058.0193700000002</v>
      </c>
      <c r="AF16" s="128"/>
      <c r="AG16" s="73"/>
    </row>
    <row r="17" spans="1:33" ht="22.25" customHeight="1">
      <c r="A17" s="99" t="s">
        <v>46</v>
      </c>
      <c r="B17" s="44">
        <v>20548890.583958998</v>
      </c>
      <c r="C17" s="44">
        <v>10376.1571563937</v>
      </c>
      <c r="D17" s="44">
        <v>10738.5506489074</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20570005.2917643</v>
      </c>
      <c r="AD17" s="41"/>
      <c r="AE17" s="52">
        <f t="shared" si="4"/>
        <v>20570.005291764301</v>
      </c>
      <c r="AF17" s="128"/>
      <c r="AG17" s="44">
        <v>305.28089965103698</v>
      </c>
    </row>
    <row r="18" spans="1:33" ht="22.25" customHeight="1">
      <c r="A18" s="20" t="s">
        <v>47</v>
      </c>
      <c r="B18" s="37">
        <f>B19+B20+B21+B25+B26+B33+B35+B37+B39</f>
        <v>66132166.047434285</v>
      </c>
      <c r="C18" s="37">
        <f>C19+C20+C21+C25+C26+C33+C35+C37+C39</f>
        <v>113382.38692360124</v>
      </c>
      <c r="D18" s="37">
        <f>D19+D20+D21+D25+D26+D33+D35+D37+D39</f>
        <v>153715.8190550112</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66399264.253412902</v>
      </c>
      <c r="AD18" s="110"/>
      <c r="AE18" s="37">
        <f t="shared" si="4"/>
        <v>66399.264253412897</v>
      </c>
      <c r="AF18" s="128"/>
      <c r="AG18" s="37">
        <f>SUM(AG19,AG20,AG21,AG25,AG26,AG32,AG33,AG34,AG35,AG36,AG37,AG38,AG39)</f>
        <v>802.28701404100354</v>
      </c>
    </row>
    <row r="19" spans="1:33" ht="22.25" customHeight="1">
      <c r="A19" s="100" t="s">
        <v>48</v>
      </c>
      <c r="B19" s="44">
        <v>7520596.6368462471</v>
      </c>
      <c r="C19" s="44">
        <v>3696.8937212968249</v>
      </c>
      <c r="D19" s="44">
        <v>3585.7421053212274</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7527879.2726728646</v>
      </c>
      <c r="AD19" s="110"/>
      <c r="AE19" s="44">
        <f t="shared" si="4"/>
        <v>7527.8792726728643</v>
      </c>
      <c r="AF19" s="128"/>
      <c r="AG19" s="44">
        <v>23.914089581579773</v>
      </c>
    </row>
    <row r="20" spans="1:33" ht="22.25" customHeight="1">
      <c r="A20" s="100" t="s">
        <v>49</v>
      </c>
      <c r="B20" s="44">
        <v>2104908.955845756</v>
      </c>
      <c r="C20" s="44">
        <v>1324.1941281965344</v>
      </c>
      <c r="D20" s="44">
        <v>1818.8074682930514</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2108051.9574422459</v>
      </c>
      <c r="AD20" s="110"/>
      <c r="AE20" s="52">
        <f t="shared" si="4"/>
        <v>2108.051957442246</v>
      </c>
      <c r="AF20" s="128"/>
      <c r="AG20" s="44">
        <v>12.53705227089862</v>
      </c>
    </row>
    <row r="21" spans="1:33" ht="22.25" customHeight="1">
      <c r="A21" s="100" t="s">
        <v>50</v>
      </c>
      <c r="B21" s="44">
        <f>SUM(B22:B24)</f>
        <v>6708602.7617643038</v>
      </c>
      <c r="C21" s="44">
        <f>SUM(C22:C24)</f>
        <v>3505.2657038816515</v>
      </c>
      <c r="D21" s="44">
        <f>SUM(D22:D24)</f>
        <v>3741.759997051809</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6715849.787465238</v>
      </c>
      <c r="AD21" s="110"/>
      <c r="AE21" s="52">
        <f t="shared" si="4"/>
        <v>6715.8497874652376</v>
      </c>
      <c r="AF21" s="128"/>
      <c r="AG21" s="44">
        <v>23.018640315271639</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6680006.5781832477</v>
      </c>
      <c r="C23" s="44">
        <v>3482.1348310300855</v>
      </c>
      <c r="D23" s="44">
        <v>3704.734059154202</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6687193.4470734317</v>
      </c>
      <c r="AD23" s="110"/>
      <c r="AE23" s="52">
        <f t="shared" si="4"/>
        <v>6687.1934470734313</v>
      </c>
      <c r="AF23" s="128"/>
      <c r="AG23" s="44">
        <v>22.916087091999167</v>
      </c>
    </row>
    <row r="24" spans="1:33" ht="22.25" customHeight="1">
      <c r="A24" s="99" t="s">
        <v>53</v>
      </c>
      <c r="B24" s="44">
        <v>28596.183581055771</v>
      </c>
      <c r="C24" s="44">
        <v>23.130872851566085</v>
      </c>
      <c r="D24" s="44">
        <v>37.025937897607236</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28656.340391804944</v>
      </c>
      <c r="AD24" s="110"/>
      <c r="AE24" s="52">
        <f t="shared" si="4"/>
        <v>28.656340391804946</v>
      </c>
      <c r="AF24" s="128"/>
      <c r="AG24" s="44">
        <v>0.10255322327247456</v>
      </c>
    </row>
    <row r="25" spans="1:33" ht="22.25" customHeight="1">
      <c r="A25" s="100" t="s">
        <v>54</v>
      </c>
      <c r="B25" s="44">
        <v>2953969.4854128407</v>
      </c>
      <c r="C25" s="44">
        <v>1674.9267823353043</v>
      </c>
      <c r="D25" s="44">
        <v>2004.1143410610659</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2957648.526536237</v>
      </c>
      <c r="AD25" s="110"/>
      <c r="AE25" s="52">
        <f t="shared" si="4"/>
        <v>2957.6485265362371</v>
      </c>
      <c r="AF25" s="128"/>
      <c r="AG25" s="44">
        <v>22.625990710845212</v>
      </c>
    </row>
    <row r="26" spans="1:33" ht="22.25" customHeight="1">
      <c r="A26" s="100" t="s">
        <v>55</v>
      </c>
      <c r="B26" s="44">
        <f>SUM(B27:B31)</f>
        <v>749927.758513949</v>
      </c>
      <c r="C26" s="44">
        <f>SUM(C27:C31)</f>
        <v>36004.915525964592</v>
      </c>
      <c r="D26" s="44">
        <f>SUM(D27:D31)</f>
        <v>45675.706040535129</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831608.3800804487</v>
      </c>
      <c r="AD26" s="110"/>
      <c r="AE26" s="52">
        <f t="shared" si="4"/>
        <v>831.60838008044868</v>
      </c>
      <c r="AF26" s="128"/>
      <c r="AG26" s="44">
        <v>463.94931334206183</v>
      </c>
    </row>
    <row r="27" spans="1:33" ht="22.25" customHeight="1">
      <c r="A27" s="99" t="s">
        <v>56</v>
      </c>
      <c r="B27" s="44">
        <v>0</v>
      </c>
      <c r="C27" s="44">
        <v>35387.401313274866</v>
      </c>
      <c r="D27" s="44">
        <v>44655.530228656375</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80042.931541931233</v>
      </c>
      <c r="AD27" s="110"/>
      <c r="AE27" s="52">
        <f t="shared" si="4"/>
        <v>80.042931541931239</v>
      </c>
      <c r="AF27" s="128"/>
      <c r="AG27" s="44">
        <v>459.61493848551044</v>
      </c>
    </row>
    <row r="28" spans="1:33" ht="22.25" customHeight="1">
      <c r="A28" s="99" t="s">
        <v>57</v>
      </c>
      <c r="B28" s="44">
        <v>0</v>
      </c>
      <c r="C28" s="44">
        <v>0</v>
      </c>
      <c r="D28" s="44">
        <v>0</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0</v>
      </c>
      <c r="AD28" s="110"/>
      <c r="AE28" s="52">
        <f t="shared" si="4"/>
        <v>0</v>
      </c>
      <c r="AF28" s="128"/>
      <c r="AG28" s="44">
        <v>0</v>
      </c>
    </row>
    <row r="29" spans="1:33" ht="22.25" customHeight="1">
      <c r="A29" s="99" t="s">
        <v>58</v>
      </c>
      <c r="B29" s="44">
        <v>710885.51777028257</v>
      </c>
      <c r="C29" s="44">
        <v>576.15490843414989</v>
      </c>
      <c r="D29" s="44">
        <v>941.88855739498842</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712403.56123611168</v>
      </c>
      <c r="AD29" s="110"/>
      <c r="AE29" s="52">
        <f t="shared" si="4"/>
        <v>712.40356123611173</v>
      </c>
      <c r="AF29" s="128"/>
      <c r="AG29" s="44">
        <v>2.2457658609444291</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39042.240743666429</v>
      </c>
      <c r="C31" s="44">
        <v>41.359304255576177</v>
      </c>
      <c r="D31" s="44">
        <v>78.287254483769189</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39161.887302405768</v>
      </c>
      <c r="AD31" s="110"/>
      <c r="AE31" s="52">
        <f t="shared" si="4"/>
        <v>39.161887302405766</v>
      </c>
      <c r="AF31" s="128"/>
      <c r="AG31" s="44">
        <v>2.0886089956069811</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665922.88630978705</v>
      </c>
      <c r="C33" s="44">
        <v>385.37572518559659</v>
      </c>
      <c r="D33" s="44">
        <v>473.13006202440636</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666781.39209699712</v>
      </c>
      <c r="AD33" s="110"/>
      <c r="AE33" s="52">
        <f t="shared" si="4"/>
        <v>666.78139209699714</v>
      </c>
      <c r="AF33" s="128"/>
      <c r="AG33" s="44">
        <v>1.9747584911466183</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11664373.78592349</v>
      </c>
      <c r="C35" s="44">
        <v>12754.533581443649</v>
      </c>
      <c r="D35" s="44">
        <v>21386.030631142072</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11698514.350136075</v>
      </c>
      <c r="AD35" s="110"/>
      <c r="AE35" s="52">
        <f t="shared" si="4"/>
        <v>11698.514350136074</v>
      </c>
      <c r="AF35" s="128"/>
      <c r="AG35" s="44">
        <v>67.10281597618706</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488936.62221597915</v>
      </c>
      <c r="C37" s="44">
        <v>563.76447724769764</v>
      </c>
      <c r="D37" s="44">
        <v>1067.1256176474276</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490567.5123108743</v>
      </c>
      <c r="AD37" s="110"/>
      <c r="AE37" s="52">
        <f t="shared" si="4"/>
        <v>490.56751231087429</v>
      </c>
      <c r="AF37" s="128"/>
      <c r="AG37" s="44">
        <v>2.1665717232042376</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33274927.154601932</v>
      </c>
      <c r="C39" s="44">
        <f>SUM(C40:C42)</f>
        <v>53472.517278049396</v>
      </c>
      <c r="D39" s="44">
        <f>SUM(D40:D42)</f>
        <v>73963.402791935005</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33402363.074671917</v>
      </c>
      <c r="AD39" s="110"/>
      <c r="AE39" s="52">
        <f t="shared" si="4"/>
        <v>33402.363074671914</v>
      </c>
      <c r="AF39" s="128"/>
      <c r="AG39" s="44">
        <v>184.99778162980866</v>
      </c>
    </row>
    <row r="40" spans="1:33" ht="22.25" customHeight="1">
      <c r="A40" s="99" t="s">
        <v>69</v>
      </c>
      <c r="B40" s="44">
        <v>2761981.6138103111</v>
      </c>
      <c r="C40" s="44">
        <v>1358.4371596526178</v>
      </c>
      <c r="D40" s="44">
        <v>1319.5734807710264</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2764659.6244507348</v>
      </c>
      <c r="AD40" s="110"/>
      <c r="AE40" s="52">
        <f t="shared" si="4"/>
        <v>2764.659624450735</v>
      </c>
      <c r="AF40" s="128"/>
      <c r="AG40" s="44">
        <v>8.6263785318395723</v>
      </c>
    </row>
    <row r="41" spans="1:33" ht="22.25" customHeight="1">
      <c r="A41" s="99" t="s">
        <v>70</v>
      </c>
      <c r="B41" s="44">
        <v>547766.58242493705</v>
      </c>
      <c r="C41" s="44">
        <v>389.92220505041786</v>
      </c>
      <c r="D41" s="44">
        <v>574.1533208483163</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548730.65795083588</v>
      </c>
      <c r="AD41" s="110"/>
      <c r="AE41" s="52">
        <f t="shared" si="4"/>
        <v>548.73065795083585</v>
      </c>
      <c r="AF41" s="128"/>
      <c r="AG41" s="44">
        <v>3.2510177500536823</v>
      </c>
    </row>
    <row r="42" spans="1:33" ht="22.25" customHeight="1">
      <c r="A42" s="99" t="s">
        <v>71</v>
      </c>
      <c r="B42" s="44">
        <v>29965178.958366685</v>
      </c>
      <c r="C42" s="44">
        <v>51724.15791334636</v>
      </c>
      <c r="D42" s="44">
        <v>72069.675990315664</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30088972.792270347</v>
      </c>
      <c r="AD42" s="110"/>
      <c r="AE42" s="52">
        <f t="shared" si="4"/>
        <v>30088.972792270346</v>
      </c>
      <c r="AF42" s="128"/>
      <c r="AG42" s="44">
        <v>173.1203853479154</v>
      </c>
    </row>
    <row r="43" spans="1:33" ht="22.25" customHeight="1">
      <c r="A43" s="20" t="s">
        <v>72</v>
      </c>
      <c r="B43" s="37">
        <f>SUM(B44:B48)</f>
        <v>168808925.58899999</v>
      </c>
      <c r="C43" s="37">
        <f>SUM(C44:C48)</f>
        <v>429220.31509999989</v>
      </c>
      <c r="D43" s="37">
        <f>SUM(D44:D48)</f>
        <v>1760370.5678999999</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170998516.472</v>
      </c>
      <c r="AD43" s="41"/>
      <c r="AE43" s="37">
        <f t="shared" si="4"/>
        <v>170998.51647199999</v>
      </c>
      <c r="AF43" s="128"/>
      <c r="AG43" s="37">
        <f>SUM(AG44:AG48)</f>
        <v>13226.0993985</v>
      </c>
    </row>
    <row r="44" spans="1:33" ht="22.25" customHeight="1">
      <c r="A44" s="100" t="s">
        <v>73</v>
      </c>
      <c r="B44" s="44">
        <v>8633425.3910000008</v>
      </c>
      <c r="C44" s="44">
        <v>1664.5264</v>
      </c>
      <c r="D44" s="44">
        <v>63014.214800000002</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8698104.1322000008</v>
      </c>
      <c r="AD44" s="41"/>
      <c r="AE44" s="52">
        <f t="shared" si="4"/>
        <v>8698.1041322000001</v>
      </c>
      <c r="AF44" s="128"/>
      <c r="AG44" s="44">
        <v>122.1356985</v>
      </c>
    </row>
    <row r="45" spans="1:33" ht="22.25" customHeight="1">
      <c r="A45" s="100" t="s">
        <v>74</v>
      </c>
      <c r="B45" s="44">
        <v>157005227.47999999</v>
      </c>
      <c r="C45" s="44">
        <v>420729.52269999997</v>
      </c>
      <c r="D45" s="44">
        <v>1527695.6228</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158953652.62549999</v>
      </c>
      <c r="AD45" s="41"/>
      <c r="AE45" s="52">
        <f t="shared" si="4"/>
        <v>158953.65262549999</v>
      </c>
      <c r="AF45" s="128"/>
      <c r="AG45" s="44">
        <v>12977.6</v>
      </c>
    </row>
    <row r="46" spans="1:33" ht="22.25" customHeight="1">
      <c r="A46" s="100" t="s">
        <v>75</v>
      </c>
      <c r="B46" s="44">
        <v>1516242.72</v>
      </c>
      <c r="C46" s="44">
        <v>2418.4699999999998</v>
      </c>
      <c r="D46" s="44">
        <v>157741.69</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1676402.88</v>
      </c>
      <c r="AD46" s="41"/>
      <c r="AE46" s="52">
        <f t="shared" si="4"/>
        <v>1676.4028799999999</v>
      </c>
      <c r="AF46" s="128"/>
      <c r="AG46" s="44">
        <v>35.75</v>
      </c>
    </row>
    <row r="47" spans="1:33" ht="22.25" customHeight="1">
      <c r="A47" s="100" t="s">
        <v>76</v>
      </c>
      <c r="B47" s="44">
        <v>1654029.9979999999</v>
      </c>
      <c r="C47" s="44">
        <v>4407.7960000000003</v>
      </c>
      <c r="D47" s="44">
        <v>11919.040300000001</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1670356.8343</v>
      </c>
      <c r="AD47" s="41"/>
      <c r="AE47" s="52">
        <f t="shared" si="4"/>
        <v>1670.3568342999999</v>
      </c>
      <c r="AF47" s="128"/>
      <c r="AG47" s="44">
        <v>90.613699999999994</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31750422.140000001</v>
      </c>
      <c r="C49" s="37">
        <f>SUM(C50:C52)</f>
        <v>358466.92</v>
      </c>
      <c r="D49" s="37">
        <f>SUM(D50:D52)</f>
        <v>374279.73</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32483168.790000003</v>
      </c>
      <c r="AD49" s="41"/>
      <c r="AE49" s="37">
        <f t="shared" si="4"/>
        <v>32483.168790000003</v>
      </c>
      <c r="AF49" s="128"/>
      <c r="AG49" s="37">
        <f>SUM(AG50:AG52)</f>
        <v>35838.93</v>
      </c>
    </row>
    <row r="50" spans="1:33" ht="22.25" customHeight="1">
      <c r="A50" s="100" t="s">
        <v>79</v>
      </c>
      <c r="B50" s="44">
        <v>4086764.37</v>
      </c>
      <c r="C50" s="44">
        <v>9087.9699999999993</v>
      </c>
      <c r="D50" s="44">
        <v>1792.58</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4097644.9200000004</v>
      </c>
      <c r="AD50" s="41"/>
      <c r="AE50" s="52">
        <f t="shared" si="4"/>
        <v>4097.6449200000006</v>
      </c>
      <c r="AF50" s="128"/>
      <c r="AG50" s="44">
        <v>1881.63</v>
      </c>
    </row>
    <row r="51" spans="1:33" ht="22.25" customHeight="1">
      <c r="A51" s="100" t="s">
        <v>80</v>
      </c>
      <c r="B51" s="44">
        <v>16241202.26</v>
      </c>
      <c r="C51" s="44">
        <v>305960.14</v>
      </c>
      <c r="D51" s="44">
        <v>348063.92</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16895226.32</v>
      </c>
      <c r="AD51" s="41"/>
      <c r="AE51" s="52">
        <f t="shared" si="4"/>
        <v>16895.226320000002</v>
      </c>
      <c r="AF51" s="128"/>
      <c r="AG51" s="44">
        <v>33714.65</v>
      </c>
    </row>
    <row r="52" spans="1:33" ht="22.25" customHeight="1">
      <c r="A52" s="100" t="s">
        <v>81</v>
      </c>
      <c r="B52" s="44">
        <v>11422455.51</v>
      </c>
      <c r="C52" s="44">
        <v>43418.81</v>
      </c>
      <c r="D52" s="44">
        <v>24423.23</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11490297.550000001</v>
      </c>
      <c r="AD52" s="41"/>
      <c r="AE52" s="52">
        <f t="shared" si="4"/>
        <v>11490.297550000001</v>
      </c>
      <c r="AF52" s="128"/>
      <c r="AG52" s="44">
        <v>242.65</v>
      </c>
    </row>
    <row r="53" spans="1:33" ht="22.25" customHeight="1">
      <c r="A53" s="13" t="s">
        <v>82</v>
      </c>
      <c r="B53" s="37">
        <f>B54+B59</f>
        <v>12399143.82</v>
      </c>
      <c r="C53" s="37">
        <f>C54+C59</f>
        <v>17021437.710000001</v>
      </c>
      <c r="D53" s="37">
        <f>D54+D59</f>
        <v>29602.969999999998</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29450184.5</v>
      </c>
      <c r="AD53" s="41"/>
      <c r="AE53" s="37">
        <f t="shared" si="4"/>
        <v>29450.184499999999</v>
      </c>
      <c r="AF53" s="128"/>
      <c r="AG53" s="37">
        <f>AG54+AG59</f>
        <v>6103.2484971470503</v>
      </c>
    </row>
    <row r="54" spans="1:33" ht="22.25" customHeight="1">
      <c r="A54" s="20" t="s">
        <v>83</v>
      </c>
      <c r="B54" s="37">
        <f>B55+B58</f>
        <v>42133.09</v>
      </c>
      <c r="C54" s="37">
        <f>C55+C58</f>
        <v>1481945.1900000002</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1524078.2800000003</v>
      </c>
      <c r="AD54" s="41"/>
      <c r="AE54" s="37">
        <f t="shared" si="4"/>
        <v>1524.0782800000002</v>
      </c>
      <c r="AF54" s="128"/>
      <c r="AG54" s="76"/>
    </row>
    <row r="55" spans="1:33" ht="22.25" customHeight="1">
      <c r="A55" s="101" t="s">
        <v>84</v>
      </c>
      <c r="B55" s="52">
        <f>B56+B57</f>
        <v>42133.09</v>
      </c>
      <c r="C55" s="52">
        <f>C56+C57</f>
        <v>1481945.1900000002</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1524078.2800000003</v>
      </c>
      <c r="AD55" s="41"/>
      <c r="AE55" s="44">
        <f t="shared" si="4"/>
        <v>1524.0782800000002</v>
      </c>
      <c r="AF55" s="128"/>
      <c r="AG55" s="73"/>
    </row>
    <row r="56" spans="1:33" ht="22.25" customHeight="1">
      <c r="A56" s="100" t="s">
        <v>85</v>
      </c>
      <c r="B56" s="44">
        <v>40125.64</v>
      </c>
      <c r="C56" s="44">
        <v>1421473.83</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1461599.47</v>
      </c>
      <c r="AD56" s="41"/>
      <c r="AE56" s="52">
        <f t="shared" si="4"/>
        <v>1461.5994699999999</v>
      </c>
      <c r="AF56" s="128"/>
      <c r="AG56" s="73"/>
    </row>
    <row r="57" spans="1:33" ht="22.25" customHeight="1">
      <c r="A57" s="100" t="s">
        <v>86</v>
      </c>
      <c r="B57" s="44">
        <v>2007.45</v>
      </c>
      <c r="C57" s="44">
        <v>60471.360000000001</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62478.81</v>
      </c>
      <c r="AD57" s="41"/>
      <c r="AE57" s="52">
        <f t="shared" si="4"/>
        <v>62.478809999999996</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12357010.73</v>
      </c>
      <c r="C59" s="37">
        <f t="shared" ref="C59:D59" si="8">C60+C64</f>
        <v>15539492.52</v>
      </c>
      <c r="D59" s="37">
        <f t="shared" si="8"/>
        <v>29602.969999999998</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27926106.219999999</v>
      </c>
      <c r="AD59" s="41"/>
      <c r="AE59" s="37">
        <f t="shared" si="4"/>
        <v>27926.106219999998</v>
      </c>
      <c r="AF59" s="128"/>
      <c r="AG59" s="53">
        <f>SUM(AG60:AG66)</f>
        <v>6103.2484971470503</v>
      </c>
    </row>
    <row r="60" spans="1:33" ht="22.25" customHeight="1">
      <c r="A60" s="100" t="s">
        <v>89</v>
      </c>
      <c r="B60" s="49">
        <f>SUM(B61,B62,B63)</f>
        <v>9621439.5700000003</v>
      </c>
      <c r="C60" s="49">
        <f t="shared" ref="C60:D60" si="9">SUM(C61,C62,C63)</f>
        <v>8629514.7300000004</v>
      </c>
      <c r="D60" s="49">
        <f t="shared" si="9"/>
        <v>29565.21</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18280519.510000002</v>
      </c>
      <c r="AD60" s="41"/>
      <c r="AE60" s="52">
        <f t="shared" si="4"/>
        <v>18280.519510000002</v>
      </c>
      <c r="AF60" s="128"/>
      <c r="AG60" s="111"/>
    </row>
    <row r="61" spans="1:33" ht="22.25" customHeight="1">
      <c r="A61" s="102" t="s">
        <v>90</v>
      </c>
      <c r="B61" s="44">
        <v>2936033.93</v>
      </c>
      <c r="C61" s="44">
        <v>3718147.93</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6654181.8600000003</v>
      </c>
      <c r="AD61" s="41"/>
      <c r="AE61" s="52">
        <f t="shared" si="4"/>
        <v>6654.1818600000006</v>
      </c>
      <c r="AF61" s="128"/>
      <c r="AG61" s="109"/>
    </row>
    <row r="62" spans="1:33" ht="22.25" customHeight="1">
      <c r="A62" s="102" t="s">
        <v>91</v>
      </c>
      <c r="B62" s="44">
        <v>6651999.4199999999</v>
      </c>
      <c r="C62" s="44">
        <v>4797769.2</v>
      </c>
      <c r="D62" s="44">
        <v>29565.21</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11479333.830000002</v>
      </c>
      <c r="AD62" s="41"/>
      <c r="AE62" s="52">
        <f t="shared" si="4"/>
        <v>11479.333830000001</v>
      </c>
      <c r="AF62" s="128"/>
      <c r="AG62" s="44">
        <v>6103.2484971470503</v>
      </c>
    </row>
    <row r="63" spans="1:33" ht="22.25" customHeight="1">
      <c r="A63" s="102" t="s">
        <v>92</v>
      </c>
      <c r="B63" s="44">
        <v>33406.22</v>
      </c>
      <c r="C63" s="44">
        <v>113597.6</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147003.82</v>
      </c>
      <c r="AD63" s="41"/>
      <c r="AE63" s="52">
        <f t="shared" si="4"/>
        <v>147.00382000000002</v>
      </c>
      <c r="AF63" s="128"/>
      <c r="AG63" s="109"/>
    </row>
    <row r="64" spans="1:33" ht="22.25" customHeight="1">
      <c r="A64" s="103" t="s">
        <v>93</v>
      </c>
      <c r="B64" s="49">
        <f>SUM(B65,B66,B67)</f>
        <v>2735571.1599999997</v>
      </c>
      <c r="C64" s="49">
        <f t="shared" ref="C64:D64" si="11">SUM(C65,C66,C67)</f>
        <v>6909977.7899999991</v>
      </c>
      <c r="D64" s="49">
        <f t="shared" si="11"/>
        <v>37.76</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9645586.709999999</v>
      </c>
      <c r="AD64" s="41"/>
      <c r="AE64" s="52">
        <f t="shared" si="4"/>
        <v>9645.5867099999996</v>
      </c>
      <c r="AF64" s="128"/>
      <c r="AG64" s="109"/>
    </row>
    <row r="65" spans="1:33" ht="22.25" customHeight="1">
      <c r="A65" s="102" t="s">
        <v>94</v>
      </c>
      <c r="B65" s="44">
        <v>1560780.39</v>
      </c>
      <c r="C65" s="44">
        <v>2584094.88</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4144875.2699999996</v>
      </c>
      <c r="AD65" s="41"/>
      <c r="AE65" s="52">
        <f t="shared" si="4"/>
        <v>4144.8752699999995</v>
      </c>
      <c r="AF65" s="128"/>
      <c r="AG65" s="112"/>
    </row>
    <row r="66" spans="1:33" ht="22.25" customHeight="1">
      <c r="A66" s="102" t="s">
        <v>95</v>
      </c>
      <c r="B66" s="44">
        <v>1171885.18</v>
      </c>
      <c r="C66" s="44">
        <v>1641430.8</v>
      </c>
      <c r="D66" s="44">
        <v>37.76</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2813353.7399999998</v>
      </c>
      <c r="AD66" s="41"/>
      <c r="AE66" s="52">
        <f t="shared" si="4"/>
        <v>2813.3537399999996</v>
      </c>
      <c r="AF66" s="128"/>
      <c r="AG66" s="112"/>
    </row>
    <row r="67" spans="1:33" ht="22.25" customHeight="1" thickBot="1">
      <c r="A67" s="102" t="s">
        <v>96</v>
      </c>
      <c r="B67" s="44">
        <v>2905.59</v>
      </c>
      <c r="C67" s="44">
        <v>2684452.11</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2687357.6999999997</v>
      </c>
      <c r="AD67" s="41"/>
      <c r="AE67" s="116">
        <f t="shared" si="4"/>
        <v>2687.3576999999996</v>
      </c>
      <c r="AF67" s="128"/>
      <c r="AG67" s="112"/>
    </row>
    <row r="68" spans="1:33" ht="22.25" customHeight="1">
      <c r="A68" s="12" t="s">
        <v>97</v>
      </c>
      <c r="B68" s="33">
        <f>B69+B75+B86+B94+B99+B105+B112+B117</f>
        <v>50622969.870952696</v>
      </c>
      <c r="C68" s="33">
        <f t="shared" ref="C68:AC68" si="12">C69+C75+C86+C94+C99+C105+C112+C117</f>
        <v>240112.52916000001</v>
      </c>
      <c r="D68" s="33">
        <f t="shared" si="12"/>
        <v>653686.91464819876</v>
      </c>
      <c r="E68" s="34">
        <f t="shared" si="12"/>
        <v>1719111.3708159206</v>
      </c>
      <c r="F68" s="34">
        <f t="shared" si="12"/>
        <v>1738815.095</v>
      </c>
      <c r="G68" s="34">
        <f t="shared" si="12"/>
        <v>3102.067</v>
      </c>
      <c r="H68" s="34">
        <f t="shared" si="12"/>
        <v>37805.667000000001</v>
      </c>
      <c r="I68" s="34">
        <f t="shared" si="12"/>
        <v>280.09800000000001</v>
      </c>
      <c r="J68" s="34">
        <f t="shared" si="12"/>
        <v>7786428.4450000003</v>
      </c>
      <c r="K68" s="34">
        <f t="shared" si="12"/>
        <v>8323654.1260000002</v>
      </c>
      <c r="L68" s="34">
        <f t="shared" si="12"/>
        <v>264512.06599999999</v>
      </c>
      <c r="M68" s="34">
        <f t="shared" si="12"/>
        <v>412785.69500000001</v>
      </c>
      <c r="N68" s="34">
        <f t="shared" si="12"/>
        <v>407737.47</v>
      </c>
      <c r="O68" s="34">
        <f t="shared" si="12"/>
        <v>44179.535000000003</v>
      </c>
      <c r="P68" s="34">
        <f t="shared" si="12"/>
        <v>68946.904999999999</v>
      </c>
      <c r="Q68" s="34">
        <f t="shared" si="12"/>
        <v>58366.137999999999</v>
      </c>
      <c r="R68" s="34">
        <f t="shared" si="12"/>
        <v>4735.4059999999999</v>
      </c>
      <c r="S68" s="34">
        <f t="shared" si="12"/>
        <v>1180910.4269999999</v>
      </c>
      <c r="T68" s="34">
        <f t="shared" si="12"/>
        <v>1.8690795598948033</v>
      </c>
      <c r="U68" s="34">
        <f t="shared" si="12"/>
        <v>23210.733235630425</v>
      </c>
      <c r="V68" s="34">
        <f t="shared" si="12"/>
        <v>2629.5925551153623</v>
      </c>
      <c r="W68" s="34">
        <f t="shared" si="12"/>
        <v>245.71356104968609</v>
      </c>
      <c r="X68" s="34">
        <f t="shared" si="12"/>
        <v>2.7608265286481587E-3</v>
      </c>
      <c r="Y68" s="34">
        <f t="shared" si="12"/>
        <v>87.910030697203581</v>
      </c>
      <c r="Z68" s="34">
        <f t="shared" si="12"/>
        <v>1.8405510190987724E-3</v>
      </c>
      <c r="AA68" s="34">
        <f t="shared" si="12"/>
        <v>2474.4518579856917</v>
      </c>
      <c r="AB68" s="120">
        <f t="shared" si="12"/>
        <v>400915.89561215154</v>
      </c>
      <c r="AC68" s="57">
        <f t="shared" si="12"/>
        <v>73997705.996110395</v>
      </c>
      <c r="AD68" s="93"/>
      <c r="AE68" s="57">
        <f t="shared" si="4"/>
        <v>73997.705996110395</v>
      </c>
      <c r="AF68" s="128"/>
      <c r="AG68" s="57"/>
    </row>
    <row r="69" spans="1:33" ht="22.25" customHeight="1">
      <c r="A69" s="20" t="s">
        <v>98</v>
      </c>
      <c r="B69" s="53">
        <f>SUM(B70:B74)</f>
        <v>30918586.97125813</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30918586.97125813</v>
      </c>
      <c r="AD69" s="41"/>
      <c r="AE69" s="37">
        <f t="shared" si="4"/>
        <v>30918.58697125813</v>
      </c>
      <c r="AF69" s="128"/>
      <c r="AG69" s="76"/>
    </row>
    <row r="70" spans="1:33" ht="22.25" customHeight="1">
      <c r="A70" s="100" t="s">
        <v>99</v>
      </c>
      <c r="B70" s="44">
        <v>19411143.680800002</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19411143.680800002</v>
      </c>
      <c r="AD70" s="41"/>
      <c r="AE70" s="52">
        <f t="shared" si="4"/>
        <v>19411.143680800003</v>
      </c>
      <c r="AF70" s="128"/>
      <c r="AG70" s="111"/>
    </row>
    <row r="71" spans="1:33" ht="22.25" customHeight="1">
      <c r="A71" s="100" t="s">
        <v>100</v>
      </c>
      <c r="B71" s="44">
        <v>4071177.9309910526</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4071177.9309910526</v>
      </c>
      <c r="AD71" s="41"/>
      <c r="AE71" s="52">
        <f t="shared" si="4"/>
        <v>4071.1779309910526</v>
      </c>
      <c r="AF71" s="128"/>
      <c r="AG71" s="111"/>
    </row>
    <row r="72" spans="1:33" ht="22.25" customHeight="1">
      <c r="A72" s="100" t="s">
        <v>101</v>
      </c>
      <c r="B72" s="44">
        <v>1148018.148787223</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1148018.148787223</v>
      </c>
      <c r="AD72" s="41"/>
      <c r="AE72" s="52">
        <f t="shared" si="4"/>
        <v>1148.018148787223</v>
      </c>
      <c r="AF72" s="128"/>
      <c r="AG72" s="111"/>
    </row>
    <row r="73" spans="1:33" ht="22.25" customHeight="1">
      <c r="A73" s="100" t="s">
        <v>102</v>
      </c>
      <c r="B73" s="44">
        <v>6288247.2106798524</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6288247.2106798524</v>
      </c>
      <c r="AD73" s="41"/>
      <c r="AE73" s="52">
        <f t="shared" ref="AE73:AE136" si="13">AC73/1000</f>
        <v>6288.2472106798523</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2357830.8699999996</v>
      </c>
      <c r="C75" s="37">
        <f>SUM(C76:C85)</f>
        <v>237000.04916</v>
      </c>
      <c r="D75" s="37">
        <f>SUM(D76:D85)</f>
        <v>653385.75165000011</v>
      </c>
      <c r="E75" s="60">
        <f>SUM(E76:E85)</f>
        <v>1718540.8</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4966757.4708099999</v>
      </c>
      <c r="AD75" s="41"/>
      <c r="AE75" s="37">
        <f t="shared" si="13"/>
        <v>4966.7574708100001</v>
      </c>
      <c r="AF75" s="128"/>
      <c r="AG75" s="76"/>
    </row>
    <row r="76" spans="1:33" ht="22.25" customHeight="1">
      <c r="A76" s="100" t="s">
        <v>105</v>
      </c>
      <c r="B76" s="117">
        <v>0</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0</v>
      </c>
      <c r="AD76" s="41"/>
      <c r="AE76" s="52">
        <f t="shared" si="13"/>
        <v>0</v>
      </c>
      <c r="AF76" s="128"/>
      <c r="AG76" s="111"/>
    </row>
    <row r="77" spans="1:33" ht="22.25" customHeight="1">
      <c r="A77" s="100" t="s">
        <v>106</v>
      </c>
      <c r="B77" s="59"/>
      <c r="C77" s="58"/>
      <c r="D77" s="44">
        <v>534813.09165000007</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534813.09165000007</v>
      </c>
      <c r="AD77" s="41"/>
      <c r="AE77" s="52">
        <f t="shared" si="13"/>
        <v>534.81309165000005</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118572.66</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118572.66</v>
      </c>
      <c r="AD79" s="41"/>
      <c r="AE79" s="52">
        <f t="shared" si="13"/>
        <v>118.57266</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386969.22000000009</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386969.22000000009</v>
      </c>
      <c r="AD81" s="41"/>
      <c r="AE81" s="52">
        <f t="shared" si="13"/>
        <v>386.96922000000006</v>
      </c>
      <c r="AF81" s="128"/>
      <c r="AG81" s="111"/>
    </row>
    <row r="82" spans="1:33" ht="22.25" customHeight="1">
      <c r="A82" s="100" t="s">
        <v>111</v>
      </c>
      <c r="B82" s="44">
        <v>166013.99999999997</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166013.99999999997</v>
      </c>
      <c r="AD82" s="41"/>
      <c r="AE82" s="52">
        <f t="shared" si="13"/>
        <v>166.01399999999998</v>
      </c>
      <c r="AF82" s="128"/>
      <c r="AG82" s="111"/>
    </row>
    <row r="83" spans="1:33" ht="22.25" customHeight="1">
      <c r="A83" s="100" t="s">
        <v>112</v>
      </c>
      <c r="B83" s="44">
        <v>1804847.6499999997</v>
      </c>
      <c r="C83" s="44">
        <v>237000.04916</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2041847.6991599996</v>
      </c>
      <c r="AD83" s="41"/>
      <c r="AE83" s="52">
        <f t="shared" si="13"/>
        <v>2041.8476991599996</v>
      </c>
      <c r="AF83" s="128"/>
      <c r="AG83" s="111"/>
    </row>
    <row r="84" spans="1:33" ht="22.25" customHeight="1">
      <c r="A84" s="100" t="s">
        <v>113</v>
      </c>
      <c r="B84" s="59"/>
      <c r="C84" s="58"/>
      <c r="D84" s="58"/>
      <c r="E84" s="165">
        <v>1718540.8</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1718540.8</v>
      </c>
      <c r="AD84" s="41"/>
      <c r="AE84" s="52">
        <f t="shared" si="13"/>
        <v>1718.5408</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17283262.859999999</v>
      </c>
      <c r="C86" s="37">
        <f>SUM(C87:C93)</f>
        <v>3112.48</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17286375.34</v>
      </c>
      <c r="AD86" s="41"/>
      <c r="AE86" s="37">
        <f>AC86/1000</f>
        <v>17286.375339999999</v>
      </c>
      <c r="AF86" s="128"/>
      <c r="AG86" s="76"/>
    </row>
    <row r="87" spans="1:33" ht="22.25" customHeight="1">
      <c r="A87" s="100" t="s">
        <v>116</v>
      </c>
      <c r="B87" s="44">
        <v>16884610</v>
      </c>
      <c r="C87" s="44">
        <v>3112.48</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16887722.48</v>
      </c>
      <c r="AD87" s="41"/>
      <c r="AE87" s="52">
        <f t="shared" si="13"/>
        <v>16887.72248</v>
      </c>
      <c r="AF87" s="128"/>
      <c r="AG87" s="111"/>
    </row>
    <row r="88" spans="1:33" ht="22.25" customHeight="1">
      <c r="A88" s="100" t="s">
        <v>117</v>
      </c>
      <c r="B88" s="44">
        <v>310711</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310711</v>
      </c>
      <c r="AD88" s="41"/>
      <c r="AE88" s="52">
        <f t="shared" si="13"/>
        <v>310.71100000000001</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87941.86</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87941.86</v>
      </c>
      <c r="AD91" s="41"/>
      <c r="AE91" s="52">
        <f t="shared" si="13"/>
        <v>87.941860000000005</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35490.409694563998</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35490.409694563998</v>
      </c>
      <c r="AD94" s="41"/>
      <c r="AE94" s="37">
        <f t="shared" si="13"/>
        <v>35.490409694564001</v>
      </c>
      <c r="AF94" s="128"/>
      <c r="AG94" s="78"/>
    </row>
    <row r="95" spans="1:33" ht="22.25" customHeight="1">
      <c r="A95" s="100" t="s">
        <v>124</v>
      </c>
      <c r="B95" s="44">
        <v>28967.419143519997</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28967.419143519997</v>
      </c>
      <c r="AD95" s="41"/>
      <c r="AE95" s="52">
        <f t="shared" si="13"/>
        <v>28.967419143519997</v>
      </c>
      <c r="AF95" s="128"/>
      <c r="AG95" s="111"/>
    </row>
    <row r="96" spans="1:33" ht="22.25" customHeight="1">
      <c r="A96" s="100" t="s">
        <v>125</v>
      </c>
      <c r="B96" s="44">
        <v>6522.9905510440012</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6522.9905510440012</v>
      </c>
      <c r="AD96" s="41"/>
      <c r="AE96" s="52">
        <f t="shared" si="13"/>
        <v>6.5229905510440016</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301.16299819860569</v>
      </c>
      <c r="E99" s="66">
        <f>SUM(E100:E102)</f>
        <v>570.57081592061957</v>
      </c>
      <c r="F99" s="47"/>
      <c r="G99" s="47"/>
      <c r="H99" s="47"/>
      <c r="I99" s="47"/>
      <c r="J99" s="47"/>
      <c r="K99" s="47"/>
      <c r="L99" s="47"/>
      <c r="M99" s="47"/>
      <c r="N99" s="47"/>
      <c r="O99" s="47"/>
      <c r="P99" s="47"/>
      <c r="Q99" s="47"/>
      <c r="R99" s="47"/>
      <c r="S99" s="47"/>
      <c r="T99" s="66">
        <f>SUM(T100:T102)</f>
        <v>1.8690795598948033</v>
      </c>
      <c r="U99" s="66">
        <f t="shared" ref="U99:AB99" si="16">SUM(U100:U102)</f>
        <v>23210.733235630425</v>
      </c>
      <c r="V99" s="66">
        <f t="shared" si="16"/>
        <v>2629.5925551153623</v>
      </c>
      <c r="W99" s="66">
        <f t="shared" si="16"/>
        <v>245.71356104968609</v>
      </c>
      <c r="X99" s="66">
        <f t="shared" si="16"/>
        <v>2.7608265286481587E-3</v>
      </c>
      <c r="Y99" s="66">
        <f t="shared" si="16"/>
        <v>87.910030697203581</v>
      </c>
      <c r="Z99" s="66">
        <f t="shared" si="16"/>
        <v>1.8405510190987724E-3</v>
      </c>
      <c r="AA99" s="66">
        <f t="shared" si="16"/>
        <v>2474.4518579856917</v>
      </c>
      <c r="AB99" s="66">
        <f t="shared" si="16"/>
        <v>2261.7256121515375</v>
      </c>
      <c r="AC99" s="37">
        <f>SUM(AC100:AC104)</f>
        <v>31783.734347686572</v>
      </c>
      <c r="AD99" s="41"/>
      <c r="AE99" s="37">
        <f t="shared" si="13"/>
        <v>31.783734347686572</v>
      </c>
      <c r="AF99" s="128"/>
      <c r="AG99" s="63"/>
    </row>
    <row r="100" spans="1:33" ht="22.25" customHeight="1">
      <c r="A100" s="100" t="s">
        <v>129</v>
      </c>
      <c r="B100" s="63"/>
      <c r="C100" s="63"/>
      <c r="D100" s="44">
        <v>246.31174013089324</v>
      </c>
      <c r="E100" s="165">
        <v>570.57081592061957</v>
      </c>
      <c r="F100" s="47"/>
      <c r="G100" s="47"/>
      <c r="H100" s="47"/>
      <c r="I100" s="47"/>
      <c r="J100" s="47"/>
      <c r="K100" s="47"/>
      <c r="L100" s="47"/>
      <c r="M100" s="47"/>
      <c r="N100" s="47"/>
      <c r="O100" s="47"/>
      <c r="P100" s="47"/>
      <c r="Q100" s="47"/>
      <c r="R100" s="47"/>
      <c r="S100" s="47"/>
      <c r="T100" s="165">
        <v>1.8690795598948033</v>
      </c>
      <c r="U100" s="165">
        <v>2196.5135861924746</v>
      </c>
      <c r="V100" s="165">
        <v>1225.8069787197824</v>
      </c>
      <c r="W100" s="165">
        <v>245.71356104968609</v>
      </c>
      <c r="X100" s="165">
        <v>2.7608265286481587E-3</v>
      </c>
      <c r="Y100" s="165">
        <v>87.794283611011451</v>
      </c>
      <c r="Z100" s="165">
        <v>1.8405510190987724E-3</v>
      </c>
      <c r="AA100" s="165">
        <v>2222.4653555617674</v>
      </c>
      <c r="AB100" s="165">
        <v>1081.323723720529</v>
      </c>
      <c r="AC100" s="52">
        <f>SUM(B100:AB100)</f>
        <v>7878.3737258442052</v>
      </c>
      <c r="AD100" s="41"/>
      <c r="AE100" s="52">
        <f t="shared" si="13"/>
        <v>7.878373725844205</v>
      </c>
      <c r="AF100" s="128"/>
      <c r="AG100" s="111"/>
    </row>
    <row r="101" spans="1:33" ht="22.25" customHeight="1">
      <c r="A101" s="100" t="s">
        <v>130</v>
      </c>
      <c r="B101" s="64"/>
      <c r="C101" s="63"/>
      <c r="D101" s="44">
        <v>54.851258067712479</v>
      </c>
      <c r="E101" s="45"/>
      <c r="F101" s="47"/>
      <c r="G101" s="47"/>
      <c r="H101" s="47"/>
      <c r="I101" s="47"/>
      <c r="J101" s="47"/>
      <c r="K101" s="47"/>
      <c r="L101" s="47"/>
      <c r="M101" s="47"/>
      <c r="N101" s="47"/>
      <c r="O101" s="47"/>
      <c r="P101" s="47"/>
      <c r="Q101" s="47"/>
      <c r="R101" s="47"/>
      <c r="S101" s="47"/>
      <c r="T101" s="47"/>
      <c r="U101" s="165">
        <v>52.286380287731852</v>
      </c>
      <c r="V101" s="47"/>
      <c r="W101" s="47"/>
      <c r="X101" s="47"/>
      <c r="Y101" s="165">
        <v>0.1157470861921248</v>
      </c>
      <c r="Z101" s="47"/>
      <c r="AA101" s="165">
        <v>251.98650242392452</v>
      </c>
      <c r="AB101" s="165">
        <v>1180.4018884310083</v>
      </c>
      <c r="AC101" s="52">
        <f>SUM(B101:AB101)</f>
        <v>1539.6417762965693</v>
      </c>
      <c r="AD101" s="41"/>
      <c r="AE101" s="52">
        <f t="shared" si="13"/>
        <v>1.5396417762965693</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20961.933269150217</v>
      </c>
      <c r="V102" s="165">
        <v>1403.7855763955799</v>
      </c>
      <c r="W102" s="47"/>
      <c r="X102" s="47"/>
      <c r="Y102" s="47"/>
      <c r="Z102" s="47"/>
      <c r="AA102" s="47"/>
      <c r="AB102" s="75"/>
      <c r="AC102" s="52">
        <f>SUM(B102:AB102)</f>
        <v>22365.718845545798</v>
      </c>
      <c r="AD102" s="41"/>
      <c r="AE102" s="52">
        <f t="shared" si="13"/>
        <v>22.3657188455458</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1738815.095</v>
      </c>
      <c r="G105" s="67">
        <f t="shared" ref="G105:S105" si="17">SUM(G106:G111)</f>
        <v>3102.067</v>
      </c>
      <c r="H105" s="66">
        <f t="shared" si="17"/>
        <v>37805.667000000001</v>
      </c>
      <c r="I105" s="66">
        <f t="shared" si="17"/>
        <v>280.09800000000001</v>
      </c>
      <c r="J105" s="66">
        <f t="shared" si="17"/>
        <v>7786428.4450000003</v>
      </c>
      <c r="K105" s="66">
        <f t="shared" si="17"/>
        <v>8323654.1260000002</v>
      </c>
      <c r="L105" s="66">
        <f t="shared" si="17"/>
        <v>264512.06599999999</v>
      </c>
      <c r="M105" s="66">
        <f t="shared" si="17"/>
        <v>412785.69500000001</v>
      </c>
      <c r="N105" s="66">
        <f t="shared" si="17"/>
        <v>407737.47</v>
      </c>
      <c r="O105" s="66">
        <f t="shared" si="17"/>
        <v>44179.535000000003</v>
      </c>
      <c r="P105" s="66">
        <f t="shared" si="17"/>
        <v>68946.904999999999</v>
      </c>
      <c r="Q105" s="66">
        <f t="shared" si="17"/>
        <v>58366.137999999999</v>
      </c>
      <c r="R105" s="67">
        <f t="shared" si="17"/>
        <v>4735.4059999999999</v>
      </c>
      <c r="S105" s="66">
        <f t="shared" si="17"/>
        <v>1180910.4269999999</v>
      </c>
      <c r="T105" s="47"/>
      <c r="U105" s="47"/>
      <c r="V105" s="47"/>
      <c r="W105" s="47"/>
      <c r="X105" s="47"/>
      <c r="Y105" s="47"/>
      <c r="Z105" s="47"/>
      <c r="AA105" s="47"/>
      <c r="AB105" s="75"/>
      <c r="AC105" s="37">
        <f>SUM(AC106:AC111)</f>
        <v>20332259.140000004</v>
      </c>
      <c r="AD105" s="41"/>
      <c r="AE105" s="37">
        <f>AC105/1000</f>
        <v>20332.259140000006</v>
      </c>
      <c r="AF105" s="128"/>
      <c r="AG105" s="63"/>
    </row>
    <row r="106" spans="1:33" ht="22.25" customHeight="1">
      <c r="A106" s="100" t="s">
        <v>135</v>
      </c>
      <c r="B106" s="63"/>
      <c r="C106" s="63"/>
      <c r="D106" s="63"/>
      <c r="E106" s="45"/>
      <c r="F106" s="165">
        <v>1738815.095</v>
      </c>
      <c r="G106" s="47"/>
      <c r="H106" s="47"/>
      <c r="I106" s="47"/>
      <c r="J106" s="165">
        <v>7037155.409</v>
      </c>
      <c r="K106" s="165">
        <v>8323654.1260000002</v>
      </c>
      <c r="L106" s="165">
        <v>264512.06599999999</v>
      </c>
      <c r="M106" s="105"/>
      <c r="N106" s="47"/>
      <c r="O106" s="47"/>
      <c r="P106" s="47"/>
      <c r="Q106" s="47"/>
      <c r="R106" s="47"/>
      <c r="S106" s="165">
        <v>1180910.4269999999</v>
      </c>
      <c r="T106" s="47"/>
      <c r="U106" s="47"/>
      <c r="V106" s="47"/>
      <c r="W106" s="47"/>
      <c r="X106" s="47"/>
      <c r="Y106" s="47"/>
      <c r="Z106" s="47"/>
      <c r="AA106" s="47"/>
      <c r="AB106" s="75"/>
      <c r="AC106" s="52">
        <f>SUM(B106:AB106)</f>
        <v>18545047.123000003</v>
      </c>
      <c r="AD106" s="41"/>
      <c r="AE106" s="52">
        <f>AC106/1000</f>
        <v>18545.047123000004</v>
      </c>
      <c r="AF106" s="128"/>
      <c r="AG106" s="111"/>
    </row>
    <row r="107" spans="1:33" ht="22.25" customHeight="1">
      <c r="A107" s="100" t="s">
        <v>136</v>
      </c>
      <c r="B107" s="63"/>
      <c r="C107" s="63"/>
      <c r="D107" s="63"/>
      <c r="E107" s="45"/>
      <c r="F107" s="47"/>
      <c r="G107" s="47"/>
      <c r="H107" s="47"/>
      <c r="I107" s="165">
        <v>280.09800000000001</v>
      </c>
      <c r="J107" s="165">
        <v>1834.598</v>
      </c>
      <c r="K107" s="47"/>
      <c r="L107" s="47"/>
      <c r="M107" s="165">
        <v>412785.69500000001</v>
      </c>
      <c r="N107" s="47"/>
      <c r="O107" s="47"/>
      <c r="P107" s="47"/>
      <c r="Q107" s="165">
        <v>53129.34</v>
      </c>
      <c r="R107" s="47"/>
      <c r="S107" s="47"/>
      <c r="T107" s="47"/>
      <c r="U107" s="47"/>
      <c r="V107" s="47"/>
      <c r="W107" s="47"/>
      <c r="X107" s="47"/>
      <c r="Y107" s="47"/>
      <c r="Z107" s="47"/>
      <c r="AA107" s="47"/>
      <c r="AB107" s="75"/>
      <c r="AC107" s="52">
        <f>SUM(B107:AB107)</f>
        <v>468029.73100000003</v>
      </c>
      <c r="AD107" s="41"/>
      <c r="AE107" s="52">
        <f t="shared" si="13"/>
        <v>468.02973100000003</v>
      </c>
      <c r="AF107" s="128"/>
      <c r="AG107" s="111"/>
    </row>
    <row r="108" spans="1:33" ht="22.25" customHeight="1">
      <c r="A108" s="100" t="s">
        <v>137</v>
      </c>
      <c r="B108" s="63"/>
      <c r="C108" s="63"/>
      <c r="D108" s="63"/>
      <c r="E108" s="45"/>
      <c r="F108" s="47"/>
      <c r="G108" s="47"/>
      <c r="H108" s="165">
        <v>37805.667000000001</v>
      </c>
      <c r="I108" s="47"/>
      <c r="J108" s="47"/>
      <c r="K108" s="47"/>
      <c r="L108" s="47"/>
      <c r="M108" s="47"/>
      <c r="N108" s="47"/>
      <c r="O108" s="165">
        <v>44179.535000000003</v>
      </c>
      <c r="P108" s="165">
        <v>68946.904999999999</v>
      </c>
      <c r="Q108" s="47"/>
      <c r="R108" s="165">
        <v>4735.4059999999999</v>
      </c>
      <c r="S108" s="47"/>
      <c r="T108" s="47"/>
      <c r="U108" s="47"/>
      <c r="V108" s="47"/>
      <c r="W108" s="47"/>
      <c r="X108" s="47"/>
      <c r="Y108" s="47"/>
      <c r="Z108" s="47"/>
      <c r="AA108" s="47"/>
      <c r="AB108" s="75"/>
      <c r="AC108" s="52">
        <f>SUM(B108:AB108)</f>
        <v>155667.51300000001</v>
      </c>
      <c r="AD108" s="41"/>
      <c r="AE108" s="52">
        <f t="shared" si="13"/>
        <v>155.66751300000001</v>
      </c>
      <c r="AF108" s="128"/>
      <c r="AG108" s="111"/>
    </row>
    <row r="109" spans="1:33" ht="22.25" customHeight="1">
      <c r="A109" s="100" t="s">
        <v>138</v>
      </c>
      <c r="B109" s="63"/>
      <c r="C109" s="63"/>
      <c r="D109" s="63"/>
      <c r="E109" s="45"/>
      <c r="F109" s="47"/>
      <c r="G109" s="47"/>
      <c r="H109" s="47"/>
      <c r="I109" s="47"/>
      <c r="J109" s="165">
        <v>747438.43799999997</v>
      </c>
      <c r="K109" s="47"/>
      <c r="L109" s="47"/>
      <c r="M109" s="47"/>
      <c r="N109" s="165">
        <v>407737.47</v>
      </c>
      <c r="O109" s="47"/>
      <c r="P109" s="47"/>
      <c r="Q109" s="165">
        <v>5236.7979999999998</v>
      </c>
      <c r="R109" s="47"/>
      <c r="S109" s="47"/>
      <c r="T109" s="47"/>
      <c r="U109" s="47"/>
      <c r="V109" s="47"/>
      <c r="W109" s="47"/>
      <c r="X109" s="47"/>
      <c r="Y109" s="47"/>
      <c r="Z109" s="47"/>
      <c r="AA109" s="47"/>
      <c r="AB109" s="75"/>
      <c r="AC109" s="52">
        <f>SUM(B109:AB109)</f>
        <v>1160412.7059999998</v>
      </c>
      <c r="AD109" s="41"/>
      <c r="AE109" s="52">
        <f t="shared" si="13"/>
        <v>1160.4127059999998</v>
      </c>
      <c r="AF109" s="128"/>
      <c r="AG109" s="111"/>
    </row>
    <row r="110" spans="1:33" ht="22.25" customHeight="1">
      <c r="A110" s="100" t="s">
        <v>139</v>
      </c>
      <c r="B110" s="64"/>
      <c r="C110" s="63"/>
      <c r="D110" s="63"/>
      <c r="E110" s="45"/>
      <c r="F110" s="47"/>
      <c r="G110" s="165">
        <v>3102.067</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3102.067</v>
      </c>
      <c r="AD110" s="41"/>
      <c r="AE110" s="52">
        <f t="shared" si="13"/>
        <v>3.1020669999999999</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398654.17</v>
      </c>
      <c r="AC112" s="37">
        <f>SUM(AC113:AC116)</f>
        <v>398654.17</v>
      </c>
      <c r="AD112" s="41"/>
      <c r="AE112" s="37">
        <f t="shared" si="13"/>
        <v>398.65416999999997</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398654.17</v>
      </c>
      <c r="AC113" s="52">
        <f>SUM(B113:AB113)</f>
        <v>398654.17</v>
      </c>
      <c r="AD113" s="41"/>
      <c r="AE113" s="52">
        <f t="shared" si="13"/>
        <v>398.65416999999997</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27798.76</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27798.76</v>
      </c>
      <c r="AD117" s="41"/>
      <c r="AE117" s="37">
        <f t="shared" si="13"/>
        <v>27.798759999999998</v>
      </c>
      <c r="AF117" s="128"/>
      <c r="AG117" s="64"/>
    </row>
    <row r="118" spans="1:33" ht="22.25" customHeight="1">
      <c r="A118" s="100" t="s">
        <v>147</v>
      </c>
      <c r="B118" s="44">
        <v>27798.76</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27798.76</v>
      </c>
      <c r="AD118" s="41"/>
      <c r="AE118" s="52">
        <f t="shared" si="13"/>
        <v>27.798759999999998</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1440052.31</v>
      </c>
      <c r="C121" s="33">
        <f>C122+C132+SUM(C143:C149)</f>
        <v>97099063.401700005</v>
      </c>
      <c r="D121" s="33">
        <f>D122+D132+SUM(D143:D149)</f>
        <v>29700109.621963002</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128239225.33366302</v>
      </c>
      <c r="AD121" s="41"/>
      <c r="AE121" s="57">
        <f t="shared" si="13"/>
        <v>128239.22533366302</v>
      </c>
      <c r="AF121" s="128"/>
      <c r="AG121" s="33">
        <f>SUM(AG122:AG149)</f>
        <v>0</v>
      </c>
    </row>
    <row r="122" spans="1:33" ht="22.25" customHeight="1">
      <c r="A122" s="22" t="s">
        <v>151</v>
      </c>
      <c r="B122" s="58"/>
      <c r="C122" s="37">
        <f>SUM(C123:C131)</f>
        <v>77083942</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77083942</v>
      </c>
      <c r="AD122" s="41"/>
      <c r="AE122" s="37">
        <f t="shared" si="13"/>
        <v>77083.941999999995</v>
      </c>
      <c r="AF122" s="128"/>
      <c r="AG122" s="63"/>
    </row>
    <row r="123" spans="1:33" ht="22.25" customHeight="1">
      <c r="A123" s="21" t="s">
        <v>152</v>
      </c>
      <c r="B123" s="58"/>
      <c r="C123" s="44">
        <v>72751907</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72751907</v>
      </c>
      <c r="AD123" s="41"/>
      <c r="AE123" s="52">
        <f t="shared" si="13"/>
        <v>72751.907000000007</v>
      </c>
      <c r="AF123" s="128"/>
      <c r="AG123" s="111"/>
    </row>
    <row r="124" spans="1:33" ht="22.25" customHeight="1">
      <c r="A124" s="21" t="s">
        <v>153</v>
      </c>
      <c r="B124" s="59"/>
      <c r="C124" s="44">
        <v>1633667</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1633667</v>
      </c>
      <c r="AD124" s="41"/>
      <c r="AE124" s="52">
        <f t="shared" si="13"/>
        <v>1633.6669999999999</v>
      </c>
      <c r="AF124" s="128"/>
      <c r="AG124" s="111"/>
    </row>
    <row r="125" spans="1:33" ht="22.25" customHeight="1">
      <c r="A125" s="21" t="s">
        <v>154</v>
      </c>
      <c r="B125" s="59"/>
      <c r="C125" s="44">
        <v>408906</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408906</v>
      </c>
      <c r="AD125" s="41"/>
      <c r="AE125" s="52">
        <f t="shared" si="13"/>
        <v>408.90600000000001</v>
      </c>
      <c r="AF125" s="128"/>
      <c r="AG125" s="111"/>
    </row>
    <row r="126" spans="1:33" ht="22.25" customHeight="1">
      <c r="A126" s="21" t="s">
        <v>155</v>
      </c>
      <c r="B126" s="59"/>
      <c r="C126" s="44">
        <v>338806</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338806</v>
      </c>
      <c r="AD126" s="41"/>
      <c r="AE126" s="52">
        <f t="shared" si="13"/>
        <v>338.80599999999998</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1403186</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1403186</v>
      </c>
      <c r="AD128" s="41"/>
      <c r="AE128" s="52">
        <f t="shared" si="13"/>
        <v>1403.1859999999999</v>
      </c>
      <c r="AF128" s="128"/>
      <c r="AG128" s="111"/>
    </row>
    <row r="129" spans="1:33" ht="22.25" customHeight="1">
      <c r="A129" s="21" t="s">
        <v>159</v>
      </c>
      <c r="B129" s="76"/>
      <c r="C129" s="44">
        <v>437982</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437982</v>
      </c>
      <c r="AD129" s="41"/>
      <c r="AE129" s="52">
        <f t="shared" si="13"/>
        <v>437.98200000000003</v>
      </c>
      <c r="AF129" s="128"/>
      <c r="AG129" s="111"/>
    </row>
    <row r="130" spans="1:33" ht="22.25" customHeight="1">
      <c r="A130" s="21" t="s">
        <v>160</v>
      </c>
      <c r="B130" s="77"/>
      <c r="C130" s="44">
        <v>109488</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109488</v>
      </c>
      <c r="AD130" s="41"/>
      <c r="AE130" s="52">
        <f t="shared" si="13"/>
        <v>109.488</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19186104</v>
      </c>
      <c r="D132" s="62">
        <f>SUM(D133:D142)</f>
        <v>7673411.0783000002</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26859515.078299999</v>
      </c>
      <c r="AD132" s="41"/>
      <c r="AE132" s="37">
        <f t="shared" si="13"/>
        <v>26859.515078299999</v>
      </c>
      <c r="AF132" s="128"/>
      <c r="AG132" s="78"/>
    </row>
    <row r="133" spans="1:33" ht="22.25" customHeight="1">
      <c r="A133" s="21" t="s">
        <v>163</v>
      </c>
      <c r="B133" s="59"/>
      <c r="C133" s="44">
        <v>11211552</v>
      </c>
      <c r="D133" s="44">
        <v>6310606</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17522158</v>
      </c>
      <c r="AD133" s="41"/>
      <c r="AE133" s="52">
        <f t="shared" si="13"/>
        <v>17522.157999999999</v>
      </c>
      <c r="AF133" s="128"/>
      <c r="AG133" s="111"/>
    </row>
    <row r="134" spans="1:33" ht="22.25" customHeight="1">
      <c r="A134" s="21" t="s">
        <v>164</v>
      </c>
      <c r="B134" s="59"/>
      <c r="C134" s="44">
        <v>38523</v>
      </c>
      <c r="D134" s="44">
        <v>37176</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75699</v>
      </c>
      <c r="AD134" s="41"/>
      <c r="AE134" s="52">
        <f t="shared" si="13"/>
        <v>75.698999999999998</v>
      </c>
      <c r="AF134" s="128"/>
      <c r="AG134" s="111"/>
    </row>
    <row r="135" spans="1:33" ht="22.25" customHeight="1">
      <c r="A135" s="21" t="s">
        <v>165</v>
      </c>
      <c r="B135" s="59"/>
      <c r="C135" s="44">
        <v>5896226</v>
      </c>
      <c r="D135" s="44">
        <v>463234</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6359460</v>
      </c>
      <c r="AD135" s="41"/>
      <c r="AE135" s="52">
        <f t="shared" si="13"/>
        <v>6359.46</v>
      </c>
      <c r="AF135" s="128"/>
      <c r="AG135" s="111"/>
    </row>
    <row r="136" spans="1:33" ht="22.25" customHeight="1">
      <c r="A136" s="21" t="s">
        <v>166</v>
      </c>
      <c r="B136" s="59"/>
      <c r="C136" s="44">
        <v>9965</v>
      </c>
      <c r="D136" s="44">
        <v>33268</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43233</v>
      </c>
      <c r="AD136" s="41"/>
      <c r="AE136" s="52">
        <f t="shared" si="13"/>
        <v>43.232999999999997</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38676</v>
      </c>
      <c r="D138" s="44">
        <v>22202</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60878</v>
      </c>
      <c r="AD138" s="41"/>
      <c r="AE138" s="52">
        <f t="shared" si="20"/>
        <v>60.878</v>
      </c>
      <c r="AF138" s="128"/>
      <c r="AG138" s="111"/>
    </row>
    <row r="139" spans="1:33" ht="22.25" customHeight="1">
      <c r="A139" s="21" t="s">
        <v>169</v>
      </c>
      <c r="B139" s="59"/>
      <c r="C139" s="44">
        <v>42390</v>
      </c>
      <c r="D139" s="44">
        <v>334179</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376569</v>
      </c>
      <c r="AD139" s="41"/>
      <c r="AE139" s="52">
        <f t="shared" si="20"/>
        <v>376.56900000000002</v>
      </c>
      <c r="AF139" s="128"/>
      <c r="AG139" s="111"/>
    </row>
    <row r="140" spans="1:33" ht="22.25" customHeight="1">
      <c r="A140" s="21" t="s">
        <v>170</v>
      </c>
      <c r="B140" s="59"/>
      <c r="C140" s="44">
        <v>10806</v>
      </c>
      <c r="D140" s="44">
        <v>74602</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85408</v>
      </c>
      <c r="AD140" s="41"/>
      <c r="AE140" s="52">
        <f t="shared" si="20"/>
        <v>85.408000000000001</v>
      </c>
      <c r="AF140" s="128"/>
      <c r="AG140" s="111"/>
    </row>
    <row r="141" spans="1:33" ht="22.25" customHeight="1">
      <c r="A141" s="21" t="s">
        <v>171</v>
      </c>
      <c r="B141" s="76"/>
      <c r="C141" s="44">
        <v>1937966</v>
      </c>
      <c r="D141" s="44">
        <v>398144.07829999999</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2336110.0783000002</v>
      </c>
      <c r="AD141" s="41"/>
      <c r="AE141" s="52">
        <f t="shared" si="20"/>
        <v>2336.1100783000002</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1316280</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1316280</v>
      </c>
      <c r="AD143" s="41"/>
      <c r="AE143" s="52">
        <f t="shared" ref="AE143:AE150" si="22">AC143/1000</f>
        <v>1316.28</v>
      </c>
      <c r="AF143" s="128"/>
      <c r="AG143" s="111"/>
    </row>
    <row r="144" spans="1:33" ht="22.25" customHeight="1">
      <c r="A144" s="22" t="s">
        <v>174</v>
      </c>
      <c r="B144" s="59"/>
      <c r="C144" s="44">
        <v>119134.997</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119134.997</v>
      </c>
      <c r="AD144" s="41"/>
      <c r="AE144" s="52">
        <f t="shared" si="22"/>
        <v>119.134997</v>
      </c>
      <c r="AF144" s="128"/>
      <c r="AG144" s="111"/>
    </row>
    <row r="145" spans="1:33" ht="22.25" customHeight="1">
      <c r="A145" s="22" t="s">
        <v>175</v>
      </c>
      <c r="B145" s="59"/>
      <c r="C145" s="75"/>
      <c r="D145" s="44">
        <v>13772375.9</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13772375.9</v>
      </c>
      <c r="AD145" s="41"/>
      <c r="AE145" s="52">
        <f t="shared" si="22"/>
        <v>13772.375900000001</v>
      </c>
      <c r="AF145" s="128"/>
      <c r="AG145" s="111"/>
    </row>
    <row r="146" spans="1:33" ht="22.25" customHeight="1">
      <c r="A146" s="22" t="s">
        <v>176</v>
      </c>
      <c r="B146" s="59"/>
      <c r="C146" s="75"/>
      <c r="D146" s="44">
        <v>6722915.5252630003</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6722915.5252630003</v>
      </c>
      <c r="AD146" s="41"/>
      <c r="AE146" s="52">
        <f t="shared" si="22"/>
        <v>6722.9155252629998</v>
      </c>
      <c r="AF146" s="128"/>
      <c r="AG146" s="111"/>
    </row>
    <row r="147" spans="1:33" ht="22.25" customHeight="1">
      <c r="A147" s="21" t="s">
        <v>177</v>
      </c>
      <c r="B147" s="59"/>
      <c r="C147" s="44">
        <v>709882.40469999996</v>
      </c>
      <c r="D147" s="44">
        <v>215127.11840000001</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925009.52309999999</v>
      </c>
      <c r="AD147" s="41"/>
      <c r="AE147" s="52">
        <f t="shared" si="22"/>
        <v>925.00952310000002</v>
      </c>
      <c r="AF147" s="128"/>
      <c r="AG147" s="44"/>
    </row>
    <row r="148" spans="1:33" ht="22.25" customHeight="1">
      <c r="A148" s="22" t="s">
        <v>178</v>
      </c>
      <c r="B148" s="44">
        <v>37829.94</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37829.94</v>
      </c>
      <c r="AD148" s="41"/>
      <c r="AE148" s="52">
        <f t="shared" si="22"/>
        <v>37.829940000000001</v>
      </c>
      <c r="AF148" s="128"/>
      <c r="AG148" s="111"/>
    </row>
    <row r="149" spans="1:33" ht="22.25" customHeight="1">
      <c r="A149" s="22" t="s">
        <v>179</v>
      </c>
      <c r="B149" s="44">
        <v>1402222.37</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1402222.37</v>
      </c>
      <c r="AD149" s="41"/>
      <c r="AE149" s="52">
        <f t="shared" si="22"/>
        <v>1402.2223700000002</v>
      </c>
      <c r="AF149" s="128"/>
      <c r="AG149" s="111"/>
    </row>
    <row r="150" spans="1:33" ht="22.25" customHeight="1">
      <c r="A150" s="15" t="s">
        <v>180</v>
      </c>
      <c r="B150" s="33">
        <f>B151+B154+B157+B160+B163+B166+B173</f>
        <v>-183075189.66579998</v>
      </c>
      <c r="C150" s="33">
        <f>C169</f>
        <v>748798.23569999996</v>
      </c>
      <c r="D150" s="33">
        <f>D169</f>
        <v>392836.25540000002</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-181933555.17469996</v>
      </c>
      <c r="AD150" s="41"/>
      <c r="AE150" s="57">
        <f t="shared" si="22"/>
        <v>-181933.55517469996</v>
      </c>
      <c r="AF150" s="128"/>
      <c r="AG150" s="33">
        <f>AG169</f>
        <v>4860</v>
      </c>
    </row>
    <row r="151" spans="1:33" ht="22.25" customHeight="1">
      <c r="A151" s="22" t="s">
        <v>181</v>
      </c>
      <c r="B151" s="153">
        <f>SUM(B152:B153)</f>
        <v>-183374687.69159999</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-183374687.69159999</v>
      </c>
      <c r="AD151" s="41"/>
      <c r="AE151" s="79">
        <f t="shared" si="20"/>
        <v>-183374.6876916</v>
      </c>
      <c r="AF151" s="128"/>
      <c r="AG151" s="63"/>
    </row>
    <row r="152" spans="1:33" ht="22.25" customHeight="1">
      <c r="A152" s="21" t="s">
        <v>182</v>
      </c>
      <c r="B152" s="44">
        <v>-178934318.93540001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-178934318.93540001</v>
      </c>
      <c r="AD152" s="41"/>
      <c r="AE152" s="52">
        <f t="shared" si="20"/>
        <v>-178934.31893540002</v>
      </c>
      <c r="AF152" s="128"/>
      <c r="AG152" s="111"/>
    </row>
    <row r="153" spans="1:33" ht="22.25" customHeight="1">
      <c r="A153" s="21" t="s">
        <v>183</v>
      </c>
      <c r="B153" s="44">
        <v>-4440368.7561999997</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-4440368.7561999997</v>
      </c>
      <c r="AD153" s="41"/>
      <c r="AE153" s="52">
        <f t="shared" si="20"/>
        <v>-4440.3687561999996</v>
      </c>
      <c r="AF153" s="128"/>
      <c r="AG153" s="111"/>
    </row>
    <row r="154" spans="1:33" ht="22.25" customHeight="1">
      <c r="A154" s="22" t="s">
        <v>184</v>
      </c>
      <c r="B154" s="153">
        <f>SUM(B155:B156)</f>
        <v>-12925284.265199998</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-12925284.265199998</v>
      </c>
      <c r="AD154" s="41"/>
      <c r="AE154" s="79">
        <f t="shared" si="20"/>
        <v>-12925.284265199998</v>
      </c>
      <c r="AF154" s="128"/>
      <c r="AG154" s="63"/>
    </row>
    <row r="155" spans="1:33" ht="22.25" customHeight="1">
      <c r="A155" s="21" t="s">
        <v>185</v>
      </c>
      <c r="B155" s="44">
        <v>-20846152.972199999</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-20846152.972199999</v>
      </c>
      <c r="AD155" s="41"/>
      <c r="AE155" s="52">
        <f t="shared" si="20"/>
        <v>-20846.152972199998</v>
      </c>
      <c r="AF155" s="128"/>
      <c r="AG155" s="111"/>
    </row>
    <row r="156" spans="1:33" ht="22.25" customHeight="1">
      <c r="A156" s="21" t="s">
        <v>186</v>
      </c>
      <c r="B156" s="44">
        <v>7920868.7070000004</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7920868.7070000004</v>
      </c>
      <c r="AD156" s="41"/>
      <c r="AE156" s="52">
        <f t="shared" si="20"/>
        <v>7920.8687070000005</v>
      </c>
      <c r="AF156" s="128"/>
      <c r="AG156" s="111"/>
    </row>
    <row r="157" spans="1:33" ht="22.25" customHeight="1">
      <c r="A157" s="22" t="s">
        <v>187</v>
      </c>
      <c r="B157" s="153">
        <f>SUM(B158:B159)</f>
        <v>14766558.4004</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14766558.4004</v>
      </c>
      <c r="AD157" s="41"/>
      <c r="AE157" s="79">
        <f t="shared" si="20"/>
        <v>14766.558400399999</v>
      </c>
      <c r="AF157" s="128"/>
      <c r="AG157" s="63"/>
    </row>
    <row r="158" spans="1:33" ht="22.25" customHeight="1">
      <c r="A158" s="21" t="s">
        <v>188</v>
      </c>
      <c r="B158" s="44">
        <v>-470480.98580000002</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-470480.98580000002</v>
      </c>
      <c r="AD158" s="41"/>
      <c r="AE158" s="52">
        <f t="shared" si="20"/>
        <v>-470.48098580000004</v>
      </c>
      <c r="AF158" s="128"/>
      <c r="AG158" s="111"/>
    </row>
    <row r="159" spans="1:33" ht="22.25" customHeight="1">
      <c r="A159" s="21" t="s">
        <v>189</v>
      </c>
      <c r="B159" s="44">
        <v>15237039.3862</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15237039.3862</v>
      </c>
      <c r="AD159" s="41"/>
      <c r="AE159" s="52">
        <f t="shared" si="20"/>
        <v>15237.0393862</v>
      </c>
      <c r="AF159" s="128"/>
      <c r="AG159" s="111"/>
    </row>
    <row r="160" spans="1:33" ht="22.25" customHeight="1">
      <c r="A160" s="22" t="s">
        <v>190</v>
      </c>
      <c r="B160" s="153">
        <f>SUM(B161:B162)</f>
        <v>169074.4332</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169074.4332</v>
      </c>
      <c r="AD160" s="41"/>
      <c r="AE160" s="79">
        <f t="shared" si="20"/>
        <v>169.07443319999999</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169074.4332</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169074.4332</v>
      </c>
      <c r="AD162" s="41"/>
      <c r="AE162" s="52">
        <f t="shared" si="20"/>
        <v>169.07443319999999</v>
      </c>
      <c r="AF162" s="128"/>
      <c r="AG162" s="111"/>
    </row>
    <row r="163" spans="1:33" ht="22.25" customHeight="1">
      <c r="A163" s="22" t="s">
        <v>193</v>
      </c>
      <c r="B163" s="153">
        <f>SUM(B164:B165)</f>
        <v>146724.15229999999</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146724.15229999999</v>
      </c>
      <c r="AD163" s="41"/>
      <c r="AE163" s="79">
        <f t="shared" si="20"/>
        <v>146.72415229999999</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146724.15229999999</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146724.15229999999</v>
      </c>
      <c r="AD165" s="41"/>
      <c r="AE165" s="52">
        <f t="shared" si="20"/>
        <v>146.72415229999999</v>
      </c>
      <c r="AF165" s="128"/>
      <c r="AG165" s="111"/>
    </row>
    <row r="166" spans="1:33" ht="22.25" customHeight="1">
      <c r="A166" s="22" t="s">
        <v>196</v>
      </c>
      <c r="B166" s="153">
        <f>SUM(B167:B168)</f>
        <v>952264.25320000004</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952264.25320000004</v>
      </c>
      <c r="AD166" s="41"/>
      <c r="AE166" s="79">
        <f t="shared" si="20"/>
        <v>952.26425319999998</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952264.25320000004</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952264.25320000004</v>
      </c>
      <c r="AD168" s="41"/>
      <c r="AE168" s="52">
        <f t="shared" si="20"/>
        <v>952.26425319999998</v>
      </c>
      <c r="AF168" s="128"/>
      <c r="AG168" s="111"/>
    </row>
    <row r="169" spans="1:33" ht="22.25" customHeight="1">
      <c r="A169" s="22" t="s">
        <v>199</v>
      </c>
      <c r="B169" s="59"/>
      <c r="C169" s="62">
        <f>SUM(C170:C171)</f>
        <v>748798.23569999996</v>
      </c>
      <c r="D169" s="62">
        <f>SUM(D170:D171)</f>
        <v>392836.25540000002</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1141634.4911</v>
      </c>
      <c r="AD169" s="41"/>
      <c r="AE169" s="52">
        <f t="shared" si="20"/>
        <v>1141.6344910999999</v>
      </c>
      <c r="AF169" s="128"/>
      <c r="AG169" s="54">
        <f>SUM(AG170:AG171)</f>
        <v>4860</v>
      </c>
    </row>
    <row r="170" spans="1:33" ht="22.25" customHeight="1">
      <c r="A170" s="21" t="s">
        <v>200</v>
      </c>
      <c r="B170" s="59"/>
      <c r="C170" s="44">
        <v>511924.0257</v>
      </c>
      <c r="D170" s="44">
        <v>188146.0454</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700070.07110000006</v>
      </c>
      <c r="AD170" s="41"/>
      <c r="AE170" s="52">
        <f t="shared" si="20"/>
        <v>700.07007110000006</v>
      </c>
      <c r="AF170" s="128"/>
      <c r="AG170" s="44">
        <v>1890</v>
      </c>
    </row>
    <row r="171" spans="1:33" ht="22.25" customHeight="1">
      <c r="A171" s="21" t="s">
        <v>201</v>
      </c>
      <c r="B171" s="59"/>
      <c r="C171" s="44">
        <v>236874.21</v>
      </c>
      <c r="D171" s="44">
        <v>204690.21</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441564.42</v>
      </c>
      <c r="AD171" s="41"/>
      <c r="AE171" s="52">
        <f t="shared" si="20"/>
        <v>441.56441999999998</v>
      </c>
      <c r="AF171" s="128"/>
      <c r="AG171" s="44">
        <v>2970</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-2809838.9481000002</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-2809838.9481000002</v>
      </c>
      <c r="AD173" s="41"/>
      <c r="AE173" s="52">
        <f t="shared" si="20"/>
        <v>-2809.8389481000004</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1624456.074</v>
      </c>
      <c r="C175" s="33">
        <f>C176+C180+C181+C184+C187</f>
        <v>48705222.631442145</v>
      </c>
      <c r="D175" s="33">
        <f>D176+D180+D181+D184+D187</f>
        <v>5262286.8140000002</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55591965.519442141</v>
      </c>
      <c r="AD175" s="97"/>
      <c r="AE175" s="81">
        <f t="shared" si="20"/>
        <v>55591.965519442143</v>
      </c>
      <c r="AF175" s="128"/>
      <c r="AG175" s="33">
        <f>AG176+AG180+AG181+AG184+AG187</f>
        <v>1462.257775</v>
      </c>
    </row>
    <row r="176" spans="1:33" ht="22.25" customHeight="1">
      <c r="A176" s="24" t="s">
        <v>206</v>
      </c>
      <c r="B176" s="63"/>
      <c r="C176" s="62">
        <f>C177+C178+C179</f>
        <v>27210381.449442144</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27210381.449442144</v>
      </c>
      <c r="AD176" s="97"/>
      <c r="AE176" s="37">
        <f t="shared" si="20"/>
        <v>27210.381449442146</v>
      </c>
      <c r="AF176" s="128"/>
      <c r="AG176" s="78"/>
    </row>
    <row r="177" spans="1:33" ht="22.25" customHeight="1">
      <c r="A177" s="100" t="s">
        <v>207</v>
      </c>
      <c r="B177" s="63"/>
      <c r="C177" s="44">
        <v>17616000.041872036</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17616000.041872036</v>
      </c>
      <c r="AD177" s="97"/>
      <c r="AE177" s="44">
        <f t="shared" si="20"/>
        <v>17616.000041872037</v>
      </c>
      <c r="AF177" s="128"/>
      <c r="AG177" s="111"/>
    </row>
    <row r="178" spans="1:33" ht="22.25" customHeight="1">
      <c r="A178" s="100" t="s">
        <v>208</v>
      </c>
      <c r="B178" s="63"/>
      <c r="C178" s="44">
        <v>6695835.10141329</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6695835.10141329</v>
      </c>
      <c r="AD178" s="97"/>
      <c r="AE178" s="52">
        <f t="shared" si="20"/>
        <v>6695.8351014132904</v>
      </c>
      <c r="AF178" s="128"/>
      <c r="AG178" s="111"/>
    </row>
    <row r="179" spans="1:33" ht="22.25" customHeight="1">
      <c r="A179" s="100" t="s">
        <v>209</v>
      </c>
      <c r="B179" s="63"/>
      <c r="C179" s="44">
        <v>2898546.3061568174</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2898546.3061568174</v>
      </c>
      <c r="AD179" s="97"/>
      <c r="AE179" s="52">
        <f t="shared" si="20"/>
        <v>2898.5463061568175</v>
      </c>
      <c r="AF179" s="128"/>
      <c r="AG179" s="111"/>
    </row>
    <row r="180" spans="1:33" ht="22.25" customHeight="1">
      <c r="A180" s="24" t="s">
        <v>210</v>
      </c>
      <c r="B180" s="63"/>
      <c r="C180" s="169">
        <v>90969.303</v>
      </c>
      <c r="D180" s="175">
        <v>64571.961000000003</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155541.264</v>
      </c>
      <c r="AD180" s="97"/>
      <c r="AE180" s="37">
        <f t="shared" si="20"/>
        <v>155.54126399999998</v>
      </c>
      <c r="AF180" s="128"/>
      <c r="AG180" s="111"/>
    </row>
    <row r="181" spans="1:33" ht="22.25" customHeight="1">
      <c r="A181" s="24" t="s">
        <v>211</v>
      </c>
      <c r="B181" s="62">
        <f>B182+B183</f>
        <v>1624456.074</v>
      </c>
      <c r="C181" s="62">
        <f>C182+C183</f>
        <v>806657.18500000006</v>
      </c>
      <c r="D181" s="62">
        <f>D182+D183</f>
        <v>178263.86899999998</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2609377.128</v>
      </c>
      <c r="AD181" s="97"/>
      <c r="AE181" s="37">
        <f t="shared" si="20"/>
        <v>2609.3771280000001</v>
      </c>
      <c r="AF181" s="128"/>
      <c r="AG181" s="37">
        <f>AG182+AG183</f>
        <v>1462.257775</v>
      </c>
    </row>
    <row r="182" spans="1:33" ht="22.25" customHeight="1">
      <c r="A182" s="100" t="s">
        <v>212</v>
      </c>
      <c r="B182" s="44">
        <v>54963.144</v>
      </c>
      <c r="C182" s="44">
        <v>93.587000000000003</v>
      </c>
      <c r="D182" s="44">
        <v>2105.0610000000001</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57161.792000000001</v>
      </c>
      <c r="AD182" s="97"/>
      <c r="AE182" s="52">
        <f t="shared" si="20"/>
        <v>57.161791999999998</v>
      </c>
      <c r="AF182" s="128"/>
      <c r="AG182" s="111"/>
    </row>
    <row r="183" spans="1:33" ht="22.25" customHeight="1">
      <c r="A183" s="100" t="s">
        <v>213</v>
      </c>
      <c r="B183" s="44">
        <v>1569492.93</v>
      </c>
      <c r="C183" s="44">
        <v>806563.598</v>
      </c>
      <c r="D183" s="44">
        <v>176158.80799999999</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2552215.3360000001</v>
      </c>
      <c r="AD183" s="97"/>
      <c r="AE183" s="52">
        <f t="shared" si="20"/>
        <v>2552.2153360000002</v>
      </c>
      <c r="AF183" s="128"/>
      <c r="AG183" s="44">
        <v>1462.257775</v>
      </c>
    </row>
    <row r="184" spans="1:33" ht="22.25" customHeight="1">
      <c r="A184" s="20" t="s">
        <v>214</v>
      </c>
      <c r="B184" s="63"/>
      <c r="C184" s="37">
        <f>SUM(C185:C186)</f>
        <v>20597214.693999998</v>
      </c>
      <c r="D184" s="37">
        <f>SUM(D185:D186)</f>
        <v>5019450.9840000002</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25616665.677999999</v>
      </c>
      <c r="AD184" s="97"/>
      <c r="AE184" s="37">
        <f t="shared" si="20"/>
        <v>25616.665677999998</v>
      </c>
      <c r="AF184" s="128"/>
      <c r="AG184" s="76"/>
    </row>
    <row r="185" spans="1:33" ht="22.25" customHeight="1">
      <c r="A185" s="100" t="s">
        <v>215</v>
      </c>
      <c r="B185" s="63"/>
      <c r="C185" s="44">
        <v>4191354.0129999998</v>
      </c>
      <c r="D185" s="44">
        <v>2512250.9840000002</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6703604.9969999995</v>
      </c>
      <c r="AD185" s="97"/>
      <c r="AE185" s="52">
        <f t="shared" si="20"/>
        <v>6703.6049969999995</v>
      </c>
      <c r="AF185" s="128"/>
      <c r="AG185" s="111"/>
    </row>
    <row r="186" spans="1:33" ht="22.25" customHeight="1">
      <c r="A186" s="100" t="s">
        <v>216</v>
      </c>
      <c r="B186" s="63"/>
      <c r="C186" s="44">
        <v>16405860.681</v>
      </c>
      <c r="D186" s="44">
        <v>2507200</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18913060.681000002</v>
      </c>
      <c r="AD186" s="97"/>
      <c r="AE186" s="52">
        <f t="shared" si="20"/>
        <v>18913.060681000003</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535579838.42784184</v>
      </c>
      <c r="C188" s="137">
        <f t="shared" si="26"/>
        <v>164141021.77966449</v>
      </c>
      <c r="D188" s="137">
        <f t="shared" si="26"/>
        <v>38237655.180400006</v>
      </c>
      <c r="E188" s="137">
        <f t="shared" si="26"/>
        <v>1719111.3708159206</v>
      </c>
      <c r="F188" s="137">
        <f t="shared" si="26"/>
        <v>1738815.095</v>
      </c>
      <c r="G188" s="137">
        <f t="shared" si="26"/>
        <v>3102.067</v>
      </c>
      <c r="H188" s="137">
        <f t="shared" si="26"/>
        <v>37805.667000000001</v>
      </c>
      <c r="I188" s="137">
        <f t="shared" si="26"/>
        <v>280.09800000000001</v>
      </c>
      <c r="J188" s="137">
        <f t="shared" si="26"/>
        <v>7786428.4450000003</v>
      </c>
      <c r="K188" s="137">
        <f t="shared" si="26"/>
        <v>8323654.1260000002</v>
      </c>
      <c r="L188" s="137">
        <f t="shared" si="26"/>
        <v>264512.06599999999</v>
      </c>
      <c r="M188" s="137">
        <f>M175+M121+M68+M10</f>
        <v>412785.69500000001</v>
      </c>
      <c r="N188" s="137">
        <f t="shared" ref="N188:AC188" si="27">N10+N68+N121+N175</f>
        <v>407737.47</v>
      </c>
      <c r="O188" s="137">
        <f t="shared" si="27"/>
        <v>44179.535000000003</v>
      </c>
      <c r="P188" s="137">
        <f t="shared" si="27"/>
        <v>68946.904999999999</v>
      </c>
      <c r="Q188" s="137">
        <f t="shared" si="27"/>
        <v>58366.137999999999</v>
      </c>
      <c r="R188" s="137">
        <f t="shared" si="27"/>
        <v>4735.4059999999999</v>
      </c>
      <c r="S188" s="137">
        <f t="shared" si="27"/>
        <v>1180910.4269999999</v>
      </c>
      <c r="T188" s="137">
        <f t="shared" si="27"/>
        <v>1.8690795598948033</v>
      </c>
      <c r="U188" s="137">
        <f t="shared" si="27"/>
        <v>23210.733235630425</v>
      </c>
      <c r="V188" s="137">
        <f t="shared" si="27"/>
        <v>2629.5925551153623</v>
      </c>
      <c r="W188" s="137">
        <f t="shared" si="27"/>
        <v>245.71356104968609</v>
      </c>
      <c r="X188" s="137">
        <f t="shared" si="27"/>
        <v>2.7608265286481587E-3</v>
      </c>
      <c r="Y188" s="137">
        <f t="shared" si="27"/>
        <v>87.910030697203581</v>
      </c>
      <c r="Z188" s="137">
        <f t="shared" si="27"/>
        <v>1.8405510190987724E-3</v>
      </c>
      <c r="AA188" s="137">
        <f t="shared" si="27"/>
        <v>2474.4518579856917</v>
      </c>
      <c r="AB188" s="137">
        <f t="shared" si="27"/>
        <v>400915.89561215154</v>
      </c>
      <c r="AC188" s="137">
        <f t="shared" si="27"/>
        <v>760439452.06925583</v>
      </c>
      <c r="AD188" s="97"/>
      <c r="AE188" s="137">
        <f t="shared" si="20"/>
        <v>760439.45206925587</v>
      </c>
      <c r="AF188" s="91"/>
      <c r="AG188" s="147">
        <f>AG175+AG121+AG68+AG10</f>
        <v>65701.802446600544</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6944460.3200000003</v>
      </c>
      <c r="C190" s="62">
        <f>C191+C192</f>
        <v>1338.894</v>
      </c>
      <c r="D190" s="62">
        <f>D191+D192</f>
        <v>50686.6852</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6996485.8992000008</v>
      </c>
      <c r="AD190" s="41"/>
      <c r="AE190" s="37">
        <f t="shared" si="20"/>
        <v>6996.4858992000009</v>
      </c>
      <c r="AF190" s="91"/>
      <c r="AG190" s="37">
        <f>AG191</f>
        <v>98.242199999999997</v>
      </c>
    </row>
    <row r="191" spans="1:33" ht="22.25" customHeight="1">
      <c r="A191" s="25" t="s">
        <v>220</v>
      </c>
      <c r="B191" s="44">
        <v>6944460.3200000003</v>
      </c>
      <c r="C191" s="44">
        <v>1338.894</v>
      </c>
      <c r="D191" s="44">
        <v>50686.6852</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6996485.8992000008</v>
      </c>
      <c r="AD191" s="41"/>
      <c r="AE191" s="52">
        <f t="shared" si="20"/>
        <v>6996.4858992000009</v>
      </c>
      <c r="AF191" s="91"/>
      <c r="AG191" s="52">
        <v>98.242199999999997</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34112421</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34112421</v>
      </c>
      <c r="AE193" s="31">
        <f t="shared" si="20"/>
        <v>34112.421000000002</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3AF2F-28D7-4E2B-99DF-AC34703F8EEB}">
  <dimension ref="A1:AG200"/>
  <sheetViews>
    <sheetView zoomScale="138" zoomScaleNormal="138" workbookViewId="0">
      <pane xSplit="1" topLeftCell="B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12.16406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2020</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475685913.69012374</v>
      </c>
      <c r="C7" s="134">
        <f>C10+C68+C121+C150+C175</f>
        <v>183423339.63326776</v>
      </c>
      <c r="D7" s="134">
        <f>D10+D68+D121+D150+D175</f>
        <v>36983589.72082752</v>
      </c>
      <c r="E7" s="134">
        <f>E68</f>
        <v>594189.3742398849</v>
      </c>
      <c r="F7" s="134">
        <f t="shared" ref="F7:AB7" si="0">F68</f>
        <v>2005628.321</v>
      </c>
      <c r="G7" s="134">
        <f t="shared" si="0"/>
        <v>7004.317</v>
      </c>
      <c r="H7" s="134">
        <f t="shared" si="0"/>
        <v>36293.440999999999</v>
      </c>
      <c r="I7" s="134">
        <f t="shared" si="0"/>
        <v>277.99700000000001</v>
      </c>
      <c r="J7" s="134">
        <f t="shared" si="0"/>
        <v>8136831.4559999993</v>
      </c>
      <c r="K7" s="134">
        <f t="shared" si="0"/>
        <v>8496311.1980000008</v>
      </c>
      <c r="L7" s="134">
        <f t="shared" si="0"/>
        <v>280709.75599999999</v>
      </c>
      <c r="M7" s="134">
        <f t="shared" si="0"/>
        <v>160588.57699999999</v>
      </c>
      <c r="N7" s="134">
        <f t="shared" si="0"/>
        <v>418226.734</v>
      </c>
      <c r="O7" s="134">
        <f t="shared" si="0"/>
        <v>42412.353999999999</v>
      </c>
      <c r="P7" s="134">
        <f t="shared" si="0"/>
        <v>66189.028999999995</v>
      </c>
      <c r="Q7" s="134">
        <f t="shared" si="0"/>
        <v>24970.666000000001</v>
      </c>
      <c r="R7" s="134">
        <f t="shared" si="0"/>
        <v>4545.99</v>
      </c>
      <c r="S7" s="134">
        <f t="shared" si="0"/>
        <v>1386631.9080000001</v>
      </c>
      <c r="T7" s="134">
        <f t="shared" si="0"/>
        <v>15048.615249614848</v>
      </c>
      <c r="U7" s="134">
        <f t="shared" si="0"/>
        <v>24307.787977150067</v>
      </c>
      <c r="V7" s="134">
        <f t="shared" si="0"/>
        <v>2696.1359820599996</v>
      </c>
      <c r="W7" s="134">
        <f t="shared" si="0"/>
        <v>244.02690653101584</v>
      </c>
      <c r="X7" s="134">
        <f t="shared" si="0"/>
        <v>2.7418753542810767E-3</v>
      </c>
      <c r="Y7" s="134">
        <f t="shared" si="0"/>
        <v>87.291512757355463</v>
      </c>
      <c r="Z7" s="134">
        <f t="shared" si="0"/>
        <v>1.827916902854051E-3</v>
      </c>
      <c r="AA7" s="134">
        <f t="shared" si="0"/>
        <v>2424.6451786543962</v>
      </c>
      <c r="AB7" s="134">
        <f t="shared" si="0"/>
        <v>400746.6229446326</v>
      </c>
      <c r="AC7" s="139">
        <f>SUM(B7:AB7)</f>
        <v>718199209.29278004</v>
      </c>
      <c r="AE7" s="139">
        <f>AC7/1000</f>
        <v>718199.20929278003</v>
      </c>
      <c r="AF7" s="130"/>
      <c r="AG7" s="185">
        <f>AG10+AG68+AG121+AG150+AG175</f>
        <v>66789.917977468329</v>
      </c>
    </row>
    <row r="8" spans="1:33" ht="27.5" customHeight="1" thickBot="1">
      <c r="A8" s="131" t="s">
        <v>37</v>
      </c>
      <c r="B8" s="132">
        <f>(B10+B68+B121+B175)</f>
        <v>451128081.78962374</v>
      </c>
      <c r="C8" s="132">
        <f t="shared" ref="C8:AB8" si="1">(C10+C68+C121+C175)</f>
        <v>182865286.32896775</v>
      </c>
      <c r="D8" s="132">
        <f t="shared" si="1"/>
        <v>36724815.963727519</v>
      </c>
      <c r="E8" s="132">
        <f t="shared" si="1"/>
        <v>594189.3742398849</v>
      </c>
      <c r="F8" s="132">
        <f t="shared" si="1"/>
        <v>2005628.321</v>
      </c>
      <c r="G8" s="132">
        <f t="shared" si="1"/>
        <v>7004.317</v>
      </c>
      <c r="H8" s="132">
        <f t="shared" si="1"/>
        <v>36293.440999999999</v>
      </c>
      <c r="I8" s="132">
        <f t="shared" si="1"/>
        <v>277.99700000000001</v>
      </c>
      <c r="J8" s="132">
        <f t="shared" si="1"/>
        <v>8136831.4559999993</v>
      </c>
      <c r="K8" s="132">
        <f t="shared" si="1"/>
        <v>8496311.1980000008</v>
      </c>
      <c r="L8" s="132">
        <f t="shared" si="1"/>
        <v>280709.75599999999</v>
      </c>
      <c r="M8" s="132">
        <f t="shared" si="1"/>
        <v>160588.57699999999</v>
      </c>
      <c r="N8" s="132">
        <f t="shared" si="1"/>
        <v>418226.734</v>
      </c>
      <c r="O8" s="132">
        <f t="shared" si="1"/>
        <v>42412.353999999999</v>
      </c>
      <c r="P8" s="132">
        <f t="shared" si="1"/>
        <v>66189.028999999995</v>
      </c>
      <c r="Q8" s="132">
        <f t="shared" si="1"/>
        <v>24970.666000000001</v>
      </c>
      <c r="R8" s="132">
        <f t="shared" si="1"/>
        <v>4545.99</v>
      </c>
      <c r="S8" s="132">
        <f t="shared" si="1"/>
        <v>1386631.9080000001</v>
      </c>
      <c r="T8" s="132">
        <f t="shared" si="1"/>
        <v>15048.615249614848</v>
      </c>
      <c r="U8" s="132">
        <f t="shared" si="1"/>
        <v>24307.787977150067</v>
      </c>
      <c r="V8" s="132">
        <f t="shared" si="1"/>
        <v>2696.1359820599996</v>
      </c>
      <c r="W8" s="132">
        <f t="shared" si="1"/>
        <v>244.02690653101584</v>
      </c>
      <c r="X8" s="132">
        <f t="shared" si="1"/>
        <v>2.7418753542810767E-3</v>
      </c>
      <c r="Y8" s="132">
        <f t="shared" si="1"/>
        <v>87.291512757355463</v>
      </c>
      <c r="Z8" s="132">
        <f t="shared" si="1"/>
        <v>1.827916902854051E-3</v>
      </c>
      <c r="AA8" s="132">
        <f t="shared" si="1"/>
        <v>2424.6451786543962</v>
      </c>
      <c r="AB8" s="132">
        <f t="shared" si="1"/>
        <v>400746.6229446326</v>
      </c>
      <c r="AC8" s="135">
        <f>SUM(B8:AB8)</f>
        <v>692824550.33088005</v>
      </c>
      <c r="AE8" s="135">
        <f>AC8/1000</f>
        <v>692824.5503308801</v>
      </c>
      <c r="AF8" s="130"/>
      <c r="AG8" s="186"/>
    </row>
    <row r="9" spans="1:33" ht="27.5" customHeight="1" thickBot="1">
      <c r="A9" s="136" t="s">
        <v>38</v>
      </c>
      <c r="B9" s="137">
        <f>B10+B68+B121+B150+B175</f>
        <v>268916015.32552373</v>
      </c>
      <c r="C9" s="137">
        <f t="shared" ref="C9:D9" si="2">C10+C68+C121+C150+C175</f>
        <v>183423339.63326776</v>
      </c>
      <c r="D9" s="137">
        <f t="shared" si="2"/>
        <v>36983589.72082752</v>
      </c>
      <c r="E9" s="137">
        <f t="shared" ref="E9:AB9" si="3">E10+E68+E121+E175</f>
        <v>594189.3742398849</v>
      </c>
      <c r="F9" s="137">
        <f t="shared" si="3"/>
        <v>2005628.321</v>
      </c>
      <c r="G9" s="137">
        <f t="shared" si="3"/>
        <v>7004.317</v>
      </c>
      <c r="H9" s="137">
        <f t="shared" si="3"/>
        <v>36293.440999999999</v>
      </c>
      <c r="I9" s="137">
        <f t="shared" si="3"/>
        <v>277.99700000000001</v>
      </c>
      <c r="J9" s="137">
        <f t="shared" si="3"/>
        <v>8136831.4559999993</v>
      </c>
      <c r="K9" s="137">
        <f t="shared" si="3"/>
        <v>8496311.1980000008</v>
      </c>
      <c r="L9" s="137">
        <f t="shared" si="3"/>
        <v>280709.75599999999</v>
      </c>
      <c r="M9" s="137">
        <f t="shared" si="3"/>
        <v>160588.57699999999</v>
      </c>
      <c r="N9" s="137">
        <f t="shared" si="3"/>
        <v>418226.734</v>
      </c>
      <c r="O9" s="137">
        <f t="shared" si="3"/>
        <v>42412.353999999999</v>
      </c>
      <c r="P9" s="137">
        <f t="shared" si="3"/>
        <v>66189.028999999995</v>
      </c>
      <c r="Q9" s="137">
        <f t="shared" si="3"/>
        <v>24970.666000000001</v>
      </c>
      <c r="R9" s="137">
        <f t="shared" si="3"/>
        <v>4545.99</v>
      </c>
      <c r="S9" s="137">
        <f t="shared" si="3"/>
        <v>1386631.9080000001</v>
      </c>
      <c r="T9" s="137">
        <f t="shared" si="3"/>
        <v>15048.615249614848</v>
      </c>
      <c r="U9" s="137">
        <f t="shared" si="3"/>
        <v>24307.787977150067</v>
      </c>
      <c r="V9" s="137">
        <f t="shared" si="3"/>
        <v>2696.1359820599996</v>
      </c>
      <c r="W9" s="137">
        <f t="shared" si="3"/>
        <v>244.02690653101584</v>
      </c>
      <c r="X9" s="137">
        <f t="shared" si="3"/>
        <v>2.7418753542810767E-3</v>
      </c>
      <c r="Y9" s="137">
        <f t="shared" si="3"/>
        <v>87.291512757355463</v>
      </c>
      <c r="Z9" s="137">
        <f t="shared" si="3"/>
        <v>1.827916902854051E-3</v>
      </c>
      <c r="AA9" s="137">
        <f t="shared" si="3"/>
        <v>2424.6451786543962</v>
      </c>
      <c r="AB9" s="137">
        <f t="shared" si="3"/>
        <v>400746.6229446326</v>
      </c>
      <c r="AC9" s="138">
        <f>SUM(B9:AB9)</f>
        <v>511429310.92817998</v>
      </c>
      <c r="AE9" s="138">
        <f t="shared" ref="AE9:AE72" si="4">AC9/1000</f>
        <v>511429.31092818</v>
      </c>
      <c r="AF9" s="129"/>
      <c r="AG9" s="187"/>
    </row>
    <row r="10" spans="1:33" ht="22.25" customHeight="1">
      <c r="A10" s="32" t="s">
        <v>39</v>
      </c>
      <c r="B10" s="33">
        <f>B11+B53</f>
        <v>401475426.33610409</v>
      </c>
      <c r="C10" s="33">
        <f>C11+C53</f>
        <v>31884486.559143588</v>
      </c>
      <c r="D10" s="33">
        <f>D11+D53</f>
        <v>1949295.9372705494</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435309208.83251822</v>
      </c>
      <c r="AD10" s="41"/>
      <c r="AE10" s="57">
        <f t="shared" si="4"/>
        <v>435309.2088325182</v>
      </c>
      <c r="AF10" s="128"/>
      <c r="AG10" s="36">
        <f>AG11+AG53</f>
        <v>58755.732048468337</v>
      </c>
    </row>
    <row r="11" spans="1:33" ht="22.25" customHeight="1">
      <c r="A11" s="20" t="s">
        <v>40</v>
      </c>
      <c r="B11" s="37">
        <f>B12+B18+B43+B49</f>
        <v>385688688.86205655</v>
      </c>
      <c r="C11" s="37">
        <f>C12+C18+C43+C49</f>
        <v>938424.16728669906</v>
      </c>
      <c r="D11" s="37">
        <f>D12+D18+D43+D49</f>
        <v>1938352.2930972027</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388565465.32244045</v>
      </c>
      <c r="AD11" s="41"/>
      <c r="AE11" s="37">
        <f t="shared" si="4"/>
        <v>388565.46532244043</v>
      </c>
      <c r="AF11" s="128"/>
      <c r="AG11" s="37">
        <f>AG12+AG18+AG43+AG49</f>
        <v>50275.828350682728</v>
      </c>
    </row>
    <row r="12" spans="1:33" ht="22.25" customHeight="1">
      <c r="A12" s="20" t="s">
        <v>41</v>
      </c>
      <c r="B12" s="37">
        <f>B13+B14+B15</f>
        <v>174518645.99408573</v>
      </c>
      <c r="C12" s="37">
        <f>C13+C14+C15</f>
        <v>139905.94284944059</v>
      </c>
      <c r="D12" s="37">
        <f>D13+D14+D15</f>
        <v>213414.84059727329</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174871966.77753243</v>
      </c>
      <c r="AD12" s="41"/>
      <c r="AE12" s="37">
        <f t="shared" si="4"/>
        <v>174871.96677753242</v>
      </c>
      <c r="AF12" s="128"/>
      <c r="AG12" s="37">
        <f>SUM(AG13:AG15)</f>
        <v>5401.0262751459086</v>
      </c>
    </row>
    <row r="13" spans="1:33" ht="22.25" customHeight="1">
      <c r="A13" s="21" t="s">
        <v>42</v>
      </c>
      <c r="B13" s="44">
        <v>147501152.02406999</v>
      </c>
      <c r="C13" s="44">
        <v>125631.39496434999</v>
      </c>
      <c r="D13" s="44">
        <v>197193.65966321199</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147823977.07869753</v>
      </c>
      <c r="AD13" s="41"/>
      <c r="AE13" s="52">
        <f t="shared" si="4"/>
        <v>147823.97707869753</v>
      </c>
      <c r="AF13" s="128"/>
      <c r="AG13" s="44">
        <v>4828.73266875435</v>
      </c>
    </row>
    <row r="14" spans="1:33" ht="22.25" customHeight="1">
      <c r="A14" s="21" t="s">
        <v>43</v>
      </c>
      <c r="B14" s="44">
        <v>8487015.2068728302</v>
      </c>
      <c r="C14" s="44">
        <v>5227.2708653432101</v>
      </c>
      <c r="D14" s="44">
        <v>6892.2854080465404</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8499134.7631462198</v>
      </c>
      <c r="AD14" s="41"/>
      <c r="AE14" s="52">
        <f t="shared" si="4"/>
        <v>8499.1347631462195</v>
      </c>
      <c r="AF14" s="128"/>
      <c r="AG14" s="44">
        <v>506.76355120421101</v>
      </c>
    </row>
    <row r="15" spans="1:33" ht="22.25" customHeight="1">
      <c r="A15" s="21" t="s">
        <v>44</v>
      </c>
      <c r="B15" s="49">
        <f>B16+B17</f>
        <v>18530478.763142902</v>
      </c>
      <c r="C15" s="49">
        <f t="shared" ref="C15:D15" si="5">C16+C17</f>
        <v>9047.2770197474001</v>
      </c>
      <c r="D15" s="49">
        <f t="shared" si="5"/>
        <v>9328.8955260147504</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18548854.935688663</v>
      </c>
      <c r="AD15" s="41"/>
      <c r="AE15" s="52">
        <f t="shared" si="4"/>
        <v>18548.854935688661</v>
      </c>
      <c r="AF15" s="128"/>
      <c r="AG15" s="44">
        <v>65.530055187347799</v>
      </c>
    </row>
    <row r="16" spans="1:33" ht="22.25" customHeight="1">
      <c r="A16" s="98" t="s">
        <v>45</v>
      </c>
      <c r="B16" s="44">
        <v>850280.90500000003</v>
      </c>
      <c r="C16" s="44">
        <v>4.2510000000000003</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850285.15600000008</v>
      </c>
      <c r="AD16" s="41"/>
      <c r="AE16" s="52">
        <f t="shared" si="4"/>
        <v>850.28515600000003</v>
      </c>
      <c r="AF16" s="128"/>
      <c r="AG16" s="73"/>
    </row>
    <row r="17" spans="1:33" ht="22.25" customHeight="1">
      <c r="A17" s="99" t="s">
        <v>46</v>
      </c>
      <c r="B17" s="44">
        <v>17680197.858142901</v>
      </c>
      <c r="C17" s="44">
        <v>9043.0260197473999</v>
      </c>
      <c r="D17" s="44">
        <v>9328.8955260147504</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17698569.779688664</v>
      </c>
      <c r="AD17" s="41"/>
      <c r="AE17" s="52">
        <f t="shared" si="4"/>
        <v>17698.569779688663</v>
      </c>
      <c r="AF17" s="128"/>
      <c r="AG17" s="182">
        <v>65.530055187347799</v>
      </c>
    </row>
    <row r="18" spans="1:33" ht="22.25" customHeight="1">
      <c r="A18" s="20" t="s">
        <v>47</v>
      </c>
      <c r="B18" s="37">
        <f>B19+B20+B21+B25+B26+B33+B35+B37+B39</f>
        <v>63451074.44797083</v>
      </c>
      <c r="C18" s="37">
        <f>C19+C20+C21+C25+C26+C33+C35+C37+C39</f>
        <v>114240.30683725839</v>
      </c>
      <c r="D18" s="37">
        <f>D19+D20+D21+D25+D26+D33+D35+D37+D39</f>
        <v>157177.3918999295</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63722492.146708012</v>
      </c>
      <c r="AD18" s="110"/>
      <c r="AE18" s="37">
        <f t="shared" si="4"/>
        <v>63722.492146708013</v>
      </c>
      <c r="AF18" s="128"/>
      <c r="AG18" s="37">
        <f>SUM(AG19,AG20,AG21,AG25,AG26,AG32,AG33,AG34,AG35,AG36,AG37,AG38,AG39)</f>
        <v>695.79517515682937</v>
      </c>
    </row>
    <row r="19" spans="1:33" ht="22.25" customHeight="1">
      <c r="A19" s="100" t="s">
        <v>48</v>
      </c>
      <c r="B19" s="44">
        <v>5574174.7521299208</v>
      </c>
      <c r="C19" s="44">
        <v>2745.2994607336241</v>
      </c>
      <c r="D19" s="44">
        <v>2672.1788034403389</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5579592.2303940943</v>
      </c>
      <c r="AD19" s="110"/>
      <c r="AE19" s="44">
        <f t="shared" si="4"/>
        <v>5579.5922303940943</v>
      </c>
      <c r="AF19" s="128"/>
      <c r="AG19" s="44">
        <v>18.540198547675999</v>
      </c>
    </row>
    <row r="20" spans="1:33" ht="22.25" customHeight="1">
      <c r="A20" s="100" t="s">
        <v>49</v>
      </c>
      <c r="B20" s="44">
        <v>2014095.0312315845</v>
      </c>
      <c r="C20" s="44">
        <v>1100.6258813649144</v>
      </c>
      <c r="D20" s="44">
        <v>1343.3732107974956</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2016539.0303237468</v>
      </c>
      <c r="AD20" s="110"/>
      <c r="AE20" s="52">
        <f t="shared" si="4"/>
        <v>2016.5390303237468</v>
      </c>
      <c r="AF20" s="128"/>
      <c r="AG20" s="44">
        <v>11.668752880740772</v>
      </c>
    </row>
    <row r="21" spans="1:33" ht="22.25" customHeight="1">
      <c r="A21" s="100" t="s">
        <v>50</v>
      </c>
      <c r="B21" s="44">
        <f>SUM(B22:B24)</f>
        <v>5325350.9762277864</v>
      </c>
      <c r="C21" s="44">
        <f>SUM(C22:C24)</f>
        <v>2766.4555205756947</v>
      </c>
      <c r="D21" s="44">
        <f>SUM(D22:D24)</f>
        <v>2928.7713336085117</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5331046.203081971</v>
      </c>
      <c r="AD21" s="110"/>
      <c r="AE21" s="52">
        <f t="shared" si="4"/>
        <v>5331.0462030819708</v>
      </c>
      <c r="AF21" s="128"/>
      <c r="AG21" s="44">
        <v>19.10817388584444</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5301014.736442185</v>
      </c>
      <c r="C23" s="44">
        <v>2746.9206449456397</v>
      </c>
      <c r="D23" s="44">
        <v>2897.6485872373364</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5306659.3056743676</v>
      </c>
      <c r="AD23" s="110"/>
      <c r="AE23" s="52">
        <f t="shared" si="4"/>
        <v>5306.6593056743677</v>
      </c>
      <c r="AF23" s="128"/>
      <c r="AG23" s="44">
        <v>19.021266695415864</v>
      </c>
    </row>
    <row r="24" spans="1:33" ht="22.25" customHeight="1">
      <c r="A24" s="99" t="s">
        <v>53</v>
      </c>
      <c r="B24" s="44">
        <v>24336.239785601549</v>
      </c>
      <c r="C24" s="44">
        <v>19.534875630054835</v>
      </c>
      <c r="D24" s="44">
        <v>31.122746371175214</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24386.897407602781</v>
      </c>
      <c r="AD24" s="110"/>
      <c r="AE24" s="52">
        <f t="shared" si="4"/>
        <v>24.386897407602781</v>
      </c>
      <c r="AF24" s="128"/>
      <c r="AG24" s="44">
        <v>8.6907190428574921E-2</v>
      </c>
    </row>
    <row r="25" spans="1:33" ht="22.25" customHeight="1">
      <c r="A25" s="100" t="s">
        <v>54</v>
      </c>
      <c r="B25" s="44">
        <v>2399396.0236888262</v>
      </c>
      <c r="C25" s="44">
        <v>1382.6404933096528</v>
      </c>
      <c r="D25" s="44">
        <v>1688.2000499821277</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2402466.8642321178</v>
      </c>
      <c r="AD25" s="110"/>
      <c r="AE25" s="52">
        <f t="shared" si="4"/>
        <v>2402.4668642321176</v>
      </c>
      <c r="AF25" s="128"/>
      <c r="AG25" s="44">
        <v>21.485682912014589</v>
      </c>
    </row>
    <row r="26" spans="1:33" ht="22.25" customHeight="1">
      <c r="A26" s="100" t="s">
        <v>55</v>
      </c>
      <c r="B26" s="44">
        <f>SUM(B27:B31)</f>
        <v>514702.69476955262</v>
      </c>
      <c r="C26" s="44">
        <f>SUM(C27:C31)</f>
        <v>24729.348725036536</v>
      </c>
      <c r="D26" s="44">
        <f>SUM(D27:D31)</f>
        <v>31377.610159816701</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570809.65365440585</v>
      </c>
      <c r="AD26" s="110"/>
      <c r="AE26" s="52">
        <f t="shared" si="4"/>
        <v>570.80965365440579</v>
      </c>
      <c r="AF26" s="128"/>
      <c r="AG26" s="44">
        <v>319.716989053009</v>
      </c>
    </row>
    <row r="27" spans="1:33" ht="22.25" customHeight="1">
      <c r="A27" s="99" t="s">
        <v>56</v>
      </c>
      <c r="B27" s="44">
        <v>0</v>
      </c>
      <c r="C27" s="44">
        <v>24300.201132232789</v>
      </c>
      <c r="D27" s="44">
        <v>30664.539524008043</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54964.740656240829</v>
      </c>
      <c r="AD27" s="110"/>
      <c r="AE27" s="52">
        <f t="shared" si="4"/>
        <v>54.964740656240828</v>
      </c>
      <c r="AF27" s="128"/>
      <c r="AG27" s="44">
        <v>315.61332661030917</v>
      </c>
    </row>
    <row r="28" spans="1:33" ht="22.25" customHeight="1">
      <c r="A28" s="99" t="s">
        <v>57</v>
      </c>
      <c r="B28" s="44">
        <v>0</v>
      </c>
      <c r="C28" s="44">
        <v>0</v>
      </c>
      <c r="D28" s="44">
        <v>0</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0</v>
      </c>
      <c r="AD28" s="110"/>
      <c r="AE28" s="52">
        <f t="shared" si="4"/>
        <v>0</v>
      </c>
      <c r="AF28" s="128"/>
      <c r="AG28" s="44">
        <v>0</v>
      </c>
    </row>
    <row r="29" spans="1:33" ht="22.25" customHeight="1">
      <c r="A29" s="99" t="s">
        <v>58</v>
      </c>
      <c r="B29" s="44">
        <v>468663.47401285922</v>
      </c>
      <c r="C29" s="44">
        <v>380.41477835528963</v>
      </c>
      <c r="D29" s="44">
        <v>620.82637988836473</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469664.71517110284</v>
      </c>
      <c r="AD29" s="110"/>
      <c r="AE29" s="52">
        <f t="shared" si="4"/>
        <v>469.66471517110284</v>
      </c>
      <c r="AF29" s="128"/>
      <c r="AG29" s="44">
        <v>1.6204635554027698</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46039.220756693387</v>
      </c>
      <c r="C31" s="44">
        <v>48.732814448456189</v>
      </c>
      <c r="D31" s="44">
        <v>92.244255920292076</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46180.197827062133</v>
      </c>
      <c r="AD31" s="110"/>
      <c r="AE31" s="52">
        <f t="shared" si="4"/>
        <v>46.180197827062131</v>
      </c>
      <c r="AF31" s="128"/>
      <c r="AG31" s="44">
        <v>2.4831988872970903</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486927.61874636362</v>
      </c>
      <c r="C33" s="44">
        <v>270.40852076594797</v>
      </c>
      <c r="D33" s="44">
        <v>315.19236421111725</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487513.2196313407</v>
      </c>
      <c r="AD33" s="110"/>
      <c r="AE33" s="52">
        <f t="shared" si="4"/>
        <v>487.51321963134069</v>
      </c>
      <c r="AF33" s="128"/>
      <c r="AG33" s="44">
        <v>1.4243388150581</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20249495.520276163</v>
      </c>
      <c r="C35" s="44">
        <v>35430.590470794217</v>
      </c>
      <c r="D35" s="44">
        <v>54057.150943218243</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20338983.261690177</v>
      </c>
      <c r="AD35" s="110"/>
      <c r="AE35" s="52">
        <f t="shared" si="4"/>
        <v>20338.983261690177</v>
      </c>
      <c r="AF35" s="128"/>
      <c r="AG35" s="44">
        <v>97.401038984072557</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442654.13939031481</v>
      </c>
      <c r="C37" s="44">
        <v>510.3988291240633</v>
      </c>
      <c r="D37" s="44">
        <v>966.11206941340561</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444130.65028885228</v>
      </c>
      <c r="AD37" s="110"/>
      <c r="AE37" s="52">
        <f t="shared" si="4"/>
        <v>444.13065028885228</v>
      </c>
      <c r="AF37" s="128"/>
      <c r="AG37" s="44">
        <v>1.9614851863944101</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26444277.69151032</v>
      </c>
      <c r="C39" s="44">
        <f>SUM(C40:C42)</f>
        <v>45304.538935553734</v>
      </c>
      <c r="D39" s="44">
        <f>SUM(D40:D42)</f>
        <v>61828.802965441573</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26551411.033411313</v>
      </c>
      <c r="AD39" s="110"/>
      <c r="AE39" s="52">
        <f t="shared" si="4"/>
        <v>26551.411033411314</v>
      </c>
      <c r="AF39" s="128"/>
      <c r="AG39" s="44">
        <v>204.48851489201957</v>
      </c>
    </row>
    <row r="40" spans="1:33" ht="22.25" customHeight="1">
      <c r="A40" s="99" t="s">
        <v>69</v>
      </c>
      <c r="B40" s="44">
        <v>2396089.3640228142</v>
      </c>
      <c r="C40" s="44">
        <v>1179.1945598553523</v>
      </c>
      <c r="D40" s="44">
        <v>1146.9658674404884</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2398415.5244501103</v>
      </c>
      <c r="AD40" s="110"/>
      <c r="AE40" s="52">
        <f t="shared" si="4"/>
        <v>2398.4155244501103</v>
      </c>
      <c r="AF40" s="128"/>
      <c r="AG40" s="44">
        <v>7.608637083276748</v>
      </c>
    </row>
    <row r="41" spans="1:33" ht="22.25" customHeight="1">
      <c r="A41" s="99" t="s">
        <v>70</v>
      </c>
      <c r="B41" s="44">
        <v>495815.569881448</v>
      </c>
      <c r="C41" s="44">
        <v>336.98712918642519</v>
      </c>
      <c r="D41" s="44">
        <v>478.78530301845871</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496631.34231365286</v>
      </c>
      <c r="AD41" s="110"/>
      <c r="AE41" s="52">
        <f t="shared" si="4"/>
        <v>496.63134231365285</v>
      </c>
      <c r="AF41" s="128"/>
      <c r="AG41" s="44">
        <v>3.0770167479182047</v>
      </c>
    </row>
    <row r="42" spans="1:33" ht="22.25" customHeight="1">
      <c r="A42" s="99" t="s">
        <v>71</v>
      </c>
      <c r="B42" s="44">
        <v>23552372.757606056</v>
      </c>
      <c r="C42" s="44">
        <v>43788.357246511958</v>
      </c>
      <c r="D42" s="44">
        <v>60203.051794982624</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23656364.16664755</v>
      </c>
      <c r="AD42" s="110"/>
      <c r="AE42" s="52">
        <f t="shared" si="4"/>
        <v>23656.364166647549</v>
      </c>
      <c r="AF42" s="128"/>
      <c r="AG42" s="44">
        <v>193.80286106082463</v>
      </c>
    </row>
    <row r="43" spans="1:33" ht="22.25" customHeight="1">
      <c r="A43" s="20" t="s">
        <v>72</v>
      </c>
      <c r="B43" s="37">
        <f>SUM(B44:B48)</f>
        <v>117399171.17</v>
      </c>
      <c r="C43" s="37">
        <f>SUM(C44:C48)</f>
        <v>333888.14760000003</v>
      </c>
      <c r="D43" s="37">
        <f>SUM(D44:D48)</f>
        <v>1199474.9706000001</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118932534.28819999</v>
      </c>
      <c r="AD43" s="41"/>
      <c r="AE43" s="37">
        <f t="shared" si="4"/>
        <v>118932.5342882</v>
      </c>
      <c r="AF43" s="128"/>
      <c r="AG43" s="37">
        <f>SUM(AG44:AG48)</f>
        <v>7816.2069003799998</v>
      </c>
    </row>
    <row r="44" spans="1:33" ht="22.25" customHeight="1">
      <c r="A44" s="100" t="s">
        <v>73</v>
      </c>
      <c r="B44" s="44">
        <v>3682412.1690000002</v>
      </c>
      <c r="C44" s="44">
        <v>709.96990000000005</v>
      </c>
      <c r="D44" s="44">
        <v>26877.4329</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3709999.5718</v>
      </c>
      <c r="AD44" s="41"/>
      <c r="AE44" s="52">
        <f t="shared" si="4"/>
        <v>3709.9995718</v>
      </c>
      <c r="AF44" s="128"/>
      <c r="AG44" s="44">
        <v>52.094500379999999</v>
      </c>
    </row>
    <row r="45" spans="1:33" ht="22.25" customHeight="1">
      <c r="A45" s="100" t="s">
        <v>74</v>
      </c>
      <c r="B45" s="44">
        <v>110722976.81</v>
      </c>
      <c r="C45" s="44">
        <v>327042.75520000001</v>
      </c>
      <c r="D45" s="44">
        <v>984671.18720000004</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112034690.7524</v>
      </c>
      <c r="AD45" s="41"/>
      <c r="AE45" s="52">
        <f t="shared" si="4"/>
        <v>112034.6907524</v>
      </c>
      <c r="AF45" s="128"/>
      <c r="AG45" s="44">
        <v>7648.2</v>
      </c>
    </row>
    <row r="46" spans="1:33" ht="22.25" customHeight="1">
      <c r="A46" s="100" t="s">
        <v>75</v>
      </c>
      <c r="B46" s="44">
        <v>1718142.31</v>
      </c>
      <c r="C46" s="44">
        <v>2740.51</v>
      </c>
      <c r="D46" s="44">
        <v>178746.23</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1899629.05</v>
      </c>
      <c r="AD46" s="41"/>
      <c r="AE46" s="52">
        <f t="shared" si="4"/>
        <v>1899.62905</v>
      </c>
      <c r="AF46" s="128"/>
      <c r="AG46" s="44">
        <v>40.51</v>
      </c>
    </row>
    <row r="47" spans="1:33" ht="22.25" customHeight="1">
      <c r="A47" s="100" t="s">
        <v>76</v>
      </c>
      <c r="B47" s="44">
        <v>1275639.8810000001</v>
      </c>
      <c r="C47" s="44">
        <v>3394.9124999999999</v>
      </c>
      <c r="D47" s="44">
        <v>9180.1205000000009</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1288214.9140000001</v>
      </c>
      <c r="AD47" s="41"/>
      <c r="AE47" s="52">
        <f t="shared" si="4"/>
        <v>1288.2149140000001</v>
      </c>
      <c r="AF47" s="128"/>
      <c r="AG47" s="44">
        <v>75.4024</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30319797.25</v>
      </c>
      <c r="C49" s="37">
        <f>SUM(C50:C52)</f>
        <v>350389.77</v>
      </c>
      <c r="D49" s="37">
        <f>SUM(D50:D52)</f>
        <v>368285.08999999997</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31038472.109999999</v>
      </c>
      <c r="AD49" s="41"/>
      <c r="AE49" s="37">
        <f t="shared" si="4"/>
        <v>31038.472109999999</v>
      </c>
      <c r="AF49" s="128"/>
      <c r="AG49" s="37">
        <f>SUM(AG50:AG52)</f>
        <v>36362.799999999996</v>
      </c>
    </row>
    <row r="50" spans="1:33" ht="22.25" customHeight="1">
      <c r="A50" s="100" t="s">
        <v>79</v>
      </c>
      <c r="B50" s="44">
        <v>3996425.46</v>
      </c>
      <c r="C50" s="44">
        <v>8752.9</v>
      </c>
      <c r="D50" s="44">
        <v>1656.8</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4006835.1599999997</v>
      </c>
      <c r="AD50" s="41"/>
      <c r="AE50" s="52">
        <f t="shared" si="4"/>
        <v>4006.8351599999996</v>
      </c>
      <c r="AF50" s="128"/>
      <c r="AG50" s="44">
        <v>1976.89</v>
      </c>
    </row>
    <row r="51" spans="1:33" ht="22.25" customHeight="1">
      <c r="A51" s="100" t="s">
        <v>80</v>
      </c>
      <c r="B51" s="44">
        <v>16883389.98</v>
      </c>
      <c r="C51" s="44">
        <v>305883.24</v>
      </c>
      <c r="D51" s="44">
        <v>346579.73</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17535852.949999999</v>
      </c>
      <c r="AD51" s="41"/>
      <c r="AE51" s="52">
        <f t="shared" si="4"/>
        <v>17535.85295</v>
      </c>
      <c r="AF51" s="128"/>
      <c r="AG51" s="44">
        <v>34141.78</v>
      </c>
    </row>
    <row r="52" spans="1:33" ht="22.25" customHeight="1">
      <c r="A52" s="100" t="s">
        <v>81</v>
      </c>
      <c r="B52" s="44">
        <v>9439981.8100000005</v>
      </c>
      <c r="C52" s="44">
        <v>35753.629999999997</v>
      </c>
      <c r="D52" s="44">
        <v>20048.560000000001</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9495784.0000000019</v>
      </c>
      <c r="AD52" s="41"/>
      <c r="AE52" s="52">
        <f t="shared" si="4"/>
        <v>9495.7840000000015</v>
      </c>
      <c r="AF52" s="128"/>
      <c r="AG52" s="44">
        <v>244.13</v>
      </c>
    </row>
    <row r="53" spans="1:33" ht="22.25" customHeight="1">
      <c r="A53" s="13" t="s">
        <v>82</v>
      </c>
      <c r="B53" s="37">
        <f>B54+B59</f>
        <v>15786737.474047536</v>
      </c>
      <c r="C53" s="37">
        <f>C54+C59</f>
        <v>30946062.39185689</v>
      </c>
      <c r="D53" s="37">
        <f>D54+D59</f>
        <v>10943.644173346795</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46743743.510077775</v>
      </c>
      <c r="AD53" s="41"/>
      <c r="AE53" s="37">
        <f t="shared" si="4"/>
        <v>46743.743510077773</v>
      </c>
      <c r="AF53" s="128"/>
      <c r="AG53" s="37">
        <f>AG54+AG59</f>
        <v>8479.9036977856103</v>
      </c>
    </row>
    <row r="54" spans="1:33" ht="22.25" customHeight="1">
      <c r="A54" s="20" t="s">
        <v>83</v>
      </c>
      <c r="B54" s="37">
        <f>B55+B58</f>
        <v>50446.400000000001</v>
      </c>
      <c r="C54" s="37">
        <f>C55+C58</f>
        <v>1774348.82</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1824795.22</v>
      </c>
      <c r="AD54" s="41"/>
      <c r="AE54" s="37">
        <f t="shared" si="4"/>
        <v>1824.79522</v>
      </c>
      <c r="AF54" s="128"/>
      <c r="AG54" s="76"/>
    </row>
    <row r="55" spans="1:33" ht="22.25" customHeight="1">
      <c r="A55" s="101" t="s">
        <v>84</v>
      </c>
      <c r="B55" s="52">
        <f>B56+B57</f>
        <v>50446.400000000001</v>
      </c>
      <c r="C55" s="52">
        <f>C56+C57</f>
        <v>1774348.82</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1824795.22</v>
      </c>
      <c r="AD55" s="41"/>
      <c r="AE55" s="44">
        <f t="shared" si="4"/>
        <v>1824.79522</v>
      </c>
      <c r="AF55" s="128"/>
      <c r="AG55" s="73"/>
    </row>
    <row r="56" spans="1:33" ht="22.25" customHeight="1">
      <c r="A56" s="100" t="s">
        <v>85</v>
      </c>
      <c r="B56" s="44">
        <v>48042.86</v>
      </c>
      <c r="C56" s="44">
        <v>1701945.81</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1749988.6700000002</v>
      </c>
      <c r="AD56" s="41"/>
      <c r="AE56" s="52">
        <f t="shared" si="4"/>
        <v>1749.9886700000002</v>
      </c>
      <c r="AF56" s="128"/>
      <c r="AG56" s="73"/>
    </row>
    <row r="57" spans="1:33" ht="22.25" customHeight="1">
      <c r="A57" s="100" t="s">
        <v>86</v>
      </c>
      <c r="B57" s="44">
        <v>2403.54</v>
      </c>
      <c r="C57" s="44">
        <v>72403.009999999995</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74806.549999999988</v>
      </c>
      <c r="AD57" s="41"/>
      <c r="AE57" s="52">
        <f t="shared" si="4"/>
        <v>74.806549999999987</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15736291.074047536</v>
      </c>
      <c r="C59" s="37">
        <f t="shared" ref="C59:D59" si="8">C60+C64</f>
        <v>29171713.57185689</v>
      </c>
      <c r="D59" s="37">
        <f t="shared" si="8"/>
        <v>10943.644173346795</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44918948.290077776</v>
      </c>
      <c r="AD59" s="41"/>
      <c r="AE59" s="37">
        <f t="shared" si="4"/>
        <v>44918.948290077773</v>
      </c>
      <c r="AF59" s="128"/>
      <c r="AG59" s="53">
        <f>SUM(AG60:AG66)</f>
        <v>8479.9036977856103</v>
      </c>
    </row>
    <row r="60" spans="1:33" ht="22.25" customHeight="1">
      <c r="A60" s="100" t="s">
        <v>89</v>
      </c>
      <c r="B60" s="49">
        <f>SUM(B61,B62,B63)</f>
        <v>12561750.898587219</v>
      </c>
      <c r="C60" s="49">
        <f t="shared" ref="C60:D60" si="9">SUM(C61,C62,C63)</f>
        <v>22119268.403201319</v>
      </c>
      <c r="D60" s="49">
        <f t="shared" si="9"/>
        <v>10905.264888551401</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34691924.566677094</v>
      </c>
      <c r="AD60" s="41"/>
      <c r="AE60" s="52">
        <f t="shared" si="4"/>
        <v>34691.924566677095</v>
      </c>
      <c r="AF60" s="128"/>
      <c r="AG60" s="111"/>
    </row>
    <row r="61" spans="1:33" ht="22.25" customHeight="1">
      <c r="A61" s="102" t="s">
        <v>90</v>
      </c>
      <c r="B61" s="44">
        <v>2968441.3566843802</v>
      </c>
      <c r="C61" s="44">
        <v>9103229.0539119001</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12071670.410596281</v>
      </c>
      <c r="AD61" s="41"/>
      <c r="AE61" s="52">
        <f t="shared" si="4"/>
        <v>12071.670410596282</v>
      </c>
      <c r="AF61" s="128"/>
      <c r="AG61" s="109"/>
    </row>
    <row r="62" spans="1:33" ht="22.25" customHeight="1">
      <c r="A62" s="102" t="s">
        <v>91</v>
      </c>
      <c r="B62" s="44">
        <v>9560596.5050786994</v>
      </c>
      <c r="C62" s="44">
        <v>12902436.2499956</v>
      </c>
      <c r="D62" s="44">
        <v>10905.264888551401</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22473938.019962851</v>
      </c>
      <c r="AD62" s="41"/>
      <c r="AE62" s="52">
        <f t="shared" si="4"/>
        <v>22473.93801996285</v>
      </c>
      <c r="AF62" s="128"/>
      <c r="AG62" s="44">
        <v>8479.9036977856103</v>
      </c>
    </row>
    <row r="63" spans="1:33" ht="22.25" customHeight="1">
      <c r="A63" s="102" t="s">
        <v>92</v>
      </c>
      <c r="B63" s="44">
        <v>32713.036824141</v>
      </c>
      <c r="C63" s="44">
        <v>113603.09929382001</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146316.136117961</v>
      </c>
      <c r="AD63" s="41"/>
      <c r="AE63" s="52">
        <f t="shared" si="4"/>
        <v>146.31613611796101</v>
      </c>
      <c r="AF63" s="128"/>
      <c r="AG63" s="109"/>
    </row>
    <row r="64" spans="1:33" ht="22.25" customHeight="1">
      <c r="A64" s="103" t="s">
        <v>93</v>
      </c>
      <c r="B64" s="49">
        <f>SUM(B65,B66,B67)</f>
        <v>3174540.1754603172</v>
      </c>
      <c r="C64" s="49">
        <f t="shared" ref="C64:D64" si="11">SUM(C65,C66,C67)</f>
        <v>7052445.1686555706</v>
      </c>
      <c r="D64" s="49">
        <f t="shared" si="11"/>
        <v>38.379284795393801</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10227023.723400682</v>
      </c>
      <c r="AD64" s="41"/>
      <c r="AE64" s="52">
        <f t="shared" si="4"/>
        <v>10227.023723400682</v>
      </c>
      <c r="AF64" s="128"/>
      <c r="AG64" s="109"/>
    </row>
    <row r="65" spans="1:33" ht="22.25" customHeight="1">
      <c r="A65" s="102" t="s">
        <v>94</v>
      </c>
      <c r="B65" s="44">
        <v>1516465.3046079001</v>
      </c>
      <c r="C65" s="44">
        <v>2494508.2374354801</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4010973.5420433804</v>
      </c>
      <c r="AD65" s="41"/>
      <c r="AE65" s="52">
        <f t="shared" si="4"/>
        <v>4010.9735420433803</v>
      </c>
      <c r="AF65" s="128"/>
      <c r="AG65" s="112"/>
    </row>
    <row r="66" spans="1:33" ht="22.25" customHeight="1">
      <c r="A66" s="102" t="s">
        <v>95</v>
      </c>
      <c r="B66" s="44">
        <v>1655383.21225611</v>
      </c>
      <c r="C66" s="44">
        <v>2114435.5650313799</v>
      </c>
      <c r="D66" s="44">
        <v>38.379284795393801</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3769857.1565722851</v>
      </c>
      <c r="AD66" s="41"/>
      <c r="AE66" s="52">
        <f t="shared" si="4"/>
        <v>3769.857156572285</v>
      </c>
      <c r="AF66" s="128"/>
      <c r="AG66" s="112"/>
    </row>
    <row r="67" spans="1:33" ht="22.25" customHeight="1" thickBot="1">
      <c r="A67" s="102" t="s">
        <v>96</v>
      </c>
      <c r="B67" s="44">
        <v>2691.6585963070102</v>
      </c>
      <c r="C67" s="44">
        <v>2443501.3661887101</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2446193.0247850171</v>
      </c>
      <c r="AD67" s="41"/>
      <c r="AE67" s="116">
        <f t="shared" si="4"/>
        <v>2446.1930247850173</v>
      </c>
      <c r="AF67" s="128"/>
      <c r="AG67" s="112"/>
    </row>
    <row r="68" spans="1:33" ht="22.25" customHeight="1">
      <c r="A68" s="12" t="s">
        <v>97</v>
      </c>
      <c r="B68" s="33">
        <f>B69+B75+B86+B94+B99+B105+B112+B117</f>
        <v>46465766.407519668</v>
      </c>
      <c r="C68" s="33">
        <f t="shared" ref="C68:AC68" si="12">C69+C75+C86+C94+C99+C105+C112+C117</f>
        <v>210188.81796288193</v>
      </c>
      <c r="D68" s="33">
        <f t="shared" si="12"/>
        <v>477443.47038897354</v>
      </c>
      <c r="E68" s="34">
        <f t="shared" si="12"/>
        <v>594189.3742398849</v>
      </c>
      <c r="F68" s="34">
        <f t="shared" si="12"/>
        <v>2005628.321</v>
      </c>
      <c r="G68" s="34">
        <f t="shared" si="12"/>
        <v>7004.317</v>
      </c>
      <c r="H68" s="34">
        <f t="shared" si="12"/>
        <v>36293.440999999999</v>
      </c>
      <c r="I68" s="34">
        <f t="shared" si="12"/>
        <v>277.99700000000001</v>
      </c>
      <c r="J68" s="34">
        <f t="shared" si="12"/>
        <v>8136831.4559999993</v>
      </c>
      <c r="K68" s="34">
        <f t="shared" si="12"/>
        <v>8496311.1980000008</v>
      </c>
      <c r="L68" s="34">
        <f t="shared" si="12"/>
        <v>280709.75599999999</v>
      </c>
      <c r="M68" s="34">
        <f t="shared" si="12"/>
        <v>160588.57699999999</v>
      </c>
      <c r="N68" s="34">
        <f t="shared" si="12"/>
        <v>418226.734</v>
      </c>
      <c r="O68" s="34">
        <f t="shared" si="12"/>
        <v>42412.353999999999</v>
      </c>
      <c r="P68" s="34">
        <f t="shared" si="12"/>
        <v>66189.028999999995</v>
      </c>
      <c r="Q68" s="34">
        <f t="shared" si="12"/>
        <v>24970.666000000001</v>
      </c>
      <c r="R68" s="34">
        <f t="shared" si="12"/>
        <v>4545.99</v>
      </c>
      <c r="S68" s="34">
        <f t="shared" si="12"/>
        <v>1386631.9080000001</v>
      </c>
      <c r="T68" s="34">
        <f t="shared" si="12"/>
        <v>15048.615249614848</v>
      </c>
      <c r="U68" s="34">
        <f t="shared" si="12"/>
        <v>24307.787977150067</v>
      </c>
      <c r="V68" s="34">
        <f t="shared" si="12"/>
        <v>2696.1359820599996</v>
      </c>
      <c r="W68" s="34">
        <f t="shared" si="12"/>
        <v>244.02690653101584</v>
      </c>
      <c r="X68" s="34">
        <f t="shared" si="12"/>
        <v>2.7418753542810767E-3</v>
      </c>
      <c r="Y68" s="34">
        <f t="shared" si="12"/>
        <v>87.291512757355463</v>
      </c>
      <c r="Z68" s="34">
        <f t="shared" si="12"/>
        <v>1.827916902854051E-3</v>
      </c>
      <c r="AA68" s="34">
        <f t="shared" si="12"/>
        <v>2424.6451786543962</v>
      </c>
      <c r="AB68" s="120">
        <f t="shared" si="12"/>
        <v>400746.6229446326</v>
      </c>
      <c r="AC68" s="57">
        <f t="shared" si="12"/>
        <v>69259764.944432601</v>
      </c>
      <c r="AD68" s="93"/>
      <c r="AE68" s="57">
        <f t="shared" si="4"/>
        <v>69259.764944432594</v>
      </c>
      <c r="AF68" s="128"/>
      <c r="AG68" s="57"/>
    </row>
    <row r="69" spans="1:33" ht="22.25" customHeight="1">
      <c r="A69" s="20" t="s">
        <v>98</v>
      </c>
      <c r="B69" s="53">
        <f>SUM(B70:B74)</f>
        <v>30678990.664968707</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30678990.664968707</v>
      </c>
      <c r="AD69" s="41"/>
      <c r="AE69" s="37">
        <f t="shared" si="4"/>
        <v>30678.990664968707</v>
      </c>
      <c r="AF69" s="128"/>
      <c r="AG69" s="76"/>
    </row>
    <row r="70" spans="1:33" ht="22.25" customHeight="1">
      <c r="A70" s="100" t="s">
        <v>99</v>
      </c>
      <c r="B70" s="44">
        <v>19337553.132000007</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19337553.132000007</v>
      </c>
      <c r="AD70" s="41"/>
      <c r="AE70" s="52">
        <f t="shared" si="4"/>
        <v>19337.553132000008</v>
      </c>
      <c r="AF70" s="128"/>
      <c r="AG70" s="111"/>
    </row>
    <row r="71" spans="1:33" ht="22.25" customHeight="1">
      <c r="A71" s="100" t="s">
        <v>100</v>
      </c>
      <c r="B71" s="44">
        <v>2994851.5459601502</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2994851.5459601502</v>
      </c>
      <c r="AD71" s="41"/>
      <c r="AE71" s="52">
        <f t="shared" si="4"/>
        <v>2994.8515459601504</v>
      </c>
      <c r="AF71" s="128"/>
      <c r="AG71" s="111"/>
    </row>
    <row r="72" spans="1:33" ht="22.25" customHeight="1">
      <c r="A72" s="100" t="s">
        <v>101</v>
      </c>
      <c r="B72" s="44">
        <v>1038020.7328983842</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1038020.7328983842</v>
      </c>
      <c r="AD72" s="41"/>
      <c r="AE72" s="52">
        <f t="shared" si="4"/>
        <v>1038.0207328983843</v>
      </c>
      <c r="AF72" s="128"/>
      <c r="AG72" s="111"/>
    </row>
    <row r="73" spans="1:33" ht="22.25" customHeight="1">
      <c r="A73" s="100" t="s">
        <v>102</v>
      </c>
      <c r="B73" s="44">
        <v>7308565.254110164</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7308565.254110164</v>
      </c>
      <c r="AD73" s="41"/>
      <c r="AE73" s="52">
        <f t="shared" ref="AE73:AE136" si="13">AC73/1000</f>
        <v>7308.5652541101645</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2446915.1750487089</v>
      </c>
      <c r="C75" s="37">
        <f>SUM(C76:C85)</f>
        <v>208121.30396288194</v>
      </c>
      <c r="D75" s="37">
        <f>SUM(D76:D85)</f>
        <v>477151.51905000006</v>
      </c>
      <c r="E75" s="60">
        <f>SUM(E76:E85)</f>
        <v>593622.72000000009</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3725810.718061591</v>
      </c>
      <c r="AD75" s="41"/>
      <c r="AE75" s="37">
        <f t="shared" si="13"/>
        <v>3725.8107180615912</v>
      </c>
      <c r="AF75" s="128"/>
      <c r="AG75" s="76"/>
    </row>
    <row r="76" spans="1:33" ht="22.25" customHeight="1">
      <c r="A76" s="100" t="s">
        <v>105</v>
      </c>
      <c r="B76" s="117">
        <v>163424.85456000001</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163424.85456000001</v>
      </c>
      <c r="AD76" s="41"/>
      <c r="AE76" s="52">
        <f t="shared" si="13"/>
        <v>163.42485456</v>
      </c>
      <c r="AF76" s="128"/>
      <c r="AG76" s="111"/>
    </row>
    <row r="77" spans="1:33" ht="22.25" customHeight="1">
      <c r="A77" s="100" t="s">
        <v>106</v>
      </c>
      <c r="B77" s="59"/>
      <c r="C77" s="58"/>
      <c r="D77" s="44">
        <v>458310.01905000006</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458310.01905000006</v>
      </c>
      <c r="AD77" s="41"/>
      <c r="AE77" s="52">
        <f t="shared" si="13"/>
        <v>458.31001905000005</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18841.500000000004</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18841.500000000004</v>
      </c>
      <c r="AD79" s="41"/>
      <c r="AE79" s="52">
        <f t="shared" si="13"/>
        <v>18.841500000000003</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386969.22000000009</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386969.22000000009</v>
      </c>
      <c r="AD81" s="41"/>
      <c r="AE81" s="52">
        <f t="shared" si="13"/>
        <v>386.96922000000006</v>
      </c>
      <c r="AF81" s="128"/>
      <c r="AG81" s="111"/>
    </row>
    <row r="82" spans="1:33" ht="22.25" customHeight="1">
      <c r="A82" s="100" t="s">
        <v>111</v>
      </c>
      <c r="B82" s="44">
        <v>162616.92999999996</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162616.92999999996</v>
      </c>
      <c r="AD82" s="41"/>
      <c r="AE82" s="52">
        <f t="shared" si="13"/>
        <v>162.61692999999997</v>
      </c>
      <c r="AF82" s="128"/>
      <c r="AG82" s="111"/>
    </row>
    <row r="83" spans="1:33" ht="22.25" customHeight="1">
      <c r="A83" s="100" t="s">
        <v>112</v>
      </c>
      <c r="B83" s="44">
        <v>1733904.1704887089</v>
      </c>
      <c r="C83" s="44">
        <v>208121.30396288194</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1942025.4744515908</v>
      </c>
      <c r="AD83" s="41"/>
      <c r="AE83" s="52">
        <f t="shared" si="13"/>
        <v>1942.0254744515908</v>
      </c>
      <c r="AF83" s="128"/>
      <c r="AG83" s="111"/>
    </row>
    <row r="84" spans="1:33" ht="22.25" customHeight="1">
      <c r="A84" s="100" t="s">
        <v>113</v>
      </c>
      <c r="B84" s="59"/>
      <c r="C84" s="58"/>
      <c r="D84" s="58"/>
      <c r="E84" s="165">
        <v>593622.72000000009</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593622.72000000009</v>
      </c>
      <c r="AD84" s="41"/>
      <c r="AE84" s="52">
        <f t="shared" si="13"/>
        <v>593.62272000000007</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13306393.33</v>
      </c>
      <c r="C86" s="37">
        <f>SUM(C87:C93)</f>
        <v>2067.5140000000001</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13308460.844000001</v>
      </c>
      <c r="AD86" s="41"/>
      <c r="AE86" s="37">
        <f>AC86/1000</f>
        <v>13308.460844000001</v>
      </c>
      <c r="AF86" s="128"/>
      <c r="AG86" s="76"/>
    </row>
    <row r="87" spans="1:33" ht="22.25" customHeight="1">
      <c r="A87" s="100" t="s">
        <v>116</v>
      </c>
      <c r="B87" s="44">
        <v>12921243.42</v>
      </c>
      <c r="C87" s="44">
        <v>2067.5140000000001</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12923310.934</v>
      </c>
      <c r="AD87" s="41"/>
      <c r="AE87" s="52">
        <f t="shared" si="13"/>
        <v>12923.310934000001</v>
      </c>
      <c r="AF87" s="128"/>
      <c r="AG87" s="111"/>
    </row>
    <row r="88" spans="1:33" ht="22.25" customHeight="1">
      <c r="A88" s="100" t="s">
        <v>117</v>
      </c>
      <c r="B88" s="44">
        <v>281163</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281163</v>
      </c>
      <c r="AD88" s="41"/>
      <c r="AE88" s="52">
        <f t="shared" si="13"/>
        <v>281.16300000000001</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103986.91</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103986.91</v>
      </c>
      <c r="AD91" s="41"/>
      <c r="AE91" s="52">
        <f t="shared" si="13"/>
        <v>103.98691000000001</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8202.4940022564497</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8202.4940022564497</v>
      </c>
      <c r="AD94" s="41"/>
      <c r="AE94" s="37">
        <f t="shared" si="13"/>
        <v>8.202494002256449</v>
      </c>
      <c r="AF94" s="128"/>
      <c r="AG94" s="78"/>
    </row>
    <row r="95" spans="1:33" ht="22.25" customHeight="1">
      <c r="A95" s="100" t="s">
        <v>124</v>
      </c>
      <c r="B95" s="44">
        <v>7696.380445696177</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7696.380445696177</v>
      </c>
      <c r="AD95" s="41"/>
      <c r="AE95" s="52">
        <f t="shared" si="13"/>
        <v>7.6963804456961773</v>
      </c>
      <c r="AF95" s="128"/>
      <c r="AG95" s="111"/>
    </row>
    <row r="96" spans="1:33" ht="22.25" customHeight="1">
      <c r="A96" s="100" t="s">
        <v>125</v>
      </c>
      <c r="B96" s="44">
        <v>506.11355656027325</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506.11355656027325</v>
      </c>
      <c r="AD96" s="41"/>
      <c r="AE96" s="52">
        <f t="shared" si="13"/>
        <v>0.50611355656027324</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291.95133897349518</v>
      </c>
      <c r="E99" s="66">
        <f>SUM(E100:E102)</f>
        <v>566.65423988475584</v>
      </c>
      <c r="F99" s="47"/>
      <c r="G99" s="47"/>
      <c r="H99" s="47"/>
      <c r="I99" s="47"/>
      <c r="J99" s="47"/>
      <c r="K99" s="47"/>
      <c r="L99" s="47"/>
      <c r="M99" s="47"/>
      <c r="N99" s="47"/>
      <c r="O99" s="47"/>
      <c r="P99" s="47"/>
      <c r="Q99" s="47"/>
      <c r="R99" s="47"/>
      <c r="S99" s="47"/>
      <c r="T99" s="66">
        <f>SUM(T100:T102)</f>
        <v>1.856249614848289</v>
      </c>
      <c r="U99" s="66">
        <f t="shared" ref="U99:AB99" si="16">SUM(U100:U102)</f>
        <v>24307.787977150067</v>
      </c>
      <c r="V99" s="66">
        <f t="shared" si="16"/>
        <v>2696.1359820599996</v>
      </c>
      <c r="W99" s="66">
        <f t="shared" si="16"/>
        <v>244.02690653101584</v>
      </c>
      <c r="X99" s="66">
        <f t="shared" si="16"/>
        <v>2.7418753542810767E-3</v>
      </c>
      <c r="Y99" s="66">
        <f t="shared" si="16"/>
        <v>87.291512757355463</v>
      </c>
      <c r="Z99" s="66">
        <f t="shared" si="16"/>
        <v>1.827916902854051E-3</v>
      </c>
      <c r="AA99" s="66">
        <f t="shared" si="16"/>
        <v>2424.6451786543962</v>
      </c>
      <c r="AB99" s="66">
        <f t="shared" si="16"/>
        <v>2092.4529446326105</v>
      </c>
      <c r="AC99" s="37">
        <f>SUM(AC100:AC104)</f>
        <v>32712.806900050797</v>
      </c>
      <c r="AD99" s="41"/>
      <c r="AE99" s="37">
        <f t="shared" si="13"/>
        <v>32.712806900050794</v>
      </c>
      <c r="AF99" s="128"/>
      <c r="AG99" s="63"/>
    </row>
    <row r="100" spans="1:33" ht="22.25" customHeight="1">
      <c r="A100" s="100" t="s">
        <v>129</v>
      </c>
      <c r="B100" s="63"/>
      <c r="C100" s="63"/>
      <c r="D100" s="44">
        <v>244.62097952444336</v>
      </c>
      <c r="E100" s="165">
        <v>566.65423988475584</v>
      </c>
      <c r="F100" s="47"/>
      <c r="G100" s="47"/>
      <c r="H100" s="47"/>
      <c r="I100" s="47"/>
      <c r="J100" s="47"/>
      <c r="K100" s="47"/>
      <c r="L100" s="47"/>
      <c r="M100" s="47"/>
      <c r="N100" s="47"/>
      <c r="O100" s="47"/>
      <c r="P100" s="47"/>
      <c r="Q100" s="47"/>
      <c r="R100" s="47"/>
      <c r="S100" s="47"/>
      <c r="T100" s="165">
        <v>1.856249614848289</v>
      </c>
      <c r="U100" s="165">
        <v>2181.4360318660247</v>
      </c>
      <c r="V100" s="165">
        <v>1217.392657300798</v>
      </c>
      <c r="W100" s="165">
        <v>244.02690653101584</v>
      </c>
      <c r="X100" s="165">
        <v>2.7418753542810767E-3</v>
      </c>
      <c r="Y100" s="165">
        <v>87.191636266138232</v>
      </c>
      <c r="Z100" s="165">
        <v>1.827916902854051E-3</v>
      </c>
      <c r="AA100" s="165">
        <v>2207.2096601962667</v>
      </c>
      <c r="AB100" s="165">
        <v>1073.901180426755</v>
      </c>
      <c r="AC100" s="52">
        <f>SUM(B100:AB100)</f>
        <v>7824.2941114033028</v>
      </c>
      <c r="AD100" s="41"/>
      <c r="AE100" s="52">
        <f t="shared" si="13"/>
        <v>7.8242941114033027</v>
      </c>
      <c r="AF100" s="128"/>
      <c r="AG100" s="111"/>
    </row>
    <row r="101" spans="1:33" ht="22.25" customHeight="1">
      <c r="A101" s="100" t="s">
        <v>130</v>
      </c>
      <c r="B101" s="64"/>
      <c r="C101" s="63"/>
      <c r="D101" s="44">
        <v>47.330359449051834</v>
      </c>
      <c r="E101" s="45"/>
      <c r="F101" s="47"/>
      <c r="G101" s="47"/>
      <c r="H101" s="47"/>
      <c r="I101" s="47"/>
      <c r="J101" s="47"/>
      <c r="K101" s="47"/>
      <c r="L101" s="47"/>
      <c r="M101" s="47"/>
      <c r="N101" s="47"/>
      <c r="O101" s="47"/>
      <c r="P101" s="47"/>
      <c r="Q101" s="47"/>
      <c r="R101" s="47"/>
      <c r="S101" s="47"/>
      <c r="T101" s="47"/>
      <c r="U101" s="165">
        <v>45.117163406774949</v>
      </c>
      <c r="V101" s="47"/>
      <c r="W101" s="47"/>
      <c r="X101" s="47"/>
      <c r="Y101" s="165">
        <v>9.9876491217225416E-2</v>
      </c>
      <c r="Z101" s="47"/>
      <c r="AA101" s="165">
        <v>217.43551845812951</v>
      </c>
      <c r="AB101" s="165">
        <v>1018.5517642058554</v>
      </c>
      <c r="AC101" s="52">
        <f>SUM(B101:AB101)</f>
        <v>1328.534682011029</v>
      </c>
      <c r="AD101" s="41"/>
      <c r="AE101" s="52">
        <f t="shared" si="13"/>
        <v>1.3285346820110289</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22081.234781877265</v>
      </c>
      <c r="V102" s="165">
        <v>1478.7433247592016</v>
      </c>
      <c r="W102" s="47"/>
      <c r="X102" s="47"/>
      <c r="Y102" s="47"/>
      <c r="Z102" s="47"/>
      <c r="AA102" s="47"/>
      <c r="AB102" s="75"/>
      <c r="AC102" s="52">
        <f>SUM(B102:AB102)</f>
        <v>23559.978106636467</v>
      </c>
      <c r="AD102" s="41"/>
      <c r="AE102" s="52">
        <f t="shared" si="13"/>
        <v>23.559978106636468</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2005628.321</v>
      </c>
      <c r="G105" s="67">
        <f t="shared" ref="G105:S105" si="17">SUM(G106:G111)</f>
        <v>7004.317</v>
      </c>
      <c r="H105" s="66">
        <f t="shared" si="17"/>
        <v>36293.440999999999</v>
      </c>
      <c r="I105" s="66">
        <f t="shared" si="17"/>
        <v>277.99700000000001</v>
      </c>
      <c r="J105" s="66">
        <f t="shared" si="17"/>
        <v>8136831.4559999993</v>
      </c>
      <c r="K105" s="66">
        <f t="shared" si="17"/>
        <v>8496311.1980000008</v>
      </c>
      <c r="L105" s="66">
        <f t="shared" si="17"/>
        <v>280709.75599999999</v>
      </c>
      <c r="M105" s="66">
        <f t="shared" si="17"/>
        <v>160588.57699999999</v>
      </c>
      <c r="N105" s="66">
        <f t="shared" si="17"/>
        <v>418226.734</v>
      </c>
      <c r="O105" s="66">
        <f t="shared" si="17"/>
        <v>42412.353999999999</v>
      </c>
      <c r="P105" s="66">
        <f t="shared" si="17"/>
        <v>66189.028999999995</v>
      </c>
      <c r="Q105" s="66">
        <f t="shared" si="17"/>
        <v>24970.666000000001</v>
      </c>
      <c r="R105" s="67">
        <f t="shared" si="17"/>
        <v>4545.99</v>
      </c>
      <c r="S105" s="66">
        <f t="shared" si="17"/>
        <v>1386631.9080000001</v>
      </c>
      <c r="T105" s="66">
        <f>SUM(T106:T111)</f>
        <v>15046.759</v>
      </c>
      <c r="U105" s="47"/>
      <c r="V105" s="47"/>
      <c r="W105" s="47"/>
      <c r="X105" s="47"/>
      <c r="Y105" s="47"/>
      <c r="Z105" s="47"/>
      <c r="AA105" s="47"/>
      <c r="AB105" s="75"/>
      <c r="AC105" s="37">
        <f>SUM(AC106:AC111)</f>
        <v>21081668.503000002</v>
      </c>
      <c r="AD105" s="41"/>
      <c r="AE105" s="37">
        <f>AC105/1000</f>
        <v>21081.668503000001</v>
      </c>
      <c r="AF105" s="128"/>
      <c r="AG105" s="63"/>
    </row>
    <row r="106" spans="1:33" ht="22.25" customHeight="1">
      <c r="A106" s="100" t="s">
        <v>135</v>
      </c>
      <c r="B106" s="63"/>
      <c r="C106" s="63"/>
      <c r="D106" s="63"/>
      <c r="E106" s="45"/>
      <c r="F106" s="165">
        <v>2005628.321</v>
      </c>
      <c r="G106" s="47"/>
      <c r="H106" s="47"/>
      <c r="I106" s="47"/>
      <c r="J106" s="165">
        <v>7434149.5429999996</v>
      </c>
      <c r="K106" s="165">
        <v>8496311.1980000008</v>
      </c>
      <c r="L106" s="165">
        <v>280709.75599999999</v>
      </c>
      <c r="M106" s="105"/>
      <c r="N106" s="47"/>
      <c r="O106" s="47"/>
      <c r="P106" s="47"/>
      <c r="Q106" s="47"/>
      <c r="R106" s="47"/>
      <c r="S106" s="165">
        <v>1386631.9080000001</v>
      </c>
      <c r="T106" s="151">
        <v>15046.759</v>
      </c>
      <c r="U106" s="47"/>
      <c r="V106" s="47"/>
      <c r="W106" s="47"/>
      <c r="X106" s="47"/>
      <c r="Y106" s="47"/>
      <c r="Z106" s="47"/>
      <c r="AA106" s="47"/>
      <c r="AB106" s="75"/>
      <c r="AC106" s="52">
        <f>SUM(B106:AB106)</f>
        <v>19618477.484999999</v>
      </c>
      <c r="AD106" s="41"/>
      <c r="AE106" s="52">
        <f>AC106/1000</f>
        <v>19618.477484999999</v>
      </c>
      <c r="AF106" s="128"/>
      <c r="AG106" s="111"/>
    </row>
    <row r="107" spans="1:33" ht="22.25" customHeight="1">
      <c r="A107" s="100" t="s">
        <v>136</v>
      </c>
      <c r="B107" s="63"/>
      <c r="C107" s="63"/>
      <c r="D107" s="63"/>
      <c r="E107" s="45"/>
      <c r="F107" s="47"/>
      <c r="G107" s="47"/>
      <c r="H107" s="47"/>
      <c r="I107" s="165">
        <v>277.99700000000001</v>
      </c>
      <c r="J107" s="165">
        <v>1757.796</v>
      </c>
      <c r="K107" s="47"/>
      <c r="L107" s="47"/>
      <c r="M107" s="165">
        <v>160588.57699999999</v>
      </c>
      <c r="N107" s="47"/>
      <c r="O107" s="47"/>
      <c r="P107" s="47"/>
      <c r="Q107" s="165">
        <v>21215.557000000001</v>
      </c>
      <c r="R107" s="47"/>
      <c r="S107" s="47"/>
      <c r="T107" s="47"/>
      <c r="U107" s="47"/>
      <c r="V107" s="47"/>
      <c r="W107" s="47"/>
      <c r="X107" s="47"/>
      <c r="Y107" s="47"/>
      <c r="Z107" s="47"/>
      <c r="AA107" s="47"/>
      <c r="AB107" s="75"/>
      <c r="AC107" s="52">
        <f>SUM(B107:AB107)</f>
        <v>183839.927</v>
      </c>
      <c r="AD107" s="41"/>
      <c r="AE107" s="52">
        <f t="shared" si="13"/>
        <v>183.83992699999999</v>
      </c>
      <c r="AF107" s="128"/>
      <c r="AG107" s="111"/>
    </row>
    <row r="108" spans="1:33" ht="22.25" customHeight="1">
      <c r="A108" s="100" t="s">
        <v>137</v>
      </c>
      <c r="B108" s="63"/>
      <c r="C108" s="63"/>
      <c r="D108" s="63"/>
      <c r="E108" s="45"/>
      <c r="F108" s="47"/>
      <c r="G108" s="47"/>
      <c r="H108" s="165">
        <v>36293.440999999999</v>
      </c>
      <c r="I108" s="47"/>
      <c r="J108" s="47"/>
      <c r="K108" s="47"/>
      <c r="L108" s="47"/>
      <c r="M108" s="47"/>
      <c r="N108" s="47"/>
      <c r="O108" s="165">
        <v>42412.353999999999</v>
      </c>
      <c r="P108" s="165">
        <v>66189.028999999995</v>
      </c>
      <c r="Q108" s="47"/>
      <c r="R108" s="165">
        <v>4545.99</v>
      </c>
      <c r="S108" s="47"/>
      <c r="T108" s="47"/>
      <c r="U108" s="47"/>
      <c r="V108" s="47"/>
      <c r="W108" s="47"/>
      <c r="X108" s="47"/>
      <c r="Y108" s="47"/>
      <c r="Z108" s="47"/>
      <c r="AA108" s="47"/>
      <c r="AB108" s="75"/>
      <c r="AC108" s="52">
        <f>SUM(B108:AB108)</f>
        <v>149440.81399999998</v>
      </c>
      <c r="AD108" s="41"/>
      <c r="AE108" s="52">
        <f t="shared" si="13"/>
        <v>149.44081399999999</v>
      </c>
      <c r="AF108" s="128"/>
      <c r="AG108" s="111"/>
    </row>
    <row r="109" spans="1:33" ht="22.25" customHeight="1">
      <c r="A109" s="100" t="s">
        <v>138</v>
      </c>
      <c r="B109" s="63"/>
      <c r="C109" s="63"/>
      <c r="D109" s="63"/>
      <c r="E109" s="45"/>
      <c r="F109" s="47"/>
      <c r="G109" s="47"/>
      <c r="H109" s="47"/>
      <c r="I109" s="47"/>
      <c r="J109" s="165">
        <v>700924.11699999997</v>
      </c>
      <c r="K109" s="47"/>
      <c r="L109" s="47"/>
      <c r="M109" s="47"/>
      <c r="N109" s="165">
        <v>418226.734</v>
      </c>
      <c r="O109" s="47"/>
      <c r="P109" s="47"/>
      <c r="Q109" s="165">
        <v>3755.1089999999999</v>
      </c>
      <c r="R109" s="47"/>
      <c r="S109" s="47"/>
      <c r="T109" s="47"/>
      <c r="U109" s="47"/>
      <c r="V109" s="47"/>
      <c r="W109" s="47"/>
      <c r="X109" s="47"/>
      <c r="Y109" s="47"/>
      <c r="Z109" s="47"/>
      <c r="AA109" s="47"/>
      <c r="AB109" s="75"/>
      <c r="AC109" s="52">
        <f>SUM(B109:AB109)</f>
        <v>1122905.96</v>
      </c>
      <c r="AD109" s="41"/>
      <c r="AE109" s="52">
        <f t="shared" si="13"/>
        <v>1122.9059600000001</v>
      </c>
      <c r="AF109" s="128"/>
      <c r="AG109" s="111"/>
    </row>
    <row r="110" spans="1:33" ht="22.25" customHeight="1">
      <c r="A110" s="100" t="s">
        <v>139</v>
      </c>
      <c r="B110" s="64"/>
      <c r="C110" s="63"/>
      <c r="D110" s="63"/>
      <c r="E110" s="45"/>
      <c r="F110" s="47"/>
      <c r="G110" s="165">
        <v>7004.317</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7004.317</v>
      </c>
      <c r="AD110" s="41"/>
      <c r="AE110" s="52">
        <f t="shared" si="13"/>
        <v>7.0043170000000003</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398654.17</v>
      </c>
      <c r="AC112" s="37">
        <f>SUM(AC113:AC116)</f>
        <v>398654.17</v>
      </c>
      <c r="AD112" s="41"/>
      <c r="AE112" s="37">
        <f t="shared" si="13"/>
        <v>398.65416999999997</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398654.17</v>
      </c>
      <c r="AC113" s="52">
        <f>SUM(B113:AB113)</f>
        <v>398654.17</v>
      </c>
      <c r="AD113" s="41"/>
      <c r="AE113" s="52">
        <f t="shared" si="13"/>
        <v>398.65416999999997</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25264.7435</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25264.7435</v>
      </c>
      <c r="AD117" s="41"/>
      <c r="AE117" s="37">
        <f t="shared" si="13"/>
        <v>25.264743500000002</v>
      </c>
      <c r="AF117" s="128"/>
      <c r="AG117" s="64"/>
    </row>
    <row r="118" spans="1:33" ht="22.25" customHeight="1">
      <c r="A118" s="100" t="s">
        <v>147</v>
      </c>
      <c r="B118" s="44">
        <v>25264.7435</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25264.7435</v>
      </c>
      <c r="AD118" s="41"/>
      <c r="AE118" s="52">
        <f t="shared" si="13"/>
        <v>25.264743500000002</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1503697.06</v>
      </c>
      <c r="C121" s="33">
        <f>C122+C132+SUM(C143:C149)</f>
        <v>97935184.6083</v>
      </c>
      <c r="D121" s="33">
        <f>D122+D132+SUM(D143:D149)</f>
        <v>28004205.092067998</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127443086.760368</v>
      </c>
      <c r="AD121" s="41"/>
      <c r="AE121" s="57">
        <f t="shared" si="13"/>
        <v>127443.08676036801</v>
      </c>
      <c r="AF121" s="128"/>
      <c r="AG121" s="33">
        <f>SUM(AG122:AG149)</f>
        <v>3413.03</v>
      </c>
    </row>
    <row r="122" spans="1:33" ht="22.25" customHeight="1">
      <c r="A122" s="22" t="s">
        <v>151</v>
      </c>
      <c r="B122" s="58"/>
      <c r="C122" s="37">
        <f>SUM(C123:C131)</f>
        <v>78022933</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78022933</v>
      </c>
      <c r="AD122" s="41"/>
      <c r="AE122" s="37">
        <f t="shared" si="13"/>
        <v>78022.933000000005</v>
      </c>
      <c r="AF122" s="128"/>
      <c r="AG122" s="63"/>
    </row>
    <row r="123" spans="1:33" ht="22.25" customHeight="1">
      <c r="A123" s="21" t="s">
        <v>152</v>
      </c>
      <c r="B123" s="58"/>
      <c r="C123" s="44">
        <v>73676792</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73676792</v>
      </c>
      <c r="AD123" s="41"/>
      <c r="AE123" s="52">
        <f t="shared" si="13"/>
        <v>73676.792000000001</v>
      </c>
      <c r="AF123" s="128"/>
      <c r="AG123" s="111"/>
    </row>
    <row r="124" spans="1:33" ht="22.25" customHeight="1">
      <c r="A124" s="21" t="s">
        <v>153</v>
      </c>
      <c r="B124" s="59"/>
      <c r="C124" s="44">
        <v>1636975</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1636975</v>
      </c>
      <c r="AD124" s="41"/>
      <c r="AE124" s="52">
        <f t="shared" si="13"/>
        <v>1636.9749999999999</v>
      </c>
      <c r="AF124" s="128"/>
      <c r="AG124" s="111"/>
    </row>
    <row r="125" spans="1:33" ht="22.25" customHeight="1">
      <c r="A125" s="21" t="s">
        <v>154</v>
      </c>
      <c r="B125" s="59"/>
      <c r="C125" s="44">
        <v>399792</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399792</v>
      </c>
      <c r="AD125" s="41"/>
      <c r="AE125" s="52">
        <f t="shared" si="13"/>
        <v>399.79199999999997</v>
      </c>
      <c r="AF125" s="128"/>
      <c r="AG125" s="111"/>
    </row>
    <row r="126" spans="1:33" ht="22.25" customHeight="1">
      <c r="A126" s="21" t="s">
        <v>155</v>
      </c>
      <c r="B126" s="59"/>
      <c r="C126" s="44">
        <v>352804</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352804</v>
      </c>
      <c r="AD126" s="41"/>
      <c r="AE126" s="52">
        <f t="shared" si="13"/>
        <v>352.80399999999997</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1409383</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1409383</v>
      </c>
      <c r="AD128" s="41"/>
      <c r="AE128" s="52">
        <f t="shared" si="13"/>
        <v>1409.383</v>
      </c>
      <c r="AF128" s="128"/>
      <c r="AG128" s="111"/>
    </row>
    <row r="129" spans="1:33" ht="22.25" customHeight="1">
      <c r="A129" s="21" t="s">
        <v>159</v>
      </c>
      <c r="B129" s="76"/>
      <c r="C129" s="44">
        <v>437788</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437788</v>
      </c>
      <c r="AD129" s="41"/>
      <c r="AE129" s="52">
        <f t="shared" si="13"/>
        <v>437.78800000000001</v>
      </c>
      <c r="AF129" s="128"/>
      <c r="AG129" s="111"/>
    </row>
    <row r="130" spans="1:33" ht="22.25" customHeight="1">
      <c r="A130" s="21" t="s">
        <v>160</v>
      </c>
      <c r="B130" s="77"/>
      <c r="C130" s="44">
        <v>109399</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109399</v>
      </c>
      <c r="AD130" s="41"/>
      <c r="AE130" s="52">
        <f t="shared" si="13"/>
        <v>109.399</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19125077</v>
      </c>
      <c r="D132" s="62">
        <f>SUM(D133:D142)</f>
        <v>7860879.4732999997</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26985956.473299999</v>
      </c>
      <c r="AD132" s="41"/>
      <c r="AE132" s="37">
        <f t="shared" si="13"/>
        <v>26985.956473299997</v>
      </c>
      <c r="AF132" s="128"/>
      <c r="AG132" s="78"/>
    </row>
    <row r="133" spans="1:33" ht="22.25" customHeight="1">
      <c r="A133" s="21" t="s">
        <v>163</v>
      </c>
      <c r="B133" s="59"/>
      <c r="C133" s="44">
        <v>11388214</v>
      </c>
      <c r="D133" s="44">
        <v>6440408</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17828622</v>
      </c>
      <c r="AD133" s="41"/>
      <c r="AE133" s="52">
        <f t="shared" si="13"/>
        <v>17828.621999999999</v>
      </c>
      <c r="AF133" s="128"/>
      <c r="AG133" s="111"/>
    </row>
    <row r="134" spans="1:33" ht="22.25" customHeight="1">
      <c r="A134" s="21" t="s">
        <v>164</v>
      </c>
      <c r="B134" s="59"/>
      <c r="C134" s="44">
        <v>38614</v>
      </c>
      <c r="D134" s="44">
        <v>37062</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75676</v>
      </c>
      <c r="AD134" s="41"/>
      <c r="AE134" s="52">
        <f t="shared" si="13"/>
        <v>75.676000000000002</v>
      </c>
      <c r="AF134" s="128"/>
      <c r="AG134" s="111"/>
    </row>
    <row r="135" spans="1:33" ht="22.25" customHeight="1">
      <c r="A135" s="21" t="s">
        <v>165</v>
      </c>
      <c r="B135" s="59"/>
      <c r="C135" s="44">
        <v>5615566</v>
      </c>
      <c r="D135" s="44">
        <v>509317</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6124883</v>
      </c>
      <c r="AD135" s="41"/>
      <c r="AE135" s="52">
        <f t="shared" si="13"/>
        <v>6124.8829999999998</v>
      </c>
      <c r="AF135" s="128"/>
      <c r="AG135" s="111"/>
    </row>
    <row r="136" spans="1:33" ht="22.25" customHeight="1">
      <c r="A136" s="21" t="s">
        <v>166</v>
      </c>
      <c r="B136" s="59"/>
      <c r="C136" s="44">
        <v>10377</v>
      </c>
      <c r="D136" s="44">
        <v>34642</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45019</v>
      </c>
      <c r="AD136" s="41"/>
      <c r="AE136" s="52">
        <f t="shared" si="13"/>
        <v>45.018999999999998</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38843</v>
      </c>
      <c r="D138" s="44">
        <v>22317</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61160</v>
      </c>
      <c r="AD138" s="41"/>
      <c r="AE138" s="52">
        <f t="shared" si="20"/>
        <v>61.16</v>
      </c>
      <c r="AF138" s="128"/>
      <c r="AG138" s="111"/>
    </row>
    <row r="139" spans="1:33" ht="22.25" customHeight="1">
      <c r="A139" s="21" t="s">
        <v>169</v>
      </c>
      <c r="B139" s="59"/>
      <c r="C139" s="44">
        <v>42370</v>
      </c>
      <c r="D139" s="44">
        <v>334031</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376401</v>
      </c>
      <c r="AD139" s="41"/>
      <c r="AE139" s="52">
        <f t="shared" si="20"/>
        <v>376.40100000000001</v>
      </c>
      <c r="AF139" s="128"/>
      <c r="AG139" s="111"/>
    </row>
    <row r="140" spans="1:33" ht="22.25" customHeight="1">
      <c r="A140" s="21" t="s">
        <v>170</v>
      </c>
      <c r="B140" s="59"/>
      <c r="C140" s="44">
        <v>10798</v>
      </c>
      <c r="D140" s="44">
        <v>74539</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85337</v>
      </c>
      <c r="AD140" s="41"/>
      <c r="AE140" s="52">
        <f t="shared" si="20"/>
        <v>85.337000000000003</v>
      </c>
      <c r="AF140" s="128"/>
      <c r="AG140" s="111"/>
    </row>
    <row r="141" spans="1:33" ht="22.25" customHeight="1">
      <c r="A141" s="21" t="s">
        <v>171</v>
      </c>
      <c r="B141" s="76"/>
      <c r="C141" s="44">
        <v>1980295</v>
      </c>
      <c r="D141" s="44">
        <v>408563.47330000001</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2388858.4733000002</v>
      </c>
      <c r="AD141" s="41"/>
      <c r="AE141" s="52">
        <f t="shared" si="20"/>
        <v>2388.8584733000002</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1447335.5989999999</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1447335.5989999999</v>
      </c>
      <c r="AD143" s="41"/>
      <c r="AE143" s="52">
        <f t="shared" ref="AE143:AE150" si="22">AC143/1000</f>
        <v>1447.335599</v>
      </c>
      <c r="AF143" s="128"/>
      <c r="AG143" s="111"/>
    </row>
    <row r="144" spans="1:33" ht="22.25" customHeight="1">
      <c r="A144" s="22" t="s">
        <v>174</v>
      </c>
      <c r="B144" s="59"/>
      <c r="C144" s="44">
        <v>143441.88099999999</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143441.88099999999</v>
      </c>
      <c r="AD144" s="41"/>
      <c r="AE144" s="52">
        <f t="shared" si="22"/>
        <v>143.441881</v>
      </c>
      <c r="AF144" s="128"/>
      <c r="AG144" s="111"/>
    </row>
    <row r="145" spans="1:33" ht="22.25" customHeight="1">
      <c r="A145" s="22" t="s">
        <v>175</v>
      </c>
      <c r="B145" s="59"/>
      <c r="C145" s="75"/>
      <c r="D145" s="44">
        <v>12356260.199999999</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12356260.199999999</v>
      </c>
      <c r="AD145" s="41"/>
      <c r="AE145" s="52">
        <f t="shared" si="22"/>
        <v>12356.260199999999</v>
      </c>
      <c r="AF145" s="128"/>
      <c r="AG145" s="111"/>
    </row>
    <row r="146" spans="1:33" ht="22.25" customHeight="1">
      <c r="A146" s="22" t="s">
        <v>176</v>
      </c>
      <c r="B146" s="59"/>
      <c r="C146" s="75"/>
      <c r="D146" s="44">
        <v>6144191.8635679996</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6144191.8635679996</v>
      </c>
      <c r="AD146" s="41"/>
      <c r="AE146" s="52">
        <f t="shared" si="22"/>
        <v>6144.1918635679995</v>
      </c>
      <c r="AF146" s="128"/>
      <c r="AG146" s="111"/>
    </row>
    <row r="147" spans="1:33" ht="22.25" customHeight="1">
      <c r="A147" s="21" t="s">
        <v>177</v>
      </c>
      <c r="B147" s="59"/>
      <c r="C147" s="44">
        <v>643732.72730000003</v>
      </c>
      <c r="D147" s="44">
        <v>195537.95619999999</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839270.68350000004</v>
      </c>
      <c r="AD147" s="41"/>
      <c r="AE147" s="52">
        <f t="shared" si="22"/>
        <v>839.27068350000002</v>
      </c>
      <c r="AF147" s="128"/>
      <c r="AG147" s="44">
        <v>3413.03</v>
      </c>
    </row>
    <row r="148" spans="1:33" ht="22.25" customHeight="1">
      <c r="A148" s="22" t="s">
        <v>178</v>
      </c>
      <c r="B148" s="44">
        <v>40149.54</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40149.54</v>
      </c>
      <c r="AD148" s="41"/>
      <c r="AE148" s="52">
        <f t="shared" si="22"/>
        <v>40.149540000000002</v>
      </c>
      <c r="AF148" s="128"/>
      <c r="AG148" s="111"/>
    </row>
    <row r="149" spans="1:33" ht="22.25" customHeight="1">
      <c r="A149" s="22" t="s">
        <v>179</v>
      </c>
      <c r="B149" s="44">
        <v>1463547.52</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1463547.52</v>
      </c>
      <c r="AD149" s="41"/>
      <c r="AE149" s="52">
        <f t="shared" si="22"/>
        <v>1463.5475200000001</v>
      </c>
      <c r="AF149" s="128"/>
      <c r="AG149" s="111"/>
    </row>
    <row r="150" spans="1:33" ht="22.25" customHeight="1">
      <c r="A150" s="15" t="s">
        <v>180</v>
      </c>
      <c r="B150" s="33">
        <f>B151+B154+B157+B160+B163+B166+B173</f>
        <v>-182212066.46409997</v>
      </c>
      <c r="C150" s="33">
        <f>C169</f>
        <v>558053.30429999996</v>
      </c>
      <c r="D150" s="33">
        <f>D169</f>
        <v>258773.75709999999</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-181395239.40269998</v>
      </c>
      <c r="AD150" s="41"/>
      <c r="AE150" s="57">
        <f t="shared" si="22"/>
        <v>-181395.23940269998</v>
      </c>
      <c r="AF150" s="128"/>
      <c r="AG150" s="33">
        <f>AG169</f>
        <v>3160.57</v>
      </c>
    </row>
    <row r="151" spans="1:33" ht="22.25" customHeight="1">
      <c r="A151" s="22" t="s">
        <v>181</v>
      </c>
      <c r="B151" s="153">
        <f>SUM(B152:B153)</f>
        <v>-182756333.0352</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-182756333.0352</v>
      </c>
      <c r="AD151" s="41"/>
      <c r="AE151" s="79">
        <f t="shared" si="20"/>
        <v>-182756.33303519999</v>
      </c>
      <c r="AF151" s="128"/>
      <c r="AG151" s="63"/>
    </row>
    <row r="152" spans="1:33" ht="22.25" customHeight="1">
      <c r="A152" s="21" t="s">
        <v>182</v>
      </c>
      <c r="B152" s="44">
        <v>-178093945.84119999</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-178093945.84119999</v>
      </c>
      <c r="AD152" s="41"/>
      <c r="AE152" s="52">
        <f t="shared" si="20"/>
        <v>-178093.94584119998</v>
      </c>
      <c r="AF152" s="128"/>
      <c r="AG152" s="111"/>
    </row>
    <row r="153" spans="1:33" ht="22.25" customHeight="1">
      <c r="A153" s="21" t="s">
        <v>183</v>
      </c>
      <c r="B153" s="44">
        <v>-4662387.1940000001</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-4662387.1940000001</v>
      </c>
      <c r="AD153" s="41"/>
      <c r="AE153" s="52">
        <f t="shared" si="20"/>
        <v>-4662.3871939999999</v>
      </c>
      <c r="AF153" s="128"/>
      <c r="AG153" s="111"/>
    </row>
    <row r="154" spans="1:33" ht="22.25" customHeight="1">
      <c r="A154" s="22" t="s">
        <v>184</v>
      </c>
      <c r="B154" s="153">
        <f>SUM(B155:B156)</f>
        <v>-14484328.4429</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-14484328.4429</v>
      </c>
      <c r="AD154" s="41"/>
      <c r="AE154" s="79">
        <f t="shared" si="20"/>
        <v>-14484.3284429</v>
      </c>
      <c r="AF154" s="128"/>
      <c r="AG154" s="63"/>
    </row>
    <row r="155" spans="1:33" ht="22.25" customHeight="1">
      <c r="A155" s="21" t="s">
        <v>185</v>
      </c>
      <c r="B155" s="44">
        <v>-21626949.6842</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-21626949.6842</v>
      </c>
      <c r="AD155" s="41"/>
      <c r="AE155" s="52">
        <f t="shared" si="20"/>
        <v>-21626.949684200001</v>
      </c>
      <c r="AF155" s="128"/>
      <c r="AG155" s="111"/>
    </row>
    <row r="156" spans="1:33" ht="22.25" customHeight="1">
      <c r="A156" s="21" t="s">
        <v>186</v>
      </c>
      <c r="B156" s="44">
        <v>7142621.2412999999</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7142621.2412999999</v>
      </c>
      <c r="AD156" s="41"/>
      <c r="AE156" s="52">
        <f t="shared" si="20"/>
        <v>7142.6212413000003</v>
      </c>
      <c r="AF156" s="128"/>
      <c r="AG156" s="111"/>
    </row>
    <row r="157" spans="1:33" ht="22.25" customHeight="1">
      <c r="A157" s="22" t="s">
        <v>187</v>
      </c>
      <c r="B157" s="153">
        <f>SUM(B158:B159)</f>
        <v>15711833.8203</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15711833.8203</v>
      </c>
      <c r="AD157" s="41"/>
      <c r="AE157" s="79">
        <f t="shared" si="20"/>
        <v>15711.8338203</v>
      </c>
      <c r="AF157" s="128"/>
      <c r="AG157" s="63"/>
    </row>
    <row r="158" spans="1:33" ht="22.25" customHeight="1">
      <c r="A158" s="21" t="s">
        <v>188</v>
      </c>
      <c r="B158" s="44">
        <v>-470479.0515</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-470479.0515</v>
      </c>
      <c r="AD158" s="41"/>
      <c r="AE158" s="52">
        <f t="shared" si="20"/>
        <v>-470.47905150000003</v>
      </c>
      <c r="AF158" s="128"/>
      <c r="AG158" s="111"/>
    </row>
    <row r="159" spans="1:33" ht="22.25" customHeight="1">
      <c r="A159" s="21" t="s">
        <v>189</v>
      </c>
      <c r="B159" s="44">
        <v>16182312.8718</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16182312.8718</v>
      </c>
      <c r="AD159" s="41"/>
      <c r="AE159" s="52">
        <f t="shared" si="20"/>
        <v>16182.312871800001</v>
      </c>
      <c r="AF159" s="128"/>
      <c r="AG159" s="111"/>
    </row>
    <row r="160" spans="1:33" ht="22.25" customHeight="1">
      <c r="A160" s="22" t="s">
        <v>190</v>
      </c>
      <c r="B160" s="153">
        <f>SUM(B161:B162)</f>
        <v>100222.41529999999</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100222.41529999999</v>
      </c>
      <c r="AD160" s="41"/>
      <c r="AE160" s="79">
        <f t="shared" si="20"/>
        <v>100.22241529999999</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100222.41529999999</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100222.41529999999</v>
      </c>
      <c r="AD162" s="41"/>
      <c r="AE162" s="52">
        <f t="shared" si="20"/>
        <v>100.22241529999999</v>
      </c>
      <c r="AF162" s="128"/>
      <c r="AG162" s="111"/>
    </row>
    <row r="163" spans="1:33" ht="22.25" customHeight="1">
      <c r="A163" s="22" t="s">
        <v>193</v>
      </c>
      <c r="B163" s="153">
        <f>SUM(B164:B165)</f>
        <v>740313.63939999999</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740313.63939999999</v>
      </c>
      <c r="AD163" s="41"/>
      <c r="AE163" s="79">
        <f t="shared" si="20"/>
        <v>740.31363939999994</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740313.63939999999</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740313.63939999999</v>
      </c>
      <c r="AD165" s="41"/>
      <c r="AE165" s="52">
        <f t="shared" si="20"/>
        <v>740.31363939999994</v>
      </c>
      <c r="AF165" s="128"/>
      <c r="AG165" s="111"/>
    </row>
    <row r="166" spans="1:33" ht="22.25" customHeight="1">
      <c r="A166" s="22" t="s">
        <v>196</v>
      </c>
      <c r="B166" s="153">
        <f>SUM(B167:B168)</f>
        <v>392361.73269999999</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392361.73269999999</v>
      </c>
      <c r="AD166" s="41"/>
      <c r="AE166" s="79">
        <f t="shared" si="20"/>
        <v>392.3617327</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392361.73269999999</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392361.73269999999</v>
      </c>
      <c r="AD168" s="41"/>
      <c r="AE168" s="52">
        <f t="shared" si="20"/>
        <v>392.3617327</v>
      </c>
      <c r="AF168" s="128"/>
      <c r="AG168" s="111"/>
    </row>
    <row r="169" spans="1:33" ht="22.25" customHeight="1">
      <c r="A169" s="22" t="s">
        <v>199</v>
      </c>
      <c r="B169" s="59"/>
      <c r="C169" s="62">
        <f>SUM(C170:C171)</f>
        <v>558053.30429999996</v>
      </c>
      <c r="D169" s="62">
        <f>SUM(D170:D171)</f>
        <v>258773.75709999999</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816827.06140000001</v>
      </c>
      <c r="AD169" s="41"/>
      <c r="AE169" s="52">
        <f t="shared" si="20"/>
        <v>816.82706140000005</v>
      </c>
      <c r="AF169" s="128"/>
      <c r="AG169" s="54">
        <f>SUM(AG170:AG171)</f>
        <v>3160.57</v>
      </c>
    </row>
    <row r="170" spans="1:33" ht="22.25" customHeight="1">
      <c r="A170" s="21" t="s">
        <v>200</v>
      </c>
      <c r="B170" s="59"/>
      <c r="C170" s="44">
        <v>436032.35430000001</v>
      </c>
      <c r="D170" s="44">
        <v>153331.7371</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589364.09140000003</v>
      </c>
      <c r="AD170" s="41"/>
      <c r="AE170" s="52">
        <f t="shared" si="20"/>
        <v>589.36409140000001</v>
      </c>
      <c r="AF170" s="128"/>
      <c r="AG170" s="44">
        <v>1532.9090000000001</v>
      </c>
    </row>
    <row r="171" spans="1:33" ht="22.25" customHeight="1">
      <c r="A171" s="21" t="s">
        <v>201</v>
      </c>
      <c r="B171" s="59"/>
      <c r="C171" s="44">
        <v>122020.95</v>
      </c>
      <c r="D171" s="44">
        <v>105442.02</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227462.97</v>
      </c>
      <c r="AD171" s="41"/>
      <c r="AE171" s="52">
        <f t="shared" si="20"/>
        <v>227.46297000000001</v>
      </c>
      <c r="AF171" s="128"/>
      <c r="AG171" s="44">
        <v>1627.6610000000001</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-1916136.5937000001</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-1916136.5937000001</v>
      </c>
      <c r="AD173" s="41"/>
      <c r="AE173" s="52">
        <f t="shared" si="20"/>
        <v>-1916.1365937</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1683191.986</v>
      </c>
      <c r="C175" s="33">
        <f>C176+C180+C181+C184+C187</f>
        <v>52835426.343561292</v>
      </c>
      <c r="D175" s="33">
        <f>D176+D180+D181+D184+D187</f>
        <v>6293871.4640000006</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60812489.793561295</v>
      </c>
      <c r="AD175" s="97"/>
      <c r="AE175" s="81">
        <f t="shared" si="20"/>
        <v>60812.489793561297</v>
      </c>
      <c r="AF175" s="128"/>
      <c r="AG175" s="33">
        <f>AG176+AG180+AG181+AG184+AG187</f>
        <v>1460.5859290000001</v>
      </c>
    </row>
    <row r="176" spans="1:33" ht="22.25" customHeight="1">
      <c r="A176" s="24" t="s">
        <v>206</v>
      </c>
      <c r="B176" s="63"/>
      <c r="C176" s="62">
        <f>C177+C178+C179</f>
        <v>28826332.774561293</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28826332.774561293</v>
      </c>
      <c r="AD176" s="97"/>
      <c r="AE176" s="37">
        <f t="shared" si="20"/>
        <v>28826.332774561295</v>
      </c>
      <c r="AF176" s="128"/>
      <c r="AG176" s="78"/>
    </row>
    <row r="177" spans="1:33" ht="22.25" customHeight="1">
      <c r="A177" s="100" t="s">
        <v>207</v>
      </c>
      <c r="B177" s="63"/>
      <c r="C177" s="44">
        <v>18667495.567228884</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18667495.567228884</v>
      </c>
      <c r="AD177" s="97"/>
      <c r="AE177" s="44">
        <f t="shared" si="20"/>
        <v>18667.495567228885</v>
      </c>
      <c r="AF177" s="128"/>
      <c r="AG177" s="111"/>
    </row>
    <row r="178" spans="1:33" ht="22.25" customHeight="1">
      <c r="A178" s="100" t="s">
        <v>208</v>
      </c>
      <c r="B178" s="63"/>
      <c r="C178" s="44">
        <v>7075437.9353594994</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7075437.9353594994</v>
      </c>
      <c r="AD178" s="97"/>
      <c r="AE178" s="52">
        <f t="shared" si="20"/>
        <v>7075.4379353594995</v>
      </c>
      <c r="AF178" s="128"/>
      <c r="AG178" s="111"/>
    </row>
    <row r="179" spans="1:33" ht="22.25" customHeight="1">
      <c r="A179" s="100" t="s">
        <v>209</v>
      </c>
      <c r="B179" s="63"/>
      <c r="C179" s="44">
        <v>3083399.2719729096</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3083399.2719729096</v>
      </c>
      <c r="AD179" s="97"/>
      <c r="AE179" s="52">
        <f t="shared" si="20"/>
        <v>3083.3992719729094</v>
      </c>
      <c r="AF179" s="128"/>
      <c r="AG179" s="111"/>
    </row>
    <row r="180" spans="1:33" ht="22.25" customHeight="1">
      <c r="A180" s="24" t="s">
        <v>210</v>
      </c>
      <c r="B180" s="63"/>
      <c r="C180" s="169">
        <v>108304.448</v>
      </c>
      <c r="D180" s="175">
        <v>76876.817999999999</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185181.266</v>
      </c>
      <c r="AD180" s="97"/>
      <c r="AE180" s="37">
        <f t="shared" si="20"/>
        <v>185.18126599999999</v>
      </c>
      <c r="AF180" s="128"/>
      <c r="AG180" s="111"/>
    </row>
    <row r="181" spans="1:33" ht="22.25" customHeight="1">
      <c r="A181" s="24" t="s">
        <v>211</v>
      </c>
      <c r="B181" s="62">
        <f>B182+B183</f>
        <v>1683191.986</v>
      </c>
      <c r="C181" s="62">
        <f>C182+C183</f>
        <v>786935.99599999993</v>
      </c>
      <c r="D181" s="62">
        <f>D182+D183</f>
        <v>172875.58199999999</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2643003.5639999998</v>
      </c>
      <c r="AD181" s="97"/>
      <c r="AE181" s="37">
        <f t="shared" si="20"/>
        <v>2643.0035639999996</v>
      </c>
      <c r="AF181" s="128"/>
      <c r="AG181" s="37">
        <f>AG182+AG183</f>
        <v>1460.5859290000001</v>
      </c>
    </row>
    <row r="182" spans="1:33" ht="22.25" customHeight="1">
      <c r="A182" s="100" t="s">
        <v>212</v>
      </c>
      <c r="B182" s="44">
        <v>31222.175999999999</v>
      </c>
      <c r="C182" s="44">
        <v>51.302999999999997</v>
      </c>
      <c r="D182" s="44">
        <v>1014.777</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32288.256000000001</v>
      </c>
      <c r="AD182" s="97"/>
      <c r="AE182" s="52">
        <f t="shared" si="20"/>
        <v>32.288256000000004</v>
      </c>
      <c r="AF182" s="128"/>
      <c r="AG182" s="111"/>
    </row>
    <row r="183" spans="1:33" ht="22.25" customHeight="1">
      <c r="A183" s="100" t="s">
        <v>213</v>
      </c>
      <c r="B183" s="44">
        <v>1651969.81</v>
      </c>
      <c r="C183" s="44">
        <v>786884.69299999997</v>
      </c>
      <c r="D183" s="44">
        <v>171860.80499999999</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2610715.3080000002</v>
      </c>
      <c r="AD183" s="97"/>
      <c r="AE183" s="52">
        <f t="shared" si="20"/>
        <v>2610.7153080000003</v>
      </c>
      <c r="AF183" s="128"/>
      <c r="AG183" s="44">
        <v>1460.5859290000001</v>
      </c>
    </row>
    <row r="184" spans="1:33" ht="22.25" customHeight="1">
      <c r="A184" s="20" t="s">
        <v>214</v>
      </c>
      <c r="B184" s="63"/>
      <c r="C184" s="37">
        <f>SUM(C185:C186)</f>
        <v>23113853.125</v>
      </c>
      <c r="D184" s="37">
        <f>SUM(D185:D186)</f>
        <v>6044119.0640000002</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29157972.188999999</v>
      </c>
      <c r="AD184" s="97"/>
      <c r="AE184" s="37">
        <f t="shared" si="20"/>
        <v>29157.972189</v>
      </c>
      <c r="AF184" s="128"/>
      <c r="AG184" s="76"/>
    </row>
    <row r="185" spans="1:33" ht="22.25" customHeight="1">
      <c r="A185" s="100" t="s">
        <v>215</v>
      </c>
      <c r="B185" s="63"/>
      <c r="C185" s="44">
        <v>4768077.1849999996</v>
      </c>
      <c r="D185" s="44">
        <v>4157694.446</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8925771.6309999991</v>
      </c>
      <c r="AD185" s="97"/>
      <c r="AE185" s="52">
        <f t="shared" si="20"/>
        <v>8925.7716309999996</v>
      </c>
      <c r="AF185" s="128"/>
      <c r="AG185" s="111"/>
    </row>
    <row r="186" spans="1:33" ht="22.25" customHeight="1">
      <c r="A186" s="100" t="s">
        <v>216</v>
      </c>
      <c r="B186" s="63"/>
      <c r="C186" s="44">
        <v>18345775.940000001</v>
      </c>
      <c r="D186" s="44">
        <v>1886424.618</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20232200.558000002</v>
      </c>
      <c r="AD186" s="97"/>
      <c r="AE186" s="52">
        <f t="shared" si="20"/>
        <v>20232.200558</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451128081.78962374</v>
      </c>
      <c r="C188" s="137">
        <f t="shared" si="26"/>
        <v>182865286.32896775</v>
      </c>
      <c r="D188" s="137">
        <f t="shared" si="26"/>
        <v>36724815.963727519</v>
      </c>
      <c r="E188" s="137">
        <f t="shared" si="26"/>
        <v>594189.3742398849</v>
      </c>
      <c r="F188" s="137">
        <f t="shared" si="26"/>
        <v>2005628.321</v>
      </c>
      <c r="G188" s="137">
        <f t="shared" si="26"/>
        <v>7004.317</v>
      </c>
      <c r="H188" s="137">
        <f t="shared" si="26"/>
        <v>36293.440999999999</v>
      </c>
      <c r="I188" s="137">
        <f t="shared" si="26"/>
        <v>277.99700000000001</v>
      </c>
      <c r="J188" s="137">
        <f t="shared" si="26"/>
        <v>8136831.4559999993</v>
      </c>
      <c r="K188" s="137">
        <f t="shared" si="26"/>
        <v>8496311.1980000008</v>
      </c>
      <c r="L188" s="137">
        <f t="shared" si="26"/>
        <v>280709.75599999999</v>
      </c>
      <c r="M188" s="137">
        <f>M175+M121+M68+M10</f>
        <v>160588.57699999999</v>
      </c>
      <c r="N188" s="137">
        <f t="shared" ref="N188:AC188" si="27">N10+N68+N121+N175</f>
        <v>418226.734</v>
      </c>
      <c r="O188" s="137">
        <f t="shared" si="27"/>
        <v>42412.353999999999</v>
      </c>
      <c r="P188" s="137">
        <f t="shared" si="27"/>
        <v>66189.028999999995</v>
      </c>
      <c r="Q188" s="137">
        <f t="shared" si="27"/>
        <v>24970.666000000001</v>
      </c>
      <c r="R188" s="137">
        <f t="shared" si="27"/>
        <v>4545.99</v>
      </c>
      <c r="S188" s="137">
        <f t="shared" si="27"/>
        <v>1386631.9080000001</v>
      </c>
      <c r="T188" s="137">
        <f t="shared" si="27"/>
        <v>15048.615249614848</v>
      </c>
      <c r="U188" s="137">
        <f t="shared" si="27"/>
        <v>24307.787977150067</v>
      </c>
      <c r="V188" s="137">
        <f t="shared" si="27"/>
        <v>2696.1359820599996</v>
      </c>
      <c r="W188" s="137">
        <f t="shared" si="27"/>
        <v>244.02690653101584</v>
      </c>
      <c r="X188" s="137">
        <f t="shared" si="27"/>
        <v>2.7418753542810767E-3</v>
      </c>
      <c r="Y188" s="137">
        <f t="shared" si="27"/>
        <v>87.291512757355463</v>
      </c>
      <c r="Z188" s="137">
        <f t="shared" si="27"/>
        <v>1.827916902854051E-3</v>
      </c>
      <c r="AA188" s="137">
        <f t="shared" si="27"/>
        <v>2424.6451786543962</v>
      </c>
      <c r="AB188" s="137">
        <f t="shared" si="27"/>
        <v>400746.6229446326</v>
      </c>
      <c r="AC188" s="137">
        <f t="shared" si="27"/>
        <v>692824550.33088017</v>
      </c>
      <c r="AD188" s="97"/>
      <c r="AE188" s="137">
        <f t="shared" si="20"/>
        <v>692824.55033088021</v>
      </c>
      <c r="AF188" s="91"/>
      <c r="AG188" s="147">
        <f>AG175+AG121+AG68+AG10</f>
        <v>63629.347977468336</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2674945.2820000001</v>
      </c>
      <c r="C190" s="62">
        <f>C191+C192</f>
        <v>515.73</v>
      </c>
      <c r="D190" s="62">
        <f>D191+D192</f>
        <v>19524.0671</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2694985.0791000002</v>
      </c>
      <c r="AD190" s="41"/>
      <c r="AE190" s="37">
        <f t="shared" si="20"/>
        <v>2694.9850791000003</v>
      </c>
      <c r="AF190" s="91"/>
      <c r="AG190" s="37">
        <f>AG191</f>
        <v>37.841999999999999</v>
      </c>
    </row>
    <row r="191" spans="1:33" ht="22.25" customHeight="1">
      <c r="A191" s="25" t="s">
        <v>220</v>
      </c>
      <c r="B191" s="44">
        <v>2674945.2820000001</v>
      </c>
      <c r="C191" s="44">
        <v>515.73</v>
      </c>
      <c r="D191" s="44">
        <v>19524.0671</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2694985.0791000002</v>
      </c>
      <c r="AD191" s="41"/>
      <c r="AE191" s="52">
        <f t="shared" si="20"/>
        <v>2694.9850791000003</v>
      </c>
      <c r="AF191" s="91"/>
      <c r="AG191" s="52">
        <v>37.841999999999999</v>
      </c>
    </row>
    <row r="192" spans="1:33" ht="22.25" customHeigh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c r="A193" s="118" t="s">
        <v>222</v>
      </c>
      <c r="B193" s="166">
        <v>45003129.005000003</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45003129.005000003</v>
      </c>
      <c r="AE193" s="31">
        <f t="shared" si="20"/>
        <v>45003.129005000003</v>
      </c>
      <c r="AF193" s="91"/>
      <c r="AG193" s="87"/>
    </row>
    <row r="194" spans="1:33" ht="27.5" customHeigh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33EB-C0F2-488B-88AE-321C0D926320}">
  <dimension ref="A1:AG200"/>
  <sheetViews>
    <sheetView zoomScale="138" zoomScaleNormal="138" workbookViewId="0">
      <pane xSplit="1" topLeftCell="U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2021</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513081377.88123494</v>
      </c>
      <c r="C7" s="134">
        <f>C10+C68+C121+C150+C175</f>
        <v>188848806.8908003</v>
      </c>
      <c r="D7" s="134">
        <f>D10+D68+D121+D150+D175</f>
        <v>38936674.001951322</v>
      </c>
      <c r="E7" s="134">
        <f>E68</f>
        <v>1974597.9540799584</v>
      </c>
      <c r="F7" s="134">
        <f t="shared" ref="F7:AB7" si="0">F68</f>
        <v>2483053.2799999998</v>
      </c>
      <c r="G7" s="134">
        <f t="shared" si="0"/>
        <v>5857.8829999999998</v>
      </c>
      <c r="H7" s="134">
        <f t="shared" si="0"/>
        <v>34841.703000000001</v>
      </c>
      <c r="I7" s="134">
        <f t="shared" si="0"/>
        <v>275.91300000000001</v>
      </c>
      <c r="J7" s="134">
        <f t="shared" si="0"/>
        <v>8496928.8839999996</v>
      </c>
      <c r="K7" s="134">
        <f t="shared" si="0"/>
        <v>9155282.1280000005</v>
      </c>
      <c r="L7" s="134">
        <f t="shared" si="0"/>
        <v>295183.20199999999</v>
      </c>
      <c r="M7" s="134">
        <f t="shared" si="0"/>
        <v>165234.10699999999</v>
      </c>
      <c r="N7" s="134">
        <f t="shared" si="0"/>
        <v>510866.26699999999</v>
      </c>
      <c r="O7" s="134">
        <f t="shared" si="0"/>
        <v>40715.86</v>
      </c>
      <c r="P7" s="134">
        <f t="shared" si="0"/>
        <v>63541.468000000001</v>
      </c>
      <c r="Q7" s="134">
        <f t="shared" si="0"/>
        <v>60067.922999999995</v>
      </c>
      <c r="R7" s="134">
        <f t="shared" si="0"/>
        <v>4364.1499999999996</v>
      </c>
      <c r="S7" s="134">
        <f t="shared" si="0"/>
        <v>1589428.9779999999</v>
      </c>
      <c r="T7" s="134">
        <f t="shared" si="0"/>
        <v>32784.637249614854</v>
      </c>
      <c r="U7" s="134">
        <f t="shared" si="0"/>
        <v>28669.998914020362</v>
      </c>
      <c r="V7" s="134">
        <f t="shared" si="0"/>
        <v>3233.3017769671715</v>
      </c>
      <c r="W7" s="134">
        <f t="shared" si="0"/>
        <v>299.95041830455227</v>
      </c>
      <c r="X7" s="134">
        <f t="shared" si="0"/>
        <v>3.3702294191522725E-3</v>
      </c>
      <c r="Y7" s="134">
        <f t="shared" si="0"/>
        <v>107.28886272576382</v>
      </c>
      <c r="Z7" s="134">
        <f t="shared" si="0"/>
        <v>2.2468196127681818E-3</v>
      </c>
      <c r="AA7" s="134">
        <f t="shared" si="0"/>
        <v>2964.6295575443783</v>
      </c>
      <c r="AB7" s="134">
        <f t="shared" si="0"/>
        <v>401152.7438777464</v>
      </c>
      <c r="AC7" s="139">
        <f>SUM(B7:AB7)</f>
        <v>766216311.03034055</v>
      </c>
      <c r="AE7" s="139">
        <f>AC7/1000</f>
        <v>766216.3110303405</v>
      </c>
      <c r="AF7" s="130"/>
      <c r="AG7" s="185">
        <f>AG10+AG68+AG121+AG150+AG175</f>
        <v>77867.994492298909</v>
      </c>
    </row>
    <row r="8" spans="1:33" ht="27.5" customHeight="1" thickBot="1">
      <c r="A8" s="131" t="s">
        <v>37</v>
      </c>
      <c r="B8" s="132">
        <f>(B10+B68+B121+B175)</f>
        <v>491173139.02673495</v>
      </c>
      <c r="C8" s="132">
        <f t="shared" ref="C8:AB8" si="1">(C10+C68+C121+C175)</f>
        <v>188005203.8946003</v>
      </c>
      <c r="D8" s="132">
        <f t="shared" si="1"/>
        <v>38495680.572751321</v>
      </c>
      <c r="E8" s="132">
        <f t="shared" si="1"/>
        <v>1974597.9540799584</v>
      </c>
      <c r="F8" s="132">
        <f t="shared" si="1"/>
        <v>2483053.2799999998</v>
      </c>
      <c r="G8" s="132">
        <f t="shared" si="1"/>
        <v>5857.8829999999998</v>
      </c>
      <c r="H8" s="132">
        <f t="shared" si="1"/>
        <v>34841.703000000001</v>
      </c>
      <c r="I8" s="132">
        <f t="shared" si="1"/>
        <v>275.91300000000001</v>
      </c>
      <c r="J8" s="132">
        <f t="shared" si="1"/>
        <v>8496928.8839999996</v>
      </c>
      <c r="K8" s="132">
        <f t="shared" si="1"/>
        <v>9155282.1280000005</v>
      </c>
      <c r="L8" s="132">
        <f t="shared" si="1"/>
        <v>295183.20199999999</v>
      </c>
      <c r="M8" s="132">
        <f t="shared" si="1"/>
        <v>165234.10699999999</v>
      </c>
      <c r="N8" s="132">
        <f t="shared" si="1"/>
        <v>510866.26699999999</v>
      </c>
      <c r="O8" s="132">
        <f t="shared" si="1"/>
        <v>40715.86</v>
      </c>
      <c r="P8" s="132">
        <f t="shared" si="1"/>
        <v>63541.468000000001</v>
      </c>
      <c r="Q8" s="132">
        <f t="shared" si="1"/>
        <v>60067.922999999995</v>
      </c>
      <c r="R8" s="132">
        <f t="shared" si="1"/>
        <v>4364.1499999999996</v>
      </c>
      <c r="S8" s="132">
        <f t="shared" si="1"/>
        <v>1589428.9779999999</v>
      </c>
      <c r="T8" s="132">
        <f t="shared" si="1"/>
        <v>32784.637249614854</v>
      </c>
      <c r="U8" s="132">
        <f t="shared" si="1"/>
        <v>28669.998914020362</v>
      </c>
      <c r="V8" s="132">
        <f t="shared" si="1"/>
        <v>3233.3017769671715</v>
      </c>
      <c r="W8" s="132">
        <f t="shared" si="1"/>
        <v>299.95041830455227</v>
      </c>
      <c r="X8" s="132">
        <f t="shared" si="1"/>
        <v>3.3702294191522725E-3</v>
      </c>
      <c r="Y8" s="132">
        <f t="shared" si="1"/>
        <v>107.28886272576382</v>
      </c>
      <c r="Z8" s="132">
        <f t="shared" si="1"/>
        <v>2.2468196127681818E-3</v>
      </c>
      <c r="AA8" s="132">
        <f t="shared" si="1"/>
        <v>2964.6295575443783</v>
      </c>
      <c r="AB8" s="132">
        <f t="shared" si="1"/>
        <v>401152.7438777464</v>
      </c>
      <c r="AC8" s="135">
        <f>SUM(B8:AB8)</f>
        <v>743023475.75044048</v>
      </c>
      <c r="AE8" s="135">
        <f>AC8/1000</f>
        <v>743023.4757504405</v>
      </c>
      <c r="AF8" s="130"/>
      <c r="AG8" s="186"/>
    </row>
    <row r="9" spans="1:33" ht="27.5" customHeight="1" thickBot="1">
      <c r="A9" s="136" t="s">
        <v>38</v>
      </c>
      <c r="B9" s="137">
        <f>B10+B68+B121+B150+B175</f>
        <v>303764101.78263497</v>
      </c>
      <c r="C9" s="137">
        <f t="shared" ref="C9:D9" si="2">C10+C68+C121+C150+C175</f>
        <v>188848806.8908003</v>
      </c>
      <c r="D9" s="137">
        <f t="shared" si="2"/>
        <v>38936674.001951322</v>
      </c>
      <c r="E9" s="137">
        <f t="shared" ref="E9:AB9" si="3">E10+E68+E121+E175</f>
        <v>1974597.9540799584</v>
      </c>
      <c r="F9" s="137">
        <f t="shared" si="3"/>
        <v>2483053.2799999998</v>
      </c>
      <c r="G9" s="137">
        <f t="shared" si="3"/>
        <v>5857.8829999999998</v>
      </c>
      <c r="H9" s="137">
        <f t="shared" si="3"/>
        <v>34841.703000000001</v>
      </c>
      <c r="I9" s="137">
        <f t="shared" si="3"/>
        <v>275.91300000000001</v>
      </c>
      <c r="J9" s="137">
        <f t="shared" si="3"/>
        <v>8496928.8839999996</v>
      </c>
      <c r="K9" s="137">
        <f t="shared" si="3"/>
        <v>9155282.1280000005</v>
      </c>
      <c r="L9" s="137">
        <f t="shared" si="3"/>
        <v>295183.20199999999</v>
      </c>
      <c r="M9" s="137">
        <f t="shared" si="3"/>
        <v>165234.10699999999</v>
      </c>
      <c r="N9" s="137">
        <f t="shared" si="3"/>
        <v>510866.26699999999</v>
      </c>
      <c r="O9" s="137">
        <f t="shared" si="3"/>
        <v>40715.86</v>
      </c>
      <c r="P9" s="137">
        <f t="shared" si="3"/>
        <v>63541.468000000001</v>
      </c>
      <c r="Q9" s="137">
        <f t="shared" si="3"/>
        <v>60067.922999999995</v>
      </c>
      <c r="R9" s="137">
        <f t="shared" si="3"/>
        <v>4364.1499999999996</v>
      </c>
      <c r="S9" s="137">
        <f t="shared" si="3"/>
        <v>1589428.9779999999</v>
      </c>
      <c r="T9" s="137">
        <f t="shared" si="3"/>
        <v>32784.637249614854</v>
      </c>
      <c r="U9" s="137">
        <f t="shared" si="3"/>
        <v>28669.998914020362</v>
      </c>
      <c r="V9" s="137">
        <f t="shared" si="3"/>
        <v>3233.3017769671715</v>
      </c>
      <c r="W9" s="137">
        <f t="shared" si="3"/>
        <v>299.95041830455227</v>
      </c>
      <c r="X9" s="137">
        <f t="shared" si="3"/>
        <v>3.3702294191522725E-3</v>
      </c>
      <c r="Y9" s="137">
        <f t="shared" si="3"/>
        <v>107.28886272576382</v>
      </c>
      <c r="Z9" s="137">
        <f t="shared" si="3"/>
        <v>2.2468196127681818E-3</v>
      </c>
      <c r="AA9" s="137">
        <f t="shared" si="3"/>
        <v>2964.6295575443783</v>
      </c>
      <c r="AB9" s="137">
        <f t="shared" si="3"/>
        <v>401152.7438777464</v>
      </c>
      <c r="AC9" s="138">
        <f>SUM(B9:AB9)</f>
        <v>556899034.93174064</v>
      </c>
      <c r="AE9" s="138">
        <f t="shared" ref="AE9:AE72" si="4">AC9/1000</f>
        <v>556899.03493174061</v>
      </c>
      <c r="AF9" s="129"/>
      <c r="AG9" s="187"/>
    </row>
    <row r="10" spans="1:33" ht="22.25" customHeight="1">
      <c r="A10" s="32" t="s">
        <v>39</v>
      </c>
      <c r="B10" s="33">
        <f>B11+B53</f>
        <v>441537983.57514459</v>
      </c>
      <c r="C10" s="33">
        <f>C11+C53</f>
        <v>34204865.905046202</v>
      </c>
      <c r="D10" s="33">
        <f>D11+D53</f>
        <v>2358291.6886281976</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478101141.16881895</v>
      </c>
      <c r="AD10" s="41"/>
      <c r="AE10" s="57">
        <f t="shared" si="4"/>
        <v>478101.14116881893</v>
      </c>
      <c r="AF10" s="128"/>
      <c r="AG10" s="36">
        <f>AG11+AG53</f>
        <v>67917.727094298913</v>
      </c>
    </row>
    <row r="11" spans="1:33" ht="22.25" customHeight="1">
      <c r="A11" s="20" t="s">
        <v>40</v>
      </c>
      <c r="B11" s="37">
        <f>B12+B18+B43+B49</f>
        <v>423793448.89597273</v>
      </c>
      <c r="C11" s="37">
        <f>C12+C18+C43+C49</f>
        <v>1042111.3530411751</v>
      </c>
      <c r="D11" s="37">
        <f>D12+D18+D43+D49</f>
        <v>2346990.4354739231</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427182550.68448782</v>
      </c>
      <c r="AD11" s="41"/>
      <c r="AE11" s="37">
        <f t="shared" si="4"/>
        <v>427182.5506844878</v>
      </c>
      <c r="AF11" s="128"/>
      <c r="AG11" s="37">
        <f>AG12+AG18+AG43+AG49</f>
        <v>58433.633717183759</v>
      </c>
    </row>
    <row r="12" spans="1:33" ht="22.25" customHeight="1">
      <c r="A12" s="20" t="s">
        <v>41</v>
      </c>
      <c r="B12" s="37">
        <f>B13+B14+B15</f>
        <v>167261748.27502543</v>
      </c>
      <c r="C12" s="37">
        <f>C13+C14+C15</f>
        <v>138668.30214357973</v>
      </c>
      <c r="D12" s="37">
        <f>D13+D14+D15</f>
        <v>195047.09014386931</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167595463.66731289</v>
      </c>
      <c r="AD12" s="41"/>
      <c r="AE12" s="37">
        <f t="shared" si="4"/>
        <v>167595.4636673129</v>
      </c>
      <c r="AF12" s="128"/>
      <c r="AG12" s="37">
        <f>SUM(AG13:AG15)</f>
        <v>5780.4145410111496</v>
      </c>
    </row>
    <row r="13" spans="1:33" ht="22.25" customHeight="1">
      <c r="A13" s="21" t="s">
        <v>42</v>
      </c>
      <c r="B13" s="44">
        <v>141212165.20926699</v>
      </c>
      <c r="C13" s="44">
        <v>124639.68072946199</v>
      </c>
      <c r="D13" s="44">
        <v>178603.43810465999</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141515408.3281011</v>
      </c>
      <c r="AD13" s="41"/>
      <c r="AE13" s="52">
        <f t="shared" si="4"/>
        <v>141515.4083281011</v>
      </c>
      <c r="AF13" s="128"/>
      <c r="AG13" s="44">
        <v>5141.4629646850299</v>
      </c>
    </row>
    <row r="14" spans="1:33" ht="22.25" customHeight="1">
      <c r="A14" s="21" t="s">
        <v>43</v>
      </c>
      <c r="B14" s="44">
        <v>9490401.64535865</v>
      </c>
      <c r="C14" s="44">
        <v>5879.0587752388801</v>
      </c>
      <c r="D14" s="44">
        <v>7798.1702706239403</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9504078.8744045123</v>
      </c>
      <c r="AD14" s="41"/>
      <c r="AE14" s="52">
        <f t="shared" si="4"/>
        <v>9504.078874404513</v>
      </c>
      <c r="AF14" s="128"/>
      <c r="AG14" s="44">
        <v>579.30257386793198</v>
      </c>
    </row>
    <row r="15" spans="1:33" ht="22.25" customHeight="1">
      <c r="A15" s="21" t="s">
        <v>44</v>
      </c>
      <c r="B15" s="49">
        <f>B16+B17</f>
        <v>16559181.4203998</v>
      </c>
      <c r="C15" s="49">
        <f t="shared" ref="C15:D15" si="5">C16+C17</f>
        <v>8149.5626388788405</v>
      </c>
      <c r="D15" s="49">
        <f t="shared" si="5"/>
        <v>8645.4817685853995</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16575976.464807265</v>
      </c>
      <c r="AD15" s="41"/>
      <c r="AE15" s="52">
        <f t="shared" si="4"/>
        <v>16575.976464807263</v>
      </c>
      <c r="AF15" s="128"/>
      <c r="AG15" s="44">
        <v>59.649002458188001</v>
      </c>
    </row>
    <row r="16" spans="1:33" ht="22.25" customHeight="1">
      <c r="A16" s="98" t="s">
        <v>45</v>
      </c>
      <c r="B16" s="44">
        <v>861904.47199999995</v>
      </c>
      <c r="C16" s="44">
        <v>4.3099999999999996</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861908.78200000001</v>
      </c>
      <c r="AD16" s="41"/>
      <c r="AE16" s="52">
        <f t="shared" si="4"/>
        <v>861.90878199999997</v>
      </c>
      <c r="AF16" s="128"/>
      <c r="AG16" s="73"/>
    </row>
    <row r="17" spans="1:33" ht="22.25" customHeight="1">
      <c r="A17" s="99" t="s">
        <v>46</v>
      </c>
      <c r="B17" s="44">
        <v>15697276.948399801</v>
      </c>
      <c r="C17" s="44">
        <v>8145.2526388788401</v>
      </c>
      <c r="D17" s="44">
        <v>8645.4817685853995</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15714067.682807265</v>
      </c>
      <c r="AD17" s="41"/>
      <c r="AE17" s="52">
        <f t="shared" si="4"/>
        <v>15714.067682807265</v>
      </c>
      <c r="AF17" s="128"/>
      <c r="AG17" s="44">
        <v>59.649002458188001</v>
      </c>
    </row>
    <row r="18" spans="1:33" ht="22.25" customHeight="1">
      <c r="A18" s="20" t="s">
        <v>47</v>
      </c>
      <c r="B18" s="37">
        <f>B19+B20+B21+B25+B26+B33+B35+B37+B39</f>
        <v>69194476.186947316</v>
      </c>
      <c r="C18" s="37">
        <f>C19+C20+C21+C25+C26+C33+C35+C37+C39</f>
        <v>128530.53789759547</v>
      </c>
      <c r="D18" s="37">
        <f>D19+D20+D21+D25+D26+D33+D35+D37+D39</f>
        <v>177698.16693005402</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69500704.891774952</v>
      </c>
      <c r="AD18" s="110"/>
      <c r="AE18" s="37">
        <f t="shared" si="4"/>
        <v>69500.704891774949</v>
      </c>
      <c r="AF18" s="128"/>
      <c r="AG18" s="37">
        <f>SUM(AG19,AG20,AG21,AG25,AG26,AG32,AG33,AG34,AG35,AG36,AG37,AG38,AG39)</f>
        <v>786.03904645261241</v>
      </c>
    </row>
    <row r="19" spans="1:33" ht="22.25" customHeight="1">
      <c r="A19" s="100" t="s">
        <v>48</v>
      </c>
      <c r="B19" s="44">
        <v>5641502.7867501993</v>
      </c>
      <c r="C19" s="44">
        <v>2740.2923965977861</v>
      </c>
      <c r="D19" s="44">
        <v>2602.2992886095562</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5646845.3784354068</v>
      </c>
      <c r="AD19" s="110"/>
      <c r="AE19" s="44">
        <f t="shared" si="4"/>
        <v>5646.8453784354069</v>
      </c>
      <c r="AF19" s="128"/>
      <c r="AG19" s="44">
        <v>15.826590983154414</v>
      </c>
    </row>
    <row r="20" spans="1:33" ht="22.25" customHeight="1">
      <c r="A20" s="100" t="s">
        <v>49</v>
      </c>
      <c r="B20" s="44">
        <v>1712136.2860433578</v>
      </c>
      <c r="C20" s="44">
        <v>1188.0884275160101</v>
      </c>
      <c r="D20" s="44">
        <v>1749.4073734895139</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1715073.7818443633</v>
      </c>
      <c r="AD20" s="110"/>
      <c r="AE20" s="52">
        <f t="shared" si="4"/>
        <v>1715.0737818443633</v>
      </c>
      <c r="AF20" s="128"/>
      <c r="AG20" s="44">
        <v>9.7621155873240966</v>
      </c>
    </row>
    <row r="21" spans="1:33" ht="22.25" customHeight="1">
      <c r="A21" s="100" t="s">
        <v>50</v>
      </c>
      <c r="B21" s="44">
        <f>SUM(B22:B24)</f>
        <v>5756755.5438716244</v>
      </c>
      <c r="C21" s="44">
        <f>SUM(C22:C24)</f>
        <v>3095.8082229832753</v>
      </c>
      <c r="D21" s="44">
        <f>SUM(D22:D24)</f>
        <v>3437.8113820034632</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5763289.1634766106</v>
      </c>
      <c r="AD21" s="110"/>
      <c r="AE21" s="52">
        <f t="shared" si="4"/>
        <v>5763.2891634766102</v>
      </c>
      <c r="AF21" s="128"/>
      <c r="AG21" s="44">
        <v>20.671306690652532</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5756755.5438716244</v>
      </c>
      <c r="C23" s="44">
        <v>3095.8082229832753</v>
      </c>
      <c r="D23" s="44">
        <v>3437.8113820034632</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5763289.1634766106</v>
      </c>
      <c r="AD23" s="110"/>
      <c r="AE23" s="52">
        <f t="shared" si="4"/>
        <v>5763.2891634766102</v>
      </c>
      <c r="AF23" s="128"/>
      <c r="AG23" s="44">
        <v>20.671306690652532</v>
      </c>
    </row>
    <row r="24" spans="1:33" ht="22.25" customHeight="1">
      <c r="A24" s="99" t="s">
        <v>53</v>
      </c>
      <c r="B24" s="44">
        <v>0</v>
      </c>
      <c r="C24" s="44">
        <v>0</v>
      </c>
      <c r="D24" s="44">
        <v>0</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0</v>
      </c>
      <c r="AD24" s="110"/>
      <c r="AE24" s="52">
        <f t="shared" si="4"/>
        <v>0</v>
      </c>
      <c r="AF24" s="128"/>
      <c r="AG24" s="44">
        <v>0</v>
      </c>
    </row>
    <row r="25" spans="1:33" ht="22.25" customHeight="1">
      <c r="A25" s="100" t="s">
        <v>54</v>
      </c>
      <c r="B25" s="44">
        <v>3006287.822595709</v>
      </c>
      <c r="C25" s="44">
        <v>2010.1670312336166</v>
      </c>
      <c r="D25" s="44">
        <v>2828.7969335021266</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3011126.7865604446</v>
      </c>
      <c r="AD25" s="110"/>
      <c r="AE25" s="52">
        <f t="shared" si="4"/>
        <v>3011.1267865604445</v>
      </c>
      <c r="AF25" s="128"/>
      <c r="AG25" s="44">
        <v>25.225903265878184</v>
      </c>
    </row>
    <row r="26" spans="1:33" ht="22.25" customHeight="1">
      <c r="A26" s="100" t="s">
        <v>55</v>
      </c>
      <c r="B26" s="44">
        <f>SUM(B27:B31)</f>
        <v>2096067.95760492</v>
      </c>
      <c r="C26" s="44">
        <f>SUM(C27:C31)</f>
        <v>30880.435753196722</v>
      </c>
      <c r="D26" s="44">
        <f>SUM(D27:D31)</f>
        <v>39105.961773988936</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2166054.3551321058</v>
      </c>
      <c r="AD26" s="110"/>
      <c r="AE26" s="52">
        <f t="shared" si="4"/>
        <v>2166.0543551321057</v>
      </c>
      <c r="AF26" s="128"/>
      <c r="AG26" s="44">
        <v>393.30403930047225</v>
      </c>
    </row>
    <row r="27" spans="1:33" ht="22.25" customHeight="1">
      <c r="A27" s="99" t="s">
        <v>56</v>
      </c>
      <c r="B27" s="44">
        <v>0</v>
      </c>
      <c r="C27" s="44">
        <v>29530.097367246595</v>
      </c>
      <c r="D27" s="44">
        <v>37264.170487239746</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66794.267854486345</v>
      </c>
      <c r="AD27" s="110"/>
      <c r="AE27" s="52">
        <f t="shared" si="4"/>
        <v>66.79426785448635</v>
      </c>
      <c r="AF27" s="128"/>
      <c r="AG27" s="44">
        <v>383.53971699602414</v>
      </c>
    </row>
    <row r="28" spans="1:33" ht="22.25" customHeight="1">
      <c r="A28" s="99" t="s">
        <v>57</v>
      </c>
      <c r="B28" s="44">
        <v>0</v>
      </c>
      <c r="C28" s="44">
        <v>0</v>
      </c>
      <c r="D28" s="44">
        <v>0</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0</v>
      </c>
      <c r="AD28" s="110"/>
      <c r="AE28" s="52">
        <f t="shared" si="4"/>
        <v>0</v>
      </c>
      <c r="AF28" s="128"/>
      <c r="AG28" s="44">
        <v>0</v>
      </c>
    </row>
    <row r="29" spans="1:33" ht="22.25" customHeight="1">
      <c r="A29" s="99" t="s">
        <v>58</v>
      </c>
      <c r="B29" s="44">
        <v>627220.99256156082</v>
      </c>
      <c r="C29" s="44">
        <v>565.74107174494657</v>
      </c>
      <c r="D29" s="44">
        <v>972.59815734930737</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628759.33179065504</v>
      </c>
      <c r="AD29" s="110"/>
      <c r="AE29" s="52">
        <f t="shared" si="4"/>
        <v>628.75933179065498</v>
      </c>
      <c r="AF29" s="128"/>
      <c r="AG29" s="44">
        <v>2.3559551537253189</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1468846.9650433592</v>
      </c>
      <c r="C31" s="44">
        <v>784.59731420518131</v>
      </c>
      <c r="D31" s="44">
        <v>869.1931293998872</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1470500.7554869642</v>
      </c>
      <c r="AD31" s="110"/>
      <c r="AE31" s="52">
        <f t="shared" si="4"/>
        <v>1470.5007554869642</v>
      </c>
      <c r="AF31" s="128"/>
      <c r="AG31" s="44">
        <v>7.4083671507227908</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680656.03712121991</v>
      </c>
      <c r="C33" s="44">
        <v>355.59453455000983</v>
      </c>
      <c r="D33" s="44">
        <v>397.06038150727591</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681408.69203727716</v>
      </c>
      <c r="AD33" s="110"/>
      <c r="AE33" s="52">
        <f t="shared" si="4"/>
        <v>681.40869203727721</v>
      </c>
      <c r="AF33" s="128"/>
      <c r="AG33" s="44">
        <v>1.8517840129618341</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17431676.388229541</v>
      </c>
      <c r="C35" s="44">
        <v>18707.431265202304</v>
      </c>
      <c r="D35" s="44">
        <v>30110.863811127576</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17480494.683305871</v>
      </c>
      <c r="AD35" s="110"/>
      <c r="AE35" s="52">
        <f t="shared" si="4"/>
        <v>17480.494683305871</v>
      </c>
      <c r="AF35" s="128"/>
      <c r="AG35" s="44">
        <v>89.819364432407028</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221117.78810343886</v>
      </c>
      <c r="C37" s="44">
        <v>254.95810408989311</v>
      </c>
      <c r="D37" s="44">
        <v>482.59926845586915</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221855.34547598462</v>
      </c>
      <c r="AD37" s="110"/>
      <c r="AE37" s="52">
        <f t="shared" si="4"/>
        <v>221.85534547598462</v>
      </c>
      <c r="AF37" s="128"/>
      <c r="AG37" s="44">
        <v>0.97981522642163099</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32648275.576627303</v>
      </c>
      <c r="C39" s="44">
        <f>SUM(C40:C42)</f>
        <v>69297.762162225845</v>
      </c>
      <c r="D39" s="44">
        <f>SUM(D40:D42)</f>
        <v>96983.366717369703</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32814556.705506898</v>
      </c>
      <c r="AD39" s="110"/>
      <c r="AE39" s="52">
        <f t="shared" si="4"/>
        <v>32814.556705506897</v>
      </c>
      <c r="AF39" s="128"/>
      <c r="AG39" s="44">
        <v>228.59812695334051</v>
      </c>
    </row>
    <row r="40" spans="1:33" ht="22.25" customHeight="1">
      <c r="A40" s="99" t="s">
        <v>69</v>
      </c>
      <c r="B40" s="44">
        <v>2858171.4911641805</v>
      </c>
      <c r="C40" s="44">
        <v>1594.4525520000002</v>
      </c>
      <c r="D40" s="44">
        <v>1861.663902</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2861627.6076181806</v>
      </c>
      <c r="AD40" s="110"/>
      <c r="AE40" s="52">
        <f t="shared" si="4"/>
        <v>2861.6276076181807</v>
      </c>
      <c r="AF40" s="128"/>
      <c r="AG40" s="44">
        <v>16.618144552525859</v>
      </c>
    </row>
    <row r="41" spans="1:33" ht="22.25" customHeight="1">
      <c r="A41" s="99" t="s">
        <v>70</v>
      </c>
      <c r="B41" s="44">
        <v>509250.66755130648</v>
      </c>
      <c r="C41" s="44">
        <v>341.62822367929698</v>
      </c>
      <c r="D41" s="44">
        <v>480.10925850405982</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510072.40503348986</v>
      </c>
      <c r="AD41" s="110"/>
      <c r="AE41" s="52">
        <f t="shared" si="4"/>
        <v>510.07240503348987</v>
      </c>
      <c r="AF41" s="128"/>
      <c r="AG41" s="44">
        <v>3.1367801631638117</v>
      </c>
    </row>
    <row r="42" spans="1:33" ht="22.25" customHeight="1">
      <c r="A42" s="99" t="s">
        <v>71</v>
      </c>
      <c r="B42" s="44">
        <v>29280853.417911816</v>
      </c>
      <c r="C42" s="44">
        <v>67361.681386546552</v>
      </c>
      <c r="D42" s="44">
        <v>94641.593556865642</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29442856.692855228</v>
      </c>
      <c r="AD42" s="110"/>
      <c r="AE42" s="52">
        <f t="shared" si="4"/>
        <v>29442.856692855228</v>
      </c>
      <c r="AF42" s="128"/>
      <c r="AG42" s="44">
        <v>208.84320223765084</v>
      </c>
    </row>
    <row r="43" spans="1:33" ht="22.25" customHeight="1">
      <c r="A43" s="20" t="s">
        <v>72</v>
      </c>
      <c r="B43" s="37">
        <f>SUM(B44:B48)</f>
        <v>153114799.42399999</v>
      </c>
      <c r="C43" s="37">
        <f>SUM(C44:C48)</f>
        <v>417204.54299999995</v>
      </c>
      <c r="D43" s="37">
        <f>SUM(D44:D48)</f>
        <v>1605892.5284</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155137896.49540001</v>
      </c>
      <c r="AD43" s="41"/>
      <c r="AE43" s="37">
        <f t="shared" si="4"/>
        <v>155137.89649540003</v>
      </c>
      <c r="AF43" s="128"/>
      <c r="AG43" s="37">
        <f>SUM(AG44:AG48)</f>
        <v>13688.330129719998</v>
      </c>
    </row>
    <row r="44" spans="1:33" ht="22.25" customHeight="1">
      <c r="A44" s="100" t="s">
        <v>73</v>
      </c>
      <c r="B44" s="44">
        <v>5466777.2359999996</v>
      </c>
      <c r="C44" s="44">
        <v>1053.9958999999999</v>
      </c>
      <c r="D44" s="44">
        <v>39901.274400000002</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5507732.5063000005</v>
      </c>
      <c r="AD44" s="41"/>
      <c r="AE44" s="52">
        <f t="shared" si="4"/>
        <v>5507.7325063000008</v>
      </c>
      <c r="AF44" s="128"/>
      <c r="AG44" s="44">
        <v>77.337629719999995</v>
      </c>
    </row>
    <row r="45" spans="1:33" ht="22.25" customHeight="1">
      <c r="A45" s="100" t="s">
        <v>74</v>
      </c>
      <c r="B45" s="44">
        <v>144253198.19</v>
      </c>
      <c r="C45" s="44">
        <v>409070.30339999998</v>
      </c>
      <c r="D45" s="44">
        <v>1366190.6401</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146028459.13350001</v>
      </c>
      <c r="AD45" s="41"/>
      <c r="AE45" s="52">
        <f t="shared" si="4"/>
        <v>146028.4591335</v>
      </c>
      <c r="AF45" s="128"/>
      <c r="AG45" s="44">
        <v>13446.8</v>
      </c>
    </row>
    <row r="46" spans="1:33" ht="22.25" customHeight="1">
      <c r="A46" s="100" t="s">
        <v>75</v>
      </c>
      <c r="B46" s="44">
        <v>1811596.39</v>
      </c>
      <c r="C46" s="44">
        <v>2889.57</v>
      </c>
      <c r="D46" s="44">
        <v>188468.69</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2002954.65</v>
      </c>
      <c r="AD46" s="41"/>
      <c r="AE46" s="52">
        <f t="shared" si="4"/>
        <v>2002.9546499999999</v>
      </c>
      <c r="AF46" s="128"/>
      <c r="AG46" s="44">
        <v>42.72</v>
      </c>
    </row>
    <row r="47" spans="1:33" ht="22.25" customHeight="1">
      <c r="A47" s="100" t="s">
        <v>76</v>
      </c>
      <c r="B47" s="44">
        <v>1583227.608</v>
      </c>
      <c r="C47" s="44">
        <v>4190.6737000000003</v>
      </c>
      <c r="D47" s="44">
        <v>11331.9239</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1598750.2056</v>
      </c>
      <c r="AD47" s="41"/>
      <c r="AE47" s="52">
        <f t="shared" si="4"/>
        <v>1598.7502056000001</v>
      </c>
      <c r="AF47" s="128"/>
      <c r="AG47" s="44">
        <v>121.4725</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34222425.009999998</v>
      </c>
      <c r="C49" s="37">
        <f>SUM(C50:C52)</f>
        <v>357707.97</v>
      </c>
      <c r="D49" s="37">
        <f>SUM(D50:D52)</f>
        <v>368352.64999999997</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34948485.629999995</v>
      </c>
      <c r="AD49" s="41"/>
      <c r="AE49" s="37">
        <f t="shared" si="4"/>
        <v>34948.485629999996</v>
      </c>
      <c r="AF49" s="128"/>
      <c r="AG49" s="37">
        <f>SUM(AG50:AG52)</f>
        <v>38178.85</v>
      </c>
    </row>
    <row r="50" spans="1:33" ht="22.25" customHeight="1">
      <c r="A50" s="100" t="s">
        <v>79</v>
      </c>
      <c r="B50" s="44">
        <v>5643578.7000000002</v>
      </c>
      <c r="C50" s="44">
        <v>12386.72</v>
      </c>
      <c r="D50" s="44">
        <v>2344.63</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5658310.0499999998</v>
      </c>
      <c r="AD50" s="41"/>
      <c r="AE50" s="52">
        <f t="shared" si="4"/>
        <v>5658.31005</v>
      </c>
      <c r="AF50" s="128"/>
      <c r="AG50" s="44">
        <v>2736.45</v>
      </c>
    </row>
    <row r="51" spans="1:33" ht="22.25" customHeight="1">
      <c r="A51" s="100" t="s">
        <v>80</v>
      </c>
      <c r="B51" s="44">
        <v>19207854.449999999</v>
      </c>
      <c r="C51" s="44">
        <v>309835.03999999998</v>
      </c>
      <c r="D51" s="44">
        <v>346112.41</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19863801.899999999</v>
      </c>
      <c r="AD51" s="41"/>
      <c r="AE51" s="52">
        <f t="shared" si="4"/>
        <v>19863.801899999999</v>
      </c>
      <c r="AF51" s="128"/>
      <c r="AG51" s="44">
        <v>35198</v>
      </c>
    </row>
    <row r="52" spans="1:33" ht="22.25" customHeight="1">
      <c r="A52" s="100" t="s">
        <v>81</v>
      </c>
      <c r="B52" s="44">
        <v>9370991.8599999994</v>
      </c>
      <c r="C52" s="44">
        <v>35486.21</v>
      </c>
      <c r="D52" s="44">
        <v>19895.61</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9426373.6799999997</v>
      </c>
      <c r="AD52" s="41"/>
      <c r="AE52" s="52">
        <f t="shared" si="4"/>
        <v>9426.3736800000006</v>
      </c>
      <c r="AF52" s="128"/>
      <c r="AG52" s="44">
        <v>244.4</v>
      </c>
    </row>
    <row r="53" spans="1:33" ht="22.25" customHeight="1">
      <c r="A53" s="13" t="s">
        <v>82</v>
      </c>
      <c r="B53" s="37">
        <f>B54+B59</f>
        <v>17744534.679171834</v>
      </c>
      <c r="C53" s="37">
        <f>C54+C59</f>
        <v>33162754.55200503</v>
      </c>
      <c r="D53" s="37">
        <f>D54+D59</f>
        <v>11301.253154274744</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50918590.484331146</v>
      </c>
      <c r="AD53" s="41"/>
      <c r="AE53" s="37">
        <f t="shared" si="4"/>
        <v>50918.590484331144</v>
      </c>
      <c r="AF53" s="128"/>
      <c r="AG53" s="37">
        <f>AG54+AG59</f>
        <v>9484.0933771151504</v>
      </c>
    </row>
    <row r="54" spans="1:33" ht="22.25" customHeight="1">
      <c r="A54" s="20" t="s">
        <v>83</v>
      </c>
      <c r="B54" s="37">
        <f>B55+B58</f>
        <v>50446.400000000001</v>
      </c>
      <c r="C54" s="37">
        <f>C55+C58</f>
        <v>1774348.82</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1824795.22</v>
      </c>
      <c r="AD54" s="41"/>
      <c r="AE54" s="37">
        <f t="shared" si="4"/>
        <v>1824.79522</v>
      </c>
      <c r="AF54" s="128"/>
      <c r="AG54" s="76"/>
    </row>
    <row r="55" spans="1:33" ht="22.25" customHeight="1">
      <c r="A55" s="101" t="s">
        <v>84</v>
      </c>
      <c r="B55" s="52">
        <f>B56+B57</f>
        <v>50446.400000000001</v>
      </c>
      <c r="C55" s="52">
        <f>C56+C57</f>
        <v>1774348.82</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1824795.22</v>
      </c>
      <c r="AD55" s="41"/>
      <c r="AE55" s="44">
        <f t="shared" si="4"/>
        <v>1824.79522</v>
      </c>
      <c r="AF55" s="128"/>
      <c r="AG55" s="73"/>
    </row>
    <row r="56" spans="1:33" ht="22.25" customHeight="1">
      <c r="A56" s="100" t="s">
        <v>85</v>
      </c>
      <c r="B56" s="44">
        <v>48042.86</v>
      </c>
      <c r="C56" s="44">
        <v>1701945.81</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1749988.6700000002</v>
      </c>
      <c r="AD56" s="41"/>
      <c r="AE56" s="52">
        <f t="shared" si="4"/>
        <v>1749.9886700000002</v>
      </c>
      <c r="AF56" s="128"/>
      <c r="AG56" s="73"/>
    </row>
    <row r="57" spans="1:33" ht="22.25" customHeight="1">
      <c r="A57" s="100" t="s">
        <v>86</v>
      </c>
      <c r="B57" s="44">
        <v>2403.54</v>
      </c>
      <c r="C57" s="44">
        <v>72403.009999999995</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74806.549999999988</v>
      </c>
      <c r="AD57" s="41"/>
      <c r="AE57" s="52">
        <f t="shared" si="4"/>
        <v>74.806549999999987</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17694088.279171836</v>
      </c>
      <c r="C59" s="37">
        <f t="shared" ref="C59:D59" si="8">C60+C64</f>
        <v>31388405.73200503</v>
      </c>
      <c r="D59" s="37">
        <f t="shared" si="8"/>
        <v>11301.253154274744</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49093795.264331147</v>
      </c>
      <c r="AD59" s="41"/>
      <c r="AE59" s="37">
        <f t="shared" si="4"/>
        <v>49093.795264331144</v>
      </c>
      <c r="AF59" s="128"/>
      <c r="AG59" s="53">
        <f>SUM(AG60:AG66)</f>
        <v>9484.0933771151504</v>
      </c>
    </row>
    <row r="60" spans="1:33" ht="22.25" customHeight="1">
      <c r="A60" s="100" t="s">
        <v>89</v>
      </c>
      <c r="B60" s="49">
        <f>SUM(B61,B62,B63)</f>
        <v>13544846.531795196</v>
      </c>
      <c r="C60" s="49">
        <f t="shared" ref="C60:D60" si="9">SUM(C61,C62,C63)</f>
        <v>22886623.080499429</v>
      </c>
      <c r="D60" s="49">
        <f t="shared" si="9"/>
        <v>11265.872241327501</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36442735.484535955</v>
      </c>
      <c r="AD60" s="41"/>
      <c r="AE60" s="52">
        <f t="shared" si="4"/>
        <v>36442.735484535951</v>
      </c>
      <c r="AF60" s="128"/>
      <c r="AG60" s="111"/>
    </row>
    <row r="61" spans="1:33" ht="22.25" customHeight="1">
      <c r="A61" s="102" t="s">
        <v>90</v>
      </c>
      <c r="B61" s="44">
        <v>3499218.9370325301</v>
      </c>
      <c r="C61" s="44">
        <v>8789903.5622592792</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12289122.499291809</v>
      </c>
      <c r="AD61" s="41"/>
      <c r="AE61" s="52">
        <f t="shared" si="4"/>
        <v>12289.122499291809</v>
      </c>
      <c r="AF61" s="128"/>
      <c r="AG61" s="109"/>
    </row>
    <row r="62" spans="1:33" ht="22.25" customHeight="1">
      <c r="A62" s="102" t="s">
        <v>91</v>
      </c>
      <c r="B62" s="44">
        <v>10014075.5348619</v>
      </c>
      <c r="C62" s="44">
        <v>13979992.629896499</v>
      </c>
      <c r="D62" s="44">
        <v>11265.872241327501</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24005334.036999725</v>
      </c>
      <c r="AD62" s="41"/>
      <c r="AE62" s="52">
        <f t="shared" si="4"/>
        <v>24005.334036999724</v>
      </c>
      <c r="AF62" s="128"/>
      <c r="AG62" s="44">
        <v>9484.0933771151504</v>
      </c>
    </row>
    <row r="63" spans="1:33" ht="22.25" customHeight="1">
      <c r="A63" s="102" t="s">
        <v>92</v>
      </c>
      <c r="B63" s="44">
        <v>31552.059900766999</v>
      </c>
      <c r="C63" s="44">
        <v>116726.888343652</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148278.94824441901</v>
      </c>
      <c r="AD63" s="41"/>
      <c r="AE63" s="52">
        <f t="shared" si="4"/>
        <v>148.27894824441901</v>
      </c>
      <c r="AF63" s="128"/>
      <c r="AG63" s="109"/>
    </row>
    <row r="64" spans="1:33" ht="22.25" customHeight="1">
      <c r="A64" s="103" t="s">
        <v>93</v>
      </c>
      <c r="B64" s="49">
        <f>SUM(B65,B66,B67)</f>
        <v>4149241.7473766408</v>
      </c>
      <c r="C64" s="49">
        <f t="shared" ref="C64:D64" si="11">SUM(C65,C66,C67)</f>
        <v>8501782.6515056007</v>
      </c>
      <c r="D64" s="49">
        <f t="shared" si="11"/>
        <v>35.380912947243097</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12651059.779795188</v>
      </c>
      <c r="AD64" s="41"/>
      <c r="AE64" s="52">
        <f t="shared" si="4"/>
        <v>12651.059779795189</v>
      </c>
      <c r="AF64" s="128"/>
      <c r="AG64" s="109"/>
    </row>
    <row r="65" spans="1:33" ht="22.25" customHeight="1">
      <c r="A65" s="102" t="s">
        <v>94</v>
      </c>
      <c r="B65" s="44">
        <v>1449393.69051887</v>
      </c>
      <c r="C65" s="44">
        <v>2436621.2281305301</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3886014.9186494001</v>
      </c>
      <c r="AD65" s="41"/>
      <c r="AE65" s="52">
        <f t="shared" si="4"/>
        <v>3886.0149186494</v>
      </c>
      <c r="AF65" s="128"/>
      <c r="AG65" s="112"/>
    </row>
    <row r="66" spans="1:33" ht="22.25" customHeight="1">
      <c r="A66" s="102" t="s">
        <v>95</v>
      </c>
      <c r="B66" s="44">
        <v>2697205.6723202001</v>
      </c>
      <c r="C66" s="44">
        <v>3585431.8432085202</v>
      </c>
      <c r="D66" s="44">
        <v>35.380912947243097</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6282672.8964416673</v>
      </c>
      <c r="AD66" s="41"/>
      <c r="AE66" s="52">
        <f t="shared" si="4"/>
        <v>6282.672896441667</v>
      </c>
      <c r="AF66" s="128"/>
      <c r="AG66" s="112"/>
    </row>
    <row r="67" spans="1:33" ht="22.25" customHeight="1" thickBot="1">
      <c r="A67" s="102" t="s">
        <v>96</v>
      </c>
      <c r="B67" s="44">
        <v>2642.3845375706501</v>
      </c>
      <c r="C67" s="44">
        <v>2479729.5801665499</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2482371.9647041205</v>
      </c>
      <c r="AD67" s="41"/>
      <c r="AE67" s="116">
        <f t="shared" si="4"/>
        <v>2482.3719647041207</v>
      </c>
      <c r="AF67" s="128"/>
      <c r="AG67" s="112"/>
    </row>
    <row r="68" spans="1:33" ht="22.25" customHeight="1">
      <c r="A68" s="12" t="s">
        <v>97</v>
      </c>
      <c r="B68" s="33">
        <f>B69+B75+B86+B94+B99+B105+B112+B117</f>
        <v>46446971.115590341</v>
      </c>
      <c r="C68" s="33">
        <f t="shared" ref="C68:AC68" si="12">C69+C75+C86+C94+C99+C105+C112+C117</f>
        <v>181151.64045332963</v>
      </c>
      <c r="D68" s="33">
        <f t="shared" si="12"/>
        <v>542064.88504512503</v>
      </c>
      <c r="E68" s="34">
        <f t="shared" si="12"/>
        <v>1974597.9540799584</v>
      </c>
      <c r="F68" s="34">
        <f t="shared" si="12"/>
        <v>2483053.2799999998</v>
      </c>
      <c r="G68" s="34">
        <f t="shared" si="12"/>
        <v>5857.8829999999998</v>
      </c>
      <c r="H68" s="34">
        <f t="shared" si="12"/>
        <v>34841.703000000001</v>
      </c>
      <c r="I68" s="34">
        <f t="shared" si="12"/>
        <v>275.91300000000001</v>
      </c>
      <c r="J68" s="34">
        <f t="shared" si="12"/>
        <v>8496928.8839999996</v>
      </c>
      <c r="K68" s="34">
        <f t="shared" si="12"/>
        <v>9155282.1280000005</v>
      </c>
      <c r="L68" s="34">
        <f t="shared" si="12"/>
        <v>295183.20199999999</v>
      </c>
      <c r="M68" s="34">
        <f t="shared" si="12"/>
        <v>165234.10699999999</v>
      </c>
      <c r="N68" s="34">
        <f t="shared" si="12"/>
        <v>510866.26699999999</v>
      </c>
      <c r="O68" s="34">
        <f t="shared" si="12"/>
        <v>40715.86</v>
      </c>
      <c r="P68" s="34">
        <f t="shared" si="12"/>
        <v>63541.468000000001</v>
      </c>
      <c r="Q68" s="34">
        <f t="shared" si="12"/>
        <v>60067.922999999995</v>
      </c>
      <c r="R68" s="34">
        <f t="shared" si="12"/>
        <v>4364.1499999999996</v>
      </c>
      <c r="S68" s="34">
        <f t="shared" si="12"/>
        <v>1589428.9779999999</v>
      </c>
      <c r="T68" s="34">
        <f t="shared" si="12"/>
        <v>32784.637249614854</v>
      </c>
      <c r="U68" s="34">
        <f t="shared" si="12"/>
        <v>28669.998914020362</v>
      </c>
      <c r="V68" s="34">
        <f t="shared" si="12"/>
        <v>3233.3017769671715</v>
      </c>
      <c r="W68" s="34">
        <f t="shared" si="12"/>
        <v>299.95041830455227</v>
      </c>
      <c r="X68" s="34">
        <f t="shared" si="12"/>
        <v>3.3702294191522725E-3</v>
      </c>
      <c r="Y68" s="34">
        <f t="shared" si="12"/>
        <v>107.28886272576382</v>
      </c>
      <c r="Z68" s="34">
        <f t="shared" si="12"/>
        <v>2.2468196127681818E-3</v>
      </c>
      <c r="AA68" s="34">
        <f t="shared" si="12"/>
        <v>2964.6295575443783</v>
      </c>
      <c r="AB68" s="120">
        <f t="shared" si="12"/>
        <v>401152.7438777464</v>
      </c>
      <c r="AC68" s="57">
        <f t="shared" si="12"/>
        <v>72519639.897442728</v>
      </c>
      <c r="AD68" s="93"/>
      <c r="AE68" s="57">
        <f t="shared" si="4"/>
        <v>72519.639897442728</v>
      </c>
      <c r="AF68" s="128"/>
      <c r="AG68" s="57"/>
    </row>
    <row r="69" spans="1:33" ht="22.25" customHeight="1">
      <c r="A69" s="20" t="s">
        <v>98</v>
      </c>
      <c r="B69" s="53">
        <f>SUM(B70:B74)</f>
        <v>29552399.688167207</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29552399.688167207</v>
      </c>
      <c r="AD69" s="41"/>
      <c r="AE69" s="37">
        <f t="shared" si="4"/>
        <v>29552.399688167206</v>
      </c>
      <c r="AF69" s="128"/>
      <c r="AG69" s="76"/>
    </row>
    <row r="70" spans="1:33" ht="22.25" customHeight="1">
      <c r="A70" s="100" t="s">
        <v>99</v>
      </c>
      <c r="B70" s="44">
        <v>19560928.988000002</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19560928.988000002</v>
      </c>
      <c r="AD70" s="41"/>
      <c r="AE70" s="52">
        <f t="shared" si="4"/>
        <v>19560.928988000003</v>
      </c>
      <c r="AF70" s="128"/>
      <c r="AG70" s="111"/>
    </row>
    <row r="71" spans="1:33" ht="22.25" customHeight="1">
      <c r="A71" s="100" t="s">
        <v>100</v>
      </c>
      <c r="B71" s="44">
        <v>3328033.2184845889</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3328033.2184845889</v>
      </c>
      <c r="AD71" s="41"/>
      <c r="AE71" s="52">
        <f t="shared" si="4"/>
        <v>3328.0332184845888</v>
      </c>
      <c r="AF71" s="128"/>
      <c r="AG71" s="111"/>
    </row>
    <row r="72" spans="1:33" ht="22.25" customHeight="1">
      <c r="A72" s="100" t="s">
        <v>101</v>
      </c>
      <c r="B72" s="44">
        <v>1101961</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1101961</v>
      </c>
      <c r="AD72" s="41"/>
      <c r="AE72" s="52">
        <f t="shared" si="4"/>
        <v>1101.961</v>
      </c>
      <c r="AF72" s="128"/>
      <c r="AG72" s="111"/>
    </row>
    <row r="73" spans="1:33" ht="22.25" customHeight="1">
      <c r="A73" s="100" t="s">
        <v>102</v>
      </c>
      <c r="B73" s="44">
        <v>5561476.4816826181</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5561476.4816826181</v>
      </c>
      <c r="AD73" s="41"/>
      <c r="AE73" s="52">
        <f t="shared" ref="AE73:AE136" si="13">AC73/1000</f>
        <v>5561.4764816826182</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2354383.860132427</v>
      </c>
      <c r="C75" s="37">
        <f>SUM(C76:C85)</f>
        <v>179251.64045332963</v>
      </c>
      <c r="D75" s="37">
        <f>SUM(D76:D85)</f>
        <v>541709.43839999998</v>
      </c>
      <c r="E75" s="60">
        <f>SUM(E76:E85)</f>
        <v>1973901.4400000002</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5049246.378985757</v>
      </c>
      <c r="AD75" s="41"/>
      <c r="AE75" s="37">
        <f t="shared" si="13"/>
        <v>5049.2463789857566</v>
      </c>
      <c r="AF75" s="128"/>
      <c r="AG75" s="76"/>
    </row>
    <row r="76" spans="1:33" ht="22.25" customHeight="1">
      <c r="A76" s="100" t="s">
        <v>105</v>
      </c>
      <c r="B76" s="117">
        <v>292344.36528000003</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292344.36528000003</v>
      </c>
      <c r="AD76" s="41"/>
      <c r="AE76" s="52">
        <f t="shared" si="13"/>
        <v>292.34436528000003</v>
      </c>
      <c r="AF76" s="128"/>
      <c r="AG76" s="111"/>
    </row>
    <row r="77" spans="1:33" ht="22.25" customHeight="1">
      <c r="A77" s="100" t="s">
        <v>106</v>
      </c>
      <c r="B77" s="59"/>
      <c r="C77" s="58"/>
      <c r="D77" s="44">
        <v>489477.93839999998</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489477.93839999998</v>
      </c>
      <c r="AD77" s="41"/>
      <c r="AE77" s="52">
        <f t="shared" si="13"/>
        <v>489.47793839999997</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52231.5</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52231.5</v>
      </c>
      <c r="AD79" s="41"/>
      <c r="AE79" s="52">
        <f t="shared" si="13"/>
        <v>52.231499999999997</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386969.22000000009</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386969.22000000009</v>
      </c>
      <c r="AD81" s="41"/>
      <c r="AE81" s="52">
        <f t="shared" si="13"/>
        <v>386.96922000000006</v>
      </c>
      <c r="AF81" s="128"/>
      <c r="AG81" s="111"/>
    </row>
    <row r="82" spans="1:33" ht="22.25" customHeight="1">
      <c r="A82" s="100" t="s">
        <v>111</v>
      </c>
      <c r="B82" s="44">
        <v>162616.92999999996</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162616.92999999996</v>
      </c>
      <c r="AD82" s="41"/>
      <c r="AE82" s="52">
        <f t="shared" si="13"/>
        <v>162.61692999999997</v>
      </c>
      <c r="AF82" s="128"/>
      <c r="AG82" s="111"/>
    </row>
    <row r="83" spans="1:33" ht="22.25" customHeight="1">
      <c r="A83" s="100" t="s">
        <v>112</v>
      </c>
      <c r="B83" s="44">
        <v>1512453.3448524268</v>
      </c>
      <c r="C83" s="44">
        <v>179251.64045332963</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1691704.9853057563</v>
      </c>
      <c r="AD83" s="41"/>
      <c r="AE83" s="52">
        <f t="shared" si="13"/>
        <v>1691.7049853057563</v>
      </c>
      <c r="AF83" s="128"/>
      <c r="AG83" s="111"/>
    </row>
    <row r="84" spans="1:33" ht="22.25" customHeight="1">
      <c r="A84" s="100" t="s">
        <v>113</v>
      </c>
      <c r="B84" s="59"/>
      <c r="C84" s="58"/>
      <c r="D84" s="58"/>
      <c r="E84" s="165">
        <v>1973901.4400000002</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1973901.4400000002</v>
      </c>
      <c r="AD84" s="41"/>
      <c r="AE84" s="52">
        <f t="shared" si="13"/>
        <v>1973.9014400000001</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14508533.459999999</v>
      </c>
      <c r="C86" s="37">
        <f>SUM(C87:C93)</f>
        <v>1900</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14510433.459999999</v>
      </c>
      <c r="AD86" s="41"/>
      <c r="AE86" s="37">
        <f>AC86/1000</f>
        <v>14510.433459999998</v>
      </c>
      <c r="AF86" s="128"/>
      <c r="AG86" s="76"/>
    </row>
    <row r="87" spans="1:33" ht="22.25" customHeight="1">
      <c r="A87" s="100" t="s">
        <v>116</v>
      </c>
      <c r="B87" s="44">
        <v>14068588.76</v>
      </c>
      <c r="C87" s="44">
        <v>1900</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14070488.76</v>
      </c>
      <c r="AD87" s="41"/>
      <c r="AE87" s="52">
        <f t="shared" si="13"/>
        <v>14070.48876</v>
      </c>
      <c r="AF87" s="128"/>
      <c r="AG87" s="111"/>
    </row>
    <row r="88" spans="1:33" ht="22.25" customHeight="1">
      <c r="A88" s="100" t="s">
        <v>117</v>
      </c>
      <c r="B88" s="44">
        <v>332429</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332429</v>
      </c>
      <c r="AD88" s="41"/>
      <c r="AE88" s="52">
        <f t="shared" si="13"/>
        <v>332.42899999999997</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107515.7</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107515.7</v>
      </c>
      <c r="AD91" s="41"/>
      <c r="AE91" s="52">
        <f t="shared" si="13"/>
        <v>107.5157</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4609.4127907080001</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4609.4127907080001</v>
      </c>
      <c r="AD94" s="41"/>
      <c r="AE94" s="37">
        <f t="shared" si="13"/>
        <v>4.6094127907080003</v>
      </c>
      <c r="AF94" s="128"/>
      <c r="AG94" s="78"/>
    </row>
    <row r="95" spans="1:33" ht="22.25" customHeight="1">
      <c r="A95" s="100" t="s">
        <v>124</v>
      </c>
      <c r="B95" s="44">
        <v>3515.6506141679997</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3515.6506141679997</v>
      </c>
      <c r="AD95" s="41"/>
      <c r="AE95" s="52">
        <f t="shared" si="13"/>
        <v>3.5156506141679995</v>
      </c>
      <c r="AF95" s="128"/>
      <c r="AG95" s="111"/>
    </row>
    <row r="96" spans="1:33" ht="22.25" customHeight="1">
      <c r="A96" s="100" t="s">
        <v>125</v>
      </c>
      <c r="B96" s="44">
        <v>1093.7621765400002</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1093.7621765400002</v>
      </c>
      <c r="AD96" s="41"/>
      <c r="AE96" s="52">
        <f t="shared" si="13"/>
        <v>1.0937621765400001</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355.44664512507597</v>
      </c>
      <c r="E99" s="66">
        <f>SUM(E100:E102)</f>
        <v>696.51407995813645</v>
      </c>
      <c r="F99" s="47"/>
      <c r="G99" s="47"/>
      <c r="H99" s="47"/>
      <c r="I99" s="47"/>
      <c r="J99" s="47"/>
      <c r="K99" s="47"/>
      <c r="L99" s="47"/>
      <c r="M99" s="47"/>
      <c r="N99" s="47"/>
      <c r="O99" s="47"/>
      <c r="P99" s="47"/>
      <c r="Q99" s="47"/>
      <c r="R99" s="47"/>
      <c r="S99" s="47"/>
      <c r="T99" s="66">
        <f>SUM(T100:T102)</f>
        <v>1.856249614848289</v>
      </c>
      <c r="U99" s="66">
        <f t="shared" ref="U99:AB99" si="16">SUM(U100:U102)</f>
        <v>28669.998914020362</v>
      </c>
      <c r="V99" s="66">
        <f t="shared" si="16"/>
        <v>3233.3017769671715</v>
      </c>
      <c r="W99" s="66">
        <f t="shared" si="16"/>
        <v>299.95041830455227</v>
      </c>
      <c r="X99" s="66">
        <f t="shared" si="16"/>
        <v>3.3702294191522725E-3</v>
      </c>
      <c r="Y99" s="66">
        <f t="shared" si="16"/>
        <v>107.28886272576382</v>
      </c>
      <c r="Z99" s="66">
        <f t="shared" si="16"/>
        <v>2.2468196127681818E-3</v>
      </c>
      <c r="AA99" s="66">
        <f t="shared" si="16"/>
        <v>2964.6295575443783</v>
      </c>
      <c r="AB99" s="66">
        <f t="shared" si="16"/>
        <v>2498.5738777464417</v>
      </c>
      <c r="AC99" s="37">
        <f>SUM(AC100:AC104)</f>
        <v>38827.565999055761</v>
      </c>
      <c r="AD99" s="41"/>
      <c r="AE99" s="37">
        <f t="shared" si="13"/>
        <v>38.827565999055764</v>
      </c>
      <c r="AF99" s="128"/>
      <c r="AG99" s="63"/>
    </row>
    <row r="100" spans="1:33" ht="22.25" customHeight="1">
      <c r="A100" s="100" t="s">
        <v>129</v>
      </c>
      <c r="B100" s="63"/>
      <c r="C100" s="63"/>
      <c r="D100" s="44">
        <v>300.68063467870195</v>
      </c>
      <c r="E100" s="165">
        <v>696.51407995813645</v>
      </c>
      <c r="F100" s="47"/>
      <c r="G100" s="47"/>
      <c r="H100" s="47"/>
      <c r="I100" s="47"/>
      <c r="J100" s="47"/>
      <c r="K100" s="47"/>
      <c r="L100" s="47"/>
      <c r="M100" s="47"/>
      <c r="N100" s="47"/>
      <c r="O100" s="47"/>
      <c r="P100" s="47"/>
      <c r="Q100" s="47"/>
      <c r="R100" s="47"/>
      <c r="S100" s="47"/>
      <c r="T100" s="165">
        <v>1.856249614848289</v>
      </c>
      <c r="U100" s="165">
        <v>2681.3545258775484</v>
      </c>
      <c r="V100" s="165">
        <v>1496.3818621036089</v>
      </c>
      <c r="W100" s="165">
        <v>299.95041830455227</v>
      </c>
      <c r="X100" s="165">
        <v>3.3702294191522725E-3</v>
      </c>
      <c r="Y100" s="165">
        <v>107.17329552904228</v>
      </c>
      <c r="Z100" s="165">
        <v>2.2468196127681818E-3</v>
      </c>
      <c r="AA100" s="165">
        <v>2713.0346824175799</v>
      </c>
      <c r="AB100" s="165">
        <v>1320.0065225013068</v>
      </c>
      <c r="AC100" s="52">
        <f>SUM(B100:AB100)</f>
        <v>9616.9578880343579</v>
      </c>
      <c r="AD100" s="41"/>
      <c r="AE100" s="52">
        <f t="shared" si="13"/>
        <v>9.6169578880343582</v>
      </c>
      <c r="AF100" s="128"/>
      <c r="AG100" s="111"/>
    </row>
    <row r="101" spans="1:33" ht="22.25" customHeight="1">
      <c r="A101" s="100" t="s">
        <v>130</v>
      </c>
      <c r="B101" s="64"/>
      <c r="C101" s="63"/>
      <c r="D101" s="44">
        <v>54.76601044637404</v>
      </c>
      <c r="E101" s="45"/>
      <c r="F101" s="47"/>
      <c r="G101" s="47"/>
      <c r="H101" s="47"/>
      <c r="I101" s="47"/>
      <c r="J101" s="47"/>
      <c r="K101" s="47"/>
      <c r="L101" s="47"/>
      <c r="M101" s="47"/>
      <c r="N101" s="47"/>
      <c r="O101" s="47"/>
      <c r="P101" s="47"/>
      <c r="Q101" s="47"/>
      <c r="R101" s="47"/>
      <c r="S101" s="47"/>
      <c r="T101" s="47"/>
      <c r="U101" s="165">
        <v>52.205118896381023</v>
      </c>
      <c r="V101" s="47"/>
      <c r="W101" s="47"/>
      <c r="X101" s="47"/>
      <c r="Y101" s="165">
        <v>0.1155671967215396</v>
      </c>
      <c r="Z101" s="47"/>
      <c r="AA101" s="165">
        <v>251.59487512679834</v>
      </c>
      <c r="AB101" s="165">
        <v>1178.5673552451349</v>
      </c>
      <c r="AC101" s="52">
        <f>SUM(B101:AB101)</f>
        <v>1537.2489269114099</v>
      </c>
      <c r="AD101" s="41"/>
      <c r="AE101" s="52">
        <f t="shared" si="13"/>
        <v>1.5372489269114098</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25936.439269246432</v>
      </c>
      <c r="V102" s="165">
        <v>1736.9199148635623</v>
      </c>
      <c r="W102" s="47"/>
      <c r="X102" s="47"/>
      <c r="Y102" s="47"/>
      <c r="Z102" s="47"/>
      <c r="AA102" s="47"/>
      <c r="AB102" s="75"/>
      <c r="AC102" s="52">
        <f>SUM(B102:AB102)</f>
        <v>27673.359184109995</v>
      </c>
      <c r="AD102" s="41"/>
      <c r="AE102" s="52">
        <f t="shared" si="13"/>
        <v>27.673359184109994</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2483053.2799999998</v>
      </c>
      <c r="G105" s="67">
        <f t="shared" ref="G105:S105" si="17">SUM(G106:G111)</f>
        <v>5857.8829999999998</v>
      </c>
      <c r="H105" s="66">
        <f t="shared" si="17"/>
        <v>34841.703000000001</v>
      </c>
      <c r="I105" s="66">
        <f t="shared" si="17"/>
        <v>275.91300000000001</v>
      </c>
      <c r="J105" s="66">
        <f t="shared" si="17"/>
        <v>8496928.8839999996</v>
      </c>
      <c r="K105" s="66">
        <f t="shared" si="17"/>
        <v>9155282.1280000005</v>
      </c>
      <c r="L105" s="66">
        <f t="shared" si="17"/>
        <v>295183.20199999999</v>
      </c>
      <c r="M105" s="66">
        <f t="shared" si="17"/>
        <v>165234.10699999999</v>
      </c>
      <c r="N105" s="66">
        <f t="shared" si="17"/>
        <v>510866.26699999999</v>
      </c>
      <c r="O105" s="66">
        <f t="shared" si="17"/>
        <v>40715.86</v>
      </c>
      <c r="P105" s="66">
        <f t="shared" si="17"/>
        <v>63541.468000000001</v>
      </c>
      <c r="Q105" s="66">
        <f t="shared" si="17"/>
        <v>60067.922999999995</v>
      </c>
      <c r="R105" s="67">
        <f t="shared" si="17"/>
        <v>4364.1499999999996</v>
      </c>
      <c r="S105" s="66">
        <f t="shared" si="17"/>
        <v>1589428.9779999999</v>
      </c>
      <c r="T105" s="66">
        <f>SUM(T106:T111)</f>
        <v>32782.781000000003</v>
      </c>
      <c r="U105" s="47"/>
      <c r="V105" s="47"/>
      <c r="W105" s="47"/>
      <c r="X105" s="47"/>
      <c r="Y105" s="47"/>
      <c r="Z105" s="47"/>
      <c r="AA105" s="47"/>
      <c r="AB105" s="75"/>
      <c r="AC105" s="37">
        <f>SUM(AC106:AC111)</f>
        <v>22938424.527000003</v>
      </c>
      <c r="AD105" s="41"/>
      <c r="AE105" s="37">
        <f>AC105/1000</f>
        <v>22938.424527000003</v>
      </c>
      <c r="AF105" s="128"/>
      <c r="AG105" s="63"/>
    </row>
    <row r="106" spans="1:33" ht="22.25" customHeight="1">
      <c r="A106" s="100" t="s">
        <v>135</v>
      </c>
      <c r="B106" s="63"/>
      <c r="C106" s="63"/>
      <c r="D106" s="63"/>
      <c r="E106" s="45"/>
      <c r="F106" s="165">
        <v>2483053.2799999998</v>
      </c>
      <c r="G106" s="47"/>
      <c r="H106" s="47"/>
      <c r="I106" s="47"/>
      <c r="J106" s="165">
        <v>7820532.4529999997</v>
      </c>
      <c r="K106" s="165">
        <v>9155282.1280000005</v>
      </c>
      <c r="L106" s="165">
        <v>295183.20199999999</v>
      </c>
      <c r="M106" s="105"/>
      <c r="N106" s="47"/>
      <c r="O106" s="47"/>
      <c r="P106" s="47"/>
      <c r="Q106" s="47"/>
      <c r="R106" s="47"/>
      <c r="S106" s="165">
        <v>1589428.9779999999</v>
      </c>
      <c r="T106" s="151">
        <v>32782.781000000003</v>
      </c>
      <c r="U106" s="47"/>
      <c r="V106" s="47"/>
      <c r="W106" s="47"/>
      <c r="X106" s="47"/>
      <c r="Y106" s="47"/>
      <c r="Z106" s="47"/>
      <c r="AA106" s="47"/>
      <c r="AB106" s="75"/>
      <c r="AC106" s="52">
        <f>SUM(B106:AB106)</f>
        <v>21376262.822000001</v>
      </c>
      <c r="AD106" s="41"/>
      <c r="AE106" s="52">
        <f>AC106/1000</f>
        <v>21376.262822000001</v>
      </c>
      <c r="AF106" s="128"/>
      <c r="AG106" s="111"/>
    </row>
    <row r="107" spans="1:33" ht="22.25" customHeight="1">
      <c r="A107" s="100" t="s">
        <v>136</v>
      </c>
      <c r="B107" s="63"/>
      <c r="C107" s="63"/>
      <c r="D107" s="63"/>
      <c r="E107" s="45"/>
      <c r="F107" s="47"/>
      <c r="G107" s="47"/>
      <c r="H107" s="47"/>
      <c r="I107" s="165">
        <v>275.91300000000001</v>
      </c>
      <c r="J107" s="165">
        <v>1818.153</v>
      </c>
      <c r="K107" s="47"/>
      <c r="L107" s="47"/>
      <c r="M107" s="165">
        <v>165234.10699999999</v>
      </c>
      <c r="N107" s="47"/>
      <c r="O107" s="47"/>
      <c r="P107" s="47"/>
      <c r="Q107" s="165">
        <v>28121.342000000001</v>
      </c>
      <c r="R107" s="47"/>
      <c r="S107" s="47"/>
      <c r="T107" s="47"/>
      <c r="U107" s="47"/>
      <c r="V107" s="47"/>
      <c r="W107" s="47"/>
      <c r="X107" s="47"/>
      <c r="Y107" s="47"/>
      <c r="Z107" s="47"/>
      <c r="AA107" s="47"/>
      <c r="AB107" s="75"/>
      <c r="AC107" s="52">
        <f>SUM(B107:AB107)</f>
        <v>195449.51499999998</v>
      </c>
      <c r="AD107" s="41"/>
      <c r="AE107" s="52">
        <f t="shared" si="13"/>
        <v>195.44951499999999</v>
      </c>
      <c r="AF107" s="128"/>
      <c r="AG107" s="111"/>
    </row>
    <row r="108" spans="1:33" ht="22.25" customHeight="1">
      <c r="A108" s="100" t="s">
        <v>137</v>
      </c>
      <c r="B108" s="63"/>
      <c r="C108" s="63"/>
      <c r="D108" s="63"/>
      <c r="E108" s="45"/>
      <c r="F108" s="47"/>
      <c r="G108" s="47"/>
      <c r="H108" s="165">
        <v>34841.703000000001</v>
      </c>
      <c r="I108" s="47"/>
      <c r="J108" s="47"/>
      <c r="K108" s="47"/>
      <c r="L108" s="47"/>
      <c r="M108" s="47"/>
      <c r="N108" s="47"/>
      <c r="O108" s="165">
        <v>40715.86</v>
      </c>
      <c r="P108" s="165">
        <v>63541.468000000001</v>
      </c>
      <c r="Q108" s="47"/>
      <c r="R108" s="165">
        <v>4364.1499999999996</v>
      </c>
      <c r="S108" s="47"/>
      <c r="T108" s="47"/>
      <c r="U108" s="47"/>
      <c r="V108" s="47"/>
      <c r="W108" s="47"/>
      <c r="X108" s="47"/>
      <c r="Y108" s="47"/>
      <c r="Z108" s="47"/>
      <c r="AA108" s="47"/>
      <c r="AB108" s="75"/>
      <c r="AC108" s="52">
        <f>SUM(B108:AB108)</f>
        <v>143463.18099999998</v>
      </c>
      <c r="AD108" s="41"/>
      <c r="AE108" s="52">
        <f t="shared" si="13"/>
        <v>143.46318099999999</v>
      </c>
      <c r="AF108" s="128"/>
      <c r="AG108" s="111"/>
    </row>
    <row r="109" spans="1:33" ht="22.25" customHeight="1">
      <c r="A109" s="100" t="s">
        <v>138</v>
      </c>
      <c r="B109" s="63"/>
      <c r="C109" s="63"/>
      <c r="D109" s="63"/>
      <c r="E109" s="45"/>
      <c r="F109" s="47"/>
      <c r="G109" s="47"/>
      <c r="H109" s="47"/>
      <c r="I109" s="47"/>
      <c r="J109" s="165">
        <v>674578.27800000005</v>
      </c>
      <c r="K109" s="47"/>
      <c r="L109" s="47"/>
      <c r="M109" s="47"/>
      <c r="N109" s="165">
        <v>510866.26699999999</v>
      </c>
      <c r="O109" s="47"/>
      <c r="P109" s="47"/>
      <c r="Q109" s="165">
        <v>31946.580999999998</v>
      </c>
      <c r="R109" s="47"/>
      <c r="S109" s="47"/>
      <c r="T109" s="47"/>
      <c r="U109" s="47"/>
      <c r="V109" s="47"/>
      <c r="W109" s="47"/>
      <c r="X109" s="47"/>
      <c r="Y109" s="47"/>
      <c r="Z109" s="47"/>
      <c r="AA109" s="47"/>
      <c r="AB109" s="75"/>
      <c r="AC109" s="52">
        <f>SUM(B109:AB109)</f>
        <v>1217391.1259999999</v>
      </c>
      <c r="AD109" s="41"/>
      <c r="AE109" s="52">
        <f t="shared" si="13"/>
        <v>1217.391126</v>
      </c>
      <c r="AF109" s="128"/>
      <c r="AG109" s="111"/>
    </row>
    <row r="110" spans="1:33" ht="22.25" customHeight="1">
      <c r="A110" s="100" t="s">
        <v>139</v>
      </c>
      <c r="B110" s="64"/>
      <c r="C110" s="63"/>
      <c r="D110" s="63"/>
      <c r="E110" s="45"/>
      <c r="F110" s="47"/>
      <c r="G110" s="165">
        <v>5857.8829999999998</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5857.8829999999998</v>
      </c>
      <c r="AD110" s="41"/>
      <c r="AE110" s="52">
        <f t="shared" si="13"/>
        <v>5.8578830000000002</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398654.17</v>
      </c>
      <c r="AC112" s="37">
        <f>SUM(AC113:AC116)</f>
        <v>398654.17</v>
      </c>
      <c r="AD112" s="41"/>
      <c r="AE112" s="37">
        <f t="shared" si="13"/>
        <v>398.65416999999997</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398654.17</v>
      </c>
      <c r="AC113" s="52">
        <f>SUM(B113:AB113)</f>
        <v>398654.17</v>
      </c>
      <c r="AD113" s="41"/>
      <c r="AE113" s="52">
        <f t="shared" si="13"/>
        <v>398.65416999999997</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27044.694500000001</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27044.694500000001</v>
      </c>
      <c r="AD117" s="41"/>
      <c r="AE117" s="37">
        <f t="shared" si="13"/>
        <v>27.044694500000002</v>
      </c>
      <c r="AF117" s="128"/>
      <c r="AG117" s="64"/>
    </row>
    <row r="118" spans="1:33" ht="22.25" customHeight="1">
      <c r="A118" s="100" t="s">
        <v>147</v>
      </c>
      <c r="B118" s="44">
        <v>27044.694500000001</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27044.694500000001</v>
      </c>
      <c r="AD118" s="41"/>
      <c r="AE118" s="52">
        <f t="shared" si="13"/>
        <v>27.044694500000002</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1453945.12</v>
      </c>
      <c r="C121" s="33">
        <f>C122+C132+SUM(C143:C149)</f>
        <v>98788040.770400003</v>
      </c>
      <c r="D121" s="33">
        <f>D122+D132+SUM(D143:D149)</f>
        <v>29825419.899078</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130067405.789478</v>
      </c>
      <c r="AD121" s="41"/>
      <c r="AE121" s="57">
        <f t="shared" si="13"/>
        <v>130067.405789478</v>
      </c>
      <c r="AF121" s="128"/>
      <c r="AG121" s="33">
        <f>SUM(AG122:AG149)</f>
        <v>3458.53</v>
      </c>
    </row>
    <row r="122" spans="1:33" ht="22.25" customHeight="1">
      <c r="A122" s="22" t="s">
        <v>151</v>
      </c>
      <c r="B122" s="58"/>
      <c r="C122" s="37">
        <f>SUM(C123:C131)</f>
        <v>78780629</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78780629</v>
      </c>
      <c r="AD122" s="41"/>
      <c r="AE122" s="37">
        <f t="shared" si="13"/>
        <v>78780.629000000001</v>
      </c>
      <c r="AF122" s="128"/>
      <c r="AG122" s="63"/>
    </row>
    <row r="123" spans="1:33" ht="22.25" customHeight="1">
      <c r="A123" s="21" t="s">
        <v>152</v>
      </c>
      <c r="B123" s="58"/>
      <c r="C123" s="44">
        <v>74420345</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74420345</v>
      </c>
      <c r="AD123" s="41"/>
      <c r="AE123" s="52">
        <f t="shared" si="13"/>
        <v>74420.345000000001</v>
      </c>
      <c r="AF123" s="128"/>
      <c r="AG123" s="111"/>
    </row>
    <row r="124" spans="1:33" ht="22.25" customHeight="1">
      <c r="A124" s="21" t="s">
        <v>153</v>
      </c>
      <c r="B124" s="59"/>
      <c r="C124" s="44">
        <v>1644629</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1644629</v>
      </c>
      <c r="AD124" s="41"/>
      <c r="AE124" s="52">
        <f t="shared" si="13"/>
        <v>1644.6289999999999</v>
      </c>
      <c r="AF124" s="128"/>
      <c r="AG124" s="111"/>
    </row>
    <row r="125" spans="1:33" ht="22.25" customHeight="1">
      <c r="A125" s="21" t="s">
        <v>154</v>
      </c>
      <c r="B125" s="59"/>
      <c r="C125" s="44">
        <v>399274</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399274</v>
      </c>
      <c r="AD125" s="41"/>
      <c r="AE125" s="52">
        <f t="shared" si="13"/>
        <v>399.274</v>
      </c>
      <c r="AF125" s="128"/>
      <c r="AG125" s="111"/>
    </row>
    <row r="126" spans="1:33" ht="22.25" customHeight="1">
      <c r="A126" s="21" t="s">
        <v>155</v>
      </c>
      <c r="B126" s="59"/>
      <c r="C126" s="44">
        <v>366802</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366802</v>
      </c>
      <c r="AD126" s="41"/>
      <c r="AE126" s="52">
        <f t="shared" si="13"/>
        <v>366.80200000000002</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1402250</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1402250</v>
      </c>
      <c r="AD128" s="41"/>
      <c r="AE128" s="52">
        <f t="shared" si="13"/>
        <v>1402.25</v>
      </c>
      <c r="AF128" s="128"/>
      <c r="AG128" s="111"/>
    </row>
    <row r="129" spans="1:33" ht="22.25" customHeight="1">
      <c r="A129" s="21" t="s">
        <v>159</v>
      </c>
      <c r="B129" s="76"/>
      <c r="C129" s="44">
        <v>437885</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437885</v>
      </c>
      <c r="AD129" s="41"/>
      <c r="AE129" s="52">
        <f t="shared" si="13"/>
        <v>437.88499999999999</v>
      </c>
      <c r="AF129" s="128"/>
      <c r="AG129" s="111"/>
    </row>
    <row r="130" spans="1:33" ht="22.25" customHeight="1">
      <c r="A130" s="21" t="s">
        <v>160</v>
      </c>
      <c r="B130" s="77"/>
      <c r="C130" s="44">
        <v>109444</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109444</v>
      </c>
      <c r="AD130" s="41"/>
      <c r="AE130" s="52">
        <f t="shared" si="13"/>
        <v>109.444</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19246454</v>
      </c>
      <c r="D132" s="62">
        <f>SUM(D133:D142)</f>
        <v>7995915.4742000001</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27242369.474199999</v>
      </c>
      <c r="AD132" s="41"/>
      <c r="AE132" s="37">
        <f t="shared" si="13"/>
        <v>27242.369474200001</v>
      </c>
      <c r="AF132" s="128"/>
      <c r="AG132" s="78"/>
    </row>
    <row r="133" spans="1:33" ht="22.25" customHeight="1">
      <c r="A133" s="21" t="s">
        <v>163</v>
      </c>
      <c r="B133" s="59"/>
      <c r="C133" s="44">
        <v>11500900</v>
      </c>
      <c r="D133" s="44">
        <v>6555786</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18056686</v>
      </c>
      <c r="AD133" s="41"/>
      <c r="AE133" s="52">
        <f t="shared" si="13"/>
        <v>18056.686000000002</v>
      </c>
      <c r="AF133" s="128"/>
      <c r="AG133" s="111"/>
    </row>
    <row r="134" spans="1:33" ht="22.25" customHeight="1">
      <c r="A134" s="21" t="s">
        <v>164</v>
      </c>
      <c r="B134" s="59"/>
      <c r="C134" s="44">
        <v>38501</v>
      </c>
      <c r="D134" s="44">
        <v>37294</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75795</v>
      </c>
      <c r="AD134" s="41"/>
      <c r="AE134" s="52">
        <f t="shared" si="13"/>
        <v>75.795000000000002</v>
      </c>
      <c r="AF134" s="128"/>
      <c r="AG134" s="111"/>
    </row>
    <row r="135" spans="1:33" ht="22.25" customHeight="1">
      <c r="A135" s="21" t="s">
        <v>165</v>
      </c>
      <c r="B135" s="59"/>
      <c r="C135" s="44">
        <v>5570339</v>
      </c>
      <c r="D135" s="44">
        <v>518685</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6089024</v>
      </c>
      <c r="AD135" s="41"/>
      <c r="AE135" s="52">
        <f t="shared" si="13"/>
        <v>6089.0240000000003</v>
      </c>
      <c r="AF135" s="128"/>
      <c r="AG135" s="111"/>
    </row>
    <row r="136" spans="1:33" ht="22.25" customHeight="1">
      <c r="A136" s="21" t="s">
        <v>166</v>
      </c>
      <c r="B136" s="59"/>
      <c r="C136" s="44">
        <v>10788</v>
      </c>
      <c r="D136" s="44">
        <v>36017</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46805</v>
      </c>
      <c r="AD136" s="41"/>
      <c r="AE136" s="52">
        <f t="shared" si="13"/>
        <v>46.805</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38291</v>
      </c>
      <c r="D138" s="44">
        <v>22287</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60578</v>
      </c>
      <c r="AD138" s="41"/>
      <c r="AE138" s="52">
        <f t="shared" si="20"/>
        <v>60.578000000000003</v>
      </c>
      <c r="AF138" s="128"/>
      <c r="AG138" s="111"/>
    </row>
    <row r="139" spans="1:33" ht="22.25" customHeight="1">
      <c r="A139" s="21" t="s">
        <v>169</v>
      </c>
      <c r="B139" s="59"/>
      <c r="C139" s="44">
        <v>42380</v>
      </c>
      <c r="D139" s="44">
        <v>334105</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376485</v>
      </c>
      <c r="AD139" s="41"/>
      <c r="AE139" s="52">
        <f t="shared" si="20"/>
        <v>376.48500000000001</v>
      </c>
      <c r="AF139" s="128"/>
      <c r="AG139" s="111"/>
    </row>
    <row r="140" spans="1:33" ht="22.25" customHeight="1">
      <c r="A140" s="21" t="s">
        <v>170</v>
      </c>
      <c r="B140" s="59"/>
      <c r="C140" s="44">
        <v>10802</v>
      </c>
      <c r="D140" s="44">
        <v>74570</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85372</v>
      </c>
      <c r="AD140" s="41"/>
      <c r="AE140" s="52">
        <f t="shared" si="20"/>
        <v>85.372</v>
      </c>
      <c r="AF140" s="128"/>
      <c r="AG140" s="111"/>
    </row>
    <row r="141" spans="1:33" ht="22.25" customHeight="1">
      <c r="A141" s="21" t="s">
        <v>171</v>
      </c>
      <c r="B141" s="76"/>
      <c r="C141" s="44">
        <v>2034453</v>
      </c>
      <c r="D141" s="44">
        <v>417171.4742</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2451624.4742000001</v>
      </c>
      <c r="AD141" s="41"/>
      <c r="AE141" s="52">
        <f t="shared" si="20"/>
        <v>2451.6244741999999</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1459770.3119999999</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1459770.3119999999</v>
      </c>
      <c r="AD143" s="41"/>
      <c r="AE143" s="52">
        <f t="shared" ref="AE143:AE150" si="22">AC143/1000</f>
        <v>1459.7703119999999</v>
      </c>
      <c r="AF143" s="128"/>
      <c r="AG143" s="111"/>
    </row>
    <row r="144" spans="1:33" ht="22.25" customHeight="1">
      <c r="A144" s="22" t="s">
        <v>174</v>
      </c>
      <c r="B144" s="59"/>
      <c r="C144" s="44">
        <v>120805.18399999999</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120805.18399999999</v>
      </c>
      <c r="AD144" s="41"/>
      <c r="AE144" s="52">
        <f t="shared" si="22"/>
        <v>120.805184</v>
      </c>
      <c r="AF144" s="128"/>
      <c r="AG144" s="111"/>
    </row>
    <row r="145" spans="1:33" ht="22.25" customHeight="1">
      <c r="A145" s="22" t="s">
        <v>175</v>
      </c>
      <c r="B145" s="59"/>
      <c r="C145" s="75"/>
      <c r="D145" s="44">
        <v>13905216.1</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13905216.1</v>
      </c>
      <c r="AD145" s="41"/>
      <c r="AE145" s="52">
        <f t="shared" si="22"/>
        <v>13905.2161</v>
      </c>
      <c r="AF145" s="128"/>
      <c r="AG145" s="111"/>
    </row>
    <row r="146" spans="1:33" ht="22.25" customHeight="1">
      <c r="A146" s="22" t="s">
        <v>176</v>
      </c>
      <c r="B146" s="59"/>
      <c r="C146" s="75"/>
      <c r="D146" s="44">
        <v>6269888.2104780003</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6269888.2104780003</v>
      </c>
      <c r="AD146" s="41"/>
      <c r="AE146" s="52">
        <f t="shared" si="22"/>
        <v>6269.8882104780005</v>
      </c>
      <c r="AF146" s="128"/>
      <c r="AG146" s="111"/>
    </row>
    <row r="147" spans="1:33" ht="22.25" customHeight="1">
      <c r="A147" s="21" t="s">
        <v>177</v>
      </c>
      <c r="B147" s="59"/>
      <c r="C147" s="44">
        <v>640152.58640000003</v>
      </c>
      <c r="D147" s="44">
        <v>194629.80239999999</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834782.38880000007</v>
      </c>
      <c r="AD147" s="41"/>
      <c r="AE147" s="52">
        <f t="shared" si="22"/>
        <v>834.78238880000004</v>
      </c>
      <c r="AF147" s="128"/>
      <c r="AG147" s="44">
        <v>3458.53</v>
      </c>
    </row>
    <row r="148" spans="1:33" ht="22.25" customHeight="1">
      <c r="A148" s="22" t="s">
        <v>178</v>
      </c>
      <c r="B148" s="44">
        <v>43844.12</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43844.12</v>
      </c>
      <c r="AD148" s="41"/>
      <c r="AE148" s="52">
        <f t="shared" si="22"/>
        <v>43.844120000000004</v>
      </c>
      <c r="AF148" s="128"/>
      <c r="AG148" s="111"/>
    </row>
    <row r="149" spans="1:33" ht="22.25" customHeight="1">
      <c r="A149" s="22" t="s">
        <v>179</v>
      </c>
      <c r="B149" s="44">
        <v>1410101</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1410101</v>
      </c>
      <c r="AD149" s="41"/>
      <c r="AE149" s="52">
        <f t="shared" si="22"/>
        <v>1410.1010000000001</v>
      </c>
      <c r="AF149" s="128"/>
      <c r="AG149" s="111"/>
    </row>
    <row r="150" spans="1:33" ht="22.25" customHeight="1">
      <c r="A150" s="15" t="s">
        <v>180</v>
      </c>
      <c r="B150" s="33">
        <f>B151+B154+B157+B160+B163+B166+B173</f>
        <v>-187409037.24409997</v>
      </c>
      <c r="C150" s="33">
        <f>C169</f>
        <v>843602.99620000005</v>
      </c>
      <c r="D150" s="33">
        <f>D169</f>
        <v>440993.42920000001</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-186124440.81869999</v>
      </c>
      <c r="AD150" s="41"/>
      <c r="AE150" s="57">
        <f t="shared" si="22"/>
        <v>-186124.44081869998</v>
      </c>
      <c r="AF150" s="128"/>
      <c r="AG150" s="33">
        <f>AG169</f>
        <v>5056.79</v>
      </c>
    </row>
    <row r="151" spans="1:33" ht="22.25" customHeight="1">
      <c r="A151" s="22" t="s">
        <v>181</v>
      </c>
      <c r="B151" s="153">
        <f>SUM(B152:B153)</f>
        <v>-182284092.47240001</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-182284092.47240001</v>
      </c>
      <c r="AD151" s="41"/>
      <c r="AE151" s="79">
        <f t="shared" si="20"/>
        <v>-182284.09247240002</v>
      </c>
      <c r="AF151" s="128"/>
      <c r="AG151" s="63"/>
    </row>
    <row r="152" spans="1:33" ht="22.25" customHeight="1">
      <c r="A152" s="21" t="s">
        <v>182</v>
      </c>
      <c r="B152" s="44">
        <v>-177399686.84060001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-177399686.84060001</v>
      </c>
      <c r="AD152" s="41"/>
      <c r="AE152" s="52">
        <f t="shared" si="20"/>
        <v>-177399.68684060001</v>
      </c>
      <c r="AF152" s="128"/>
      <c r="AG152" s="111"/>
    </row>
    <row r="153" spans="1:33" ht="22.25" customHeight="1">
      <c r="A153" s="21" t="s">
        <v>183</v>
      </c>
      <c r="B153" s="44">
        <v>-4884405.6317999996</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-4884405.6317999996</v>
      </c>
      <c r="AD153" s="41"/>
      <c r="AE153" s="52">
        <f t="shared" si="20"/>
        <v>-4884.4056317999994</v>
      </c>
      <c r="AF153" s="128"/>
      <c r="AG153" s="111"/>
    </row>
    <row r="154" spans="1:33" ht="22.25" customHeight="1">
      <c r="A154" s="22" t="s">
        <v>184</v>
      </c>
      <c r="B154" s="153">
        <f>SUM(B155:B156)</f>
        <v>-14633269.703300001</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-14633269.703300001</v>
      </c>
      <c r="AD154" s="41"/>
      <c r="AE154" s="79">
        <f t="shared" si="20"/>
        <v>-14633.2697033</v>
      </c>
      <c r="AF154" s="128"/>
      <c r="AG154" s="63"/>
    </row>
    <row r="155" spans="1:33" ht="22.25" customHeight="1">
      <c r="A155" s="21" t="s">
        <v>185</v>
      </c>
      <c r="B155" s="44">
        <v>-22268485.840300001</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-22268485.840300001</v>
      </c>
      <c r="AD155" s="41"/>
      <c r="AE155" s="52">
        <f t="shared" si="20"/>
        <v>-22268.4858403</v>
      </c>
      <c r="AF155" s="128"/>
      <c r="AG155" s="111"/>
    </row>
    <row r="156" spans="1:33" ht="22.25" customHeight="1">
      <c r="A156" s="21" t="s">
        <v>186</v>
      </c>
      <c r="B156" s="44">
        <v>7635216.1370000001</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7635216.1370000001</v>
      </c>
      <c r="AD156" s="41"/>
      <c r="AE156" s="52">
        <f t="shared" si="20"/>
        <v>7635.2161370000003</v>
      </c>
      <c r="AF156" s="128"/>
      <c r="AG156" s="111"/>
    </row>
    <row r="157" spans="1:33" ht="22.25" customHeight="1">
      <c r="A157" s="22" t="s">
        <v>187</v>
      </c>
      <c r="B157" s="153">
        <f>SUM(B158:B159)</f>
        <v>12615522.859100001</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12615522.859100001</v>
      </c>
      <c r="AD157" s="41"/>
      <c r="AE157" s="79">
        <f t="shared" si="20"/>
        <v>12615.522859100001</v>
      </c>
      <c r="AF157" s="128"/>
      <c r="AG157" s="63"/>
    </row>
    <row r="158" spans="1:33" ht="22.25" customHeight="1">
      <c r="A158" s="21" t="s">
        <v>188</v>
      </c>
      <c r="B158" s="44">
        <v>-470480.78220000002</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-470480.78220000002</v>
      </c>
      <c r="AD158" s="41"/>
      <c r="AE158" s="52">
        <f t="shared" si="20"/>
        <v>-470.48078220000002</v>
      </c>
      <c r="AF158" s="128"/>
      <c r="AG158" s="111"/>
    </row>
    <row r="159" spans="1:33" ht="22.25" customHeight="1">
      <c r="A159" s="21" t="s">
        <v>189</v>
      </c>
      <c r="B159" s="44">
        <v>13086003.6413</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13086003.6413</v>
      </c>
      <c r="AD159" s="41"/>
      <c r="AE159" s="52">
        <f t="shared" si="20"/>
        <v>13086.0036413</v>
      </c>
      <c r="AF159" s="128"/>
      <c r="AG159" s="111"/>
    </row>
    <row r="160" spans="1:33" ht="22.25" customHeight="1">
      <c r="A160" s="22" t="s">
        <v>190</v>
      </c>
      <c r="B160" s="153">
        <f>SUM(B161:B162)</f>
        <v>175411.02299999999</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175411.02299999999</v>
      </c>
      <c r="AD160" s="41"/>
      <c r="AE160" s="79">
        <f t="shared" si="20"/>
        <v>175.411023</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175411.02299999999</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175411.02299999999</v>
      </c>
      <c r="AD162" s="41"/>
      <c r="AE162" s="52">
        <f t="shared" si="20"/>
        <v>175.411023</v>
      </c>
      <c r="AF162" s="128"/>
      <c r="AG162" s="111"/>
    </row>
    <row r="163" spans="1:33" ht="22.25" customHeight="1">
      <c r="A163" s="22" t="s">
        <v>193</v>
      </c>
      <c r="B163" s="153">
        <f>SUM(B164:B165)</f>
        <v>276893.99099999998</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276893.99099999998</v>
      </c>
      <c r="AD163" s="41"/>
      <c r="AE163" s="79">
        <f t="shared" si="20"/>
        <v>276.89399099999997</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276893.99099999998</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276893.99099999998</v>
      </c>
      <c r="AD165" s="41"/>
      <c r="AE165" s="52">
        <f t="shared" si="20"/>
        <v>276.89399099999997</v>
      </c>
      <c r="AF165" s="128"/>
      <c r="AG165" s="111"/>
    </row>
    <row r="166" spans="1:33" ht="22.25" customHeight="1">
      <c r="A166" s="22" t="s">
        <v>196</v>
      </c>
      <c r="B166" s="153">
        <f>SUM(B167:B168)</f>
        <v>734714.06220000004</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734714.06220000004</v>
      </c>
      <c r="AD166" s="41"/>
      <c r="AE166" s="79">
        <f t="shared" si="20"/>
        <v>734.71406220000006</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734714.06220000004</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734714.06220000004</v>
      </c>
      <c r="AD168" s="41"/>
      <c r="AE168" s="52">
        <f t="shared" si="20"/>
        <v>734.71406220000006</v>
      </c>
      <c r="AF168" s="128"/>
      <c r="AG168" s="111"/>
    </row>
    <row r="169" spans="1:33" ht="22.25" customHeight="1">
      <c r="A169" s="22" t="s">
        <v>199</v>
      </c>
      <c r="B169" s="59"/>
      <c r="C169" s="62">
        <f>SUM(C170:C171)</f>
        <v>843602.99620000005</v>
      </c>
      <c r="D169" s="62">
        <f>SUM(D170:D171)</f>
        <v>440993.42920000001</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1284596.4254000001</v>
      </c>
      <c r="AD169" s="41"/>
      <c r="AE169" s="52">
        <f t="shared" si="20"/>
        <v>1284.5964254</v>
      </c>
      <c r="AF169" s="128"/>
      <c r="AG169" s="54">
        <f>SUM(AG170:AG171)</f>
        <v>5056.79</v>
      </c>
    </row>
    <row r="170" spans="1:33" ht="22.25" customHeight="1">
      <c r="A170" s="21" t="s">
        <v>200</v>
      </c>
      <c r="B170" s="59"/>
      <c r="C170" s="44">
        <v>593168.97620000003</v>
      </c>
      <c r="D170" s="44">
        <v>224585.76920000001</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817754.74540000001</v>
      </c>
      <c r="AD170" s="41"/>
      <c r="AE170" s="52">
        <f t="shared" si="20"/>
        <v>817.75474540000005</v>
      </c>
      <c r="AF170" s="128"/>
      <c r="AG170" s="44">
        <v>1703.0419999999999</v>
      </c>
    </row>
    <row r="171" spans="1:33" ht="22.25" customHeight="1">
      <c r="A171" s="21" t="s">
        <v>201</v>
      </c>
      <c r="B171" s="59"/>
      <c r="C171" s="44">
        <v>250434.02</v>
      </c>
      <c r="D171" s="44">
        <v>216407.66</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466841.68</v>
      </c>
      <c r="AD171" s="41"/>
      <c r="AE171" s="52">
        <f t="shared" si="20"/>
        <v>466.84168</v>
      </c>
      <c r="AF171" s="128"/>
      <c r="AG171" s="44">
        <v>3353.748</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-4294217.0037000002</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-4294217.0037000002</v>
      </c>
      <c r="AD173" s="41"/>
      <c r="AE173" s="52">
        <f t="shared" si="20"/>
        <v>-4294.2170037000005</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1734239.216</v>
      </c>
      <c r="C175" s="33">
        <f>C176+C180+C181+C184+C187</f>
        <v>54831145.578700773</v>
      </c>
      <c r="D175" s="33">
        <f>D176+D180+D181+D184+D187</f>
        <v>5769904.0999999996</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62335288.894700766</v>
      </c>
      <c r="AD175" s="97"/>
      <c r="AE175" s="81">
        <f t="shared" si="20"/>
        <v>62335.288894700767</v>
      </c>
      <c r="AF175" s="128"/>
      <c r="AG175" s="33">
        <f>AG176+AG180+AG181+AG184+AG187</f>
        <v>1434.947398</v>
      </c>
    </row>
    <row r="176" spans="1:33" ht="22.25" customHeight="1">
      <c r="A176" s="24" t="s">
        <v>206</v>
      </c>
      <c r="B176" s="63"/>
      <c r="C176" s="62">
        <f>C177+C178+C179</f>
        <v>30823642.313700773</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30823642.313700773</v>
      </c>
      <c r="AD176" s="97"/>
      <c r="AE176" s="37">
        <f t="shared" si="20"/>
        <v>30823.642313700773</v>
      </c>
      <c r="AF176" s="128"/>
      <c r="AG176" s="78"/>
    </row>
    <row r="177" spans="1:33" ht="22.25" customHeight="1">
      <c r="A177" s="100" t="s">
        <v>207</v>
      </c>
      <c r="B177" s="63"/>
      <c r="C177" s="44">
        <v>19712590.662682168</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19712590.662682168</v>
      </c>
      <c r="AD177" s="97"/>
      <c r="AE177" s="44">
        <f t="shared" si="20"/>
        <v>19712.590662682167</v>
      </c>
      <c r="AF177" s="128"/>
      <c r="AG177" s="111"/>
    </row>
    <row r="178" spans="1:33" ht="22.25" customHeight="1">
      <c r="A178" s="100" t="s">
        <v>208</v>
      </c>
      <c r="B178" s="63"/>
      <c r="C178" s="44">
        <v>7452854.8750897776</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7452854.8750897776</v>
      </c>
      <c r="AD178" s="97"/>
      <c r="AE178" s="52">
        <f t="shared" si="20"/>
        <v>7452.854875089778</v>
      </c>
      <c r="AF178" s="128"/>
      <c r="AG178" s="111"/>
    </row>
    <row r="179" spans="1:33" ht="22.25" customHeight="1">
      <c r="A179" s="100" t="s">
        <v>209</v>
      </c>
      <c r="B179" s="63"/>
      <c r="C179" s="44">
        <v>3658196.7759288233</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3658196.7759288233</v>
      </c>
      <c r="AD179" s="97"/>
      <c r="AE179" s="52">
        <f t="shared" si="20"/>
        <v>3658.1967759288232</v>
      </c>
      <c r="AF179" s="128"/>
      <c r="AG179" s="111"/>
    </row>
    <row r="180" spans="1:33" ht="22.25" customHeight="1">
      <c r="A180" s="24" t="s">
        <v>210</v>
      </c>
      <c r="B180" s="63"/>
      <c r="C180" s="169">
        <v>117986.254</v>
      </c>
      <c r="D180" s="175">
        <v>83749.172000000006</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201735.42600000001</v>
      </c>
      <c r="AD180" s="97"/>
      <c r="AE180" s="37">
        <f t="shared" si="20"/>
        <v>201.73542600000002</v>
      </c>
      <c r="AF180" s="128"/>
      <c r="AG180" s="111"/>
    </row>
    <row r="181" spans="1:33" ht="22.25" customHeight="1">
      <c r="A181" s="24" t="s">
        <v>211</v>
      </c>
      <c r="B181" s="62">
        <f>B182+B183</f>
        <v>1734239.216</v>
      </c>
      <c r="C181" s="62">
        <f>C182+C183</f>
        <v>754496.09499999997</v>
      </c>
      <c r="D181" s="62">
        <f>D182+D183</f>
        <v>165540.636</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2654275.9469999997</v>
      </c>
      <c r="AD181" s="97"/>
      <c r="AE181" s="37">
        <f t="shared" si="20"/>
        <v>2654.2759469999996</v>
      </c>
      <c r="AF181" s="128"/>
      <c r="AG181" s="37">
        <f>AG182+AG183</f>
        <v>1434.947398</v>
      </c>
    </row>
    <row r="182" spans="1:33" ht="22.25" customHeight="1">
      <c r="A182" s="100" t="s">
        <v>212</v>
      </c>
      <c r="B182" s="44">
        <v>28597.444</v>
      </c>
      <c r="C182" s="44">
        <v>41.420999999999999</v>
      </c>
      <c r="D182" s="44">
        <v>762.76099999999997</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29401.625999999997</v>
      </c>
      <c r="AD182" s="97"/>
      <c r="AE182" s="52">
        <f t="shared" si="20"/>
        <v>29.401625999999997</v>
      </c>
      <c r="AF182" s="128"/>
      <c r="AG182" s="111"/>
    </row>
    <row r="183" spans="1:33" ht="22.25" customHeight="1">
      <c r="A183" s="100" t="s">
        <v>213</v>
      </c>
      <c r="B183" s="44">
        <v>1705641.7720000001</v>
      </c>
      <c r="C183" s="44">
        <v>754454.674</v>
      </c>
      <c r="D183" s="44">
        <v>164777.875</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2624874.321</v>
      </c>
      <c r="AD183" s="97"/>
      <c r="AE183" s="52">
        <f t="shared" si="20"/>
        <v>2624.8743209999998</v>
      </c>
      <c r="AF183" s="128"/>
      <c r="AG183" s="44">
        <v>1434.947398</v>
      </c>
    </row>
    <row r="184" spans="1:33" ht="22.25" customHeight="1">
      <c r="A184" s="20" t="s">
        <v>214</v>
      </c>
      <c r="B184" s="63"/>
      <c r="C184" s="37">
        <f>SUM(C185:C186)</f>
        <v>23135020.916000001</v>
      </c>
      <c r="D184" s="37">
        <f>SUM(D185:D186)</f>
        <v>5520614.2919999994</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28655635.208000001</v>
      </c>
      <c r="AD184" s="97"/>
      <c r="AE184" s="37">
        <f t="shared" si="20"/>
        <v>28655.635208</v>
      </c>
      <c r="AF184" s="128"/>
      <c r="AG184" s="76"/>
    </row>
    <row r="185" spans="1:33" ht="22.25" customHeight="1">
      <c r="A185" s="100" t="s">
        <v>215</v>
      </c>
      <c r="B185" s="63"/>
      <c r="C185" s="44">
        <v>4930620.9160000002</v>
      </c>
      <c r="D185" s="44">
        <v>2781021.1749999998</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7711642.091</v>
      </c>
      <c r="AD185" s="97"/>
      <c r="AE185" s="52">
        <f t="shared" si="20"/>
        <v>7711.6420909999997</v>
      </c>
      <c r="AF185" s="128"/>
      <c r="AG185" s="111"/>
    </row>
    <row r="186" spans="1:33" ht="22.25" customHeight="1">
      <c r="A186" s="100" t="s">
        <v>216</v>
      </c>
      <c r="B186" s="63"/>
      <c r="C186" s="44">
        <v>18204400</v>
      </c>
      <c r="D186" s="44">
        <v>2739593.1170000001</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20943993.116999999</v>
      </c>
      <c r="AD186" s="97"/>
      <c r="AE186" s="52">
        <f t="shared" si="20"/>
        <v>20943.993116999998</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491173139.02673495</v>
      </c>
      <c r="C188" s="137">
        <f t="shared" si="26"/>
        <v>188005203.8946003</v>
      </c>
      <c r="D188" s="137">
        <f t="shared" si="26"/>
        <v>38495680.572751321</v>
      </c>
      <c r="E188" s="137">
        <f t="shared" si="26"/>
        <v>1974597.9540799584</v>
      </c>
      <c r="F188" s="137">
        <f t="shared" si="26"/>
        <v>2483053.2799999998</v>
      </c>
      <c r="G188" s="137">
        <f t="shared" si="26"/>
        <v>5857.8829999999998</v>
      </c>
      <c r="H188" s="137">
        <f t="shared" si="26"/>
        <v>34841.703000000001</v>
      </c>
      <c r="I188" s="137">
        <f t="shared" si="26"/>
        <v>275.91300000000001</v>
      </c>
      <c r="J188" s="137">
        <f t="shared" si="26"/>
        <v>8496928.8839999996</v>
      </c>
      <c r="K188" s="137">
        <f t="shared" si="26"/>
        <v>9155282.1280000005</v>
      </c>
      <c r="L188" s="137">
        <f t="shared" si="26"/>
        <v>295183.20199999999</v>
      </c>
      <c r="M188" s="137">
        <f>M175+M121+M68+M10</f>
        <v>165234.10699999999</v>
      </c>
      <c r="N188" s="137">
        <f t="shared" ref="N188:AC188" si="27">N10+N68+N121+N175</f>
        <v>510866.26699999999</v>
      </c>
      <c r="O188" s="137">
        <f t="shared" si="27"/>
        <v>40715.86</v>
      </c>
      <c r="P188" s="137">
        <f t="shared" si="27"/>
        <v>63541.468000000001</v>
      </c>
      <c r="Q188" s="137">
        <f t="shared" si="27"/>
        <v>60067.922999999995</v>
      </c>
      <c r="R188" s="137">
        <f t="shared" si="27"/>
        <v>4364.1499999999996</v>
      </c>
      <c r="S188" s="137">
        <f t="shared" si="27"/>
        <v>1589428.9779999999</v>
      </c>
      <c r="T188" s="137">
        <f t="shared" si="27"/>
        <v>32784.637249614854</v>
      </c>
      <c r="U188" s="137">
        <f t="shared" si="27"/>
        <v>28669.998914020362</v>
      </c>
      <c r="V188" s="137">
        <f t="shared" si="27"/>
        <v>3233.3017769671715</v>
      </c>
      <c r="W188" s="137">
        <f t="shared" si="27"/>
        <v>299.95041830455227</v>
      </c>
      <c r="X188" s="137">
        <f t="shared" si="27"/>
        <v>3.3702294191522725E-3</v>
      </c>
      <c r="Y188" s="137">
        <f t="shared" si="27"/>
        <v>107.28886272576382</v>
      </c>
      <c r="Z188" s="137">
        <f t="shared" si="27"/>
        <v>2.2468196127681818E-3</v>
      </c>
      <c r="AA188" s="137">
        <f t="shared" si="27"/>
        <v>2964.6295575443783</v>
      </c>
      <c r="AB188" s="137">
        <f t="shared" si="27"/>
        <v>401152.7438777464</v>
      </c>
      <c r="AC188" s="137">
        <f t="shared" si="27"/>
        <v>743023475.75044036</v>
      </c>
      <c r="AD188" s="97"/>
      <c r="AE188" s="137">
        <f t="shared" si="20"/>
        <v>743023.47575044038</v>
      </c>
      <c r="AF188" s="91"/>
      <c r="AG188" s="147">
        <f>AG175+AG121+AG68+AG10</f>
        <v>72811.204492298915</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4758729.0609999998</v>
      </c>
      <c r="C190" s="62">
        <f>C191+C192</f>
        <v>917.48400000000004</v>
      </c>
      <c r="D190" s="62">
        <f>D191+D192</f>
        <v>34733.325599999996</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4794379.8706</v>
      </c>
      <c r="AD190" s="41"/>
      <c r="AE190" s="37">
        <f t="shared" si="20"/>
        <v>4794.3798705999998</v>
      </c>
      <c r="AF190" s="91"/>
      <c r="AG190" s="37">
        <f>AG191</f>
        <v>67.320999999999998</v>
      </c>
    </row>
    <row r="191" spans="1:33" ht="22.25" customHeight="1">
      <c r="A191" s="25" t="s">
        <v>220</v>
      </c>
      <c r="B191" s="44">
        <v>4758729.0609999998</v>
      </c>
      <c r="C191" s="44">
        <v>917.48400000000004</v>
      </c>
      <c r="D191" s="44">
        <v>34733.325599999996</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4794379.8706</v>
      </c>
      <c r="AD191" s="41"/>
      <c r="AE191" s="52">
        <f t="shared" si="20"/>
        <v>4794.3798705999998</v>
      </c>
      <c r="AF191" s="91"/>
      <c r="AG191" s="52">
        <v>67.320999999999998</v>
      </c>
    </row>
    <row r="192" spans="1:33" ht="22.25" customHeigh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c r="A193" s="118" t="s">
        <v>222</v>
      </c>
      <c r="B193" s="166">
        <v>42911459.118000001</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42911459.118000001</v>
      </c>
      <c r="AE193" s="31">
        <f t="shared" si="20"/>
        <v>42911.459117999999</v>
      </c>
      <c r="AF193" s="91"/>
      <c r="AG193" s="87"/>
    </row>
    <row r="194" spans="1:33" ht="27.5" customHeigh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75233-AEAE-45D2-A0D0-47407E900953}">
  <dimension ref="A1:AG200"/>
  <sheetViews>
    <sheetView zoomScale="138" zoomScaleNormal="138" workbookViewId="0">
      <pane xSplit="1" topLeftCell="B1" activePane="topRight" state="frozen"/>
      <selection activeCell="D188" sqref="D188"/>
      <selection pane="topRight" activeCell="B10" sqref="B10"/>
    </sheetView>
  </sheetViews>
  <sheetFormatPr baseColWidth="10" defaultColWidth="11.5" defaultRowHeight="27.5" customHeight="1"/>
  <cols>
    <col min="1" max="1" width="64"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14"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2022</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514884075.87496704</v>
      </c>
      <c r="C7" s="134">
        <f>C10+C68+C121+C150+C175</f>
        <v>183244907.40025571</v>
      </c>
      <c r="D7" s="134">
        <f>D10+D68+D121+D150+D175</f>
        <v>40687683.672187194</v>
      </c>
      <c r="E7" s="134">
        <f>E68</f>
        <v>626692.91197032551</v>
      </c>
      <c r="F7" s="134">
        <f t="shared" ref="F7:AB7" si="0">F68</f>
        <v>3062929.5019999999</v>
      </c>
      <c r="G7" s="134">
        <f t="shared" si="0"/>
        <v>4735.8829999999998</v>
      </c>
      <c r="H7" s="134">
        <f t="shared" si="0"/>
        <v>33448.035000000003</v>
      </c>
      <c r="I7" s="134">
        <f t="shared" si="0"/>
        <v>273.84300000000002</v>
      </c>
      <c r="J7" s="134">
        <f t="shared" si="0"/>
        <v>9012788.6970000006</v>
      </c>
      <c r="K7" s="134">
        <f t="shared" si="0"/>
        <v>9954157.3090000004</v>
      </c>
      <c r="L7" s="134">
        <f t="shared" si="0"/>
        <v>303433.51299999998</v>
      </c>
      <c r="M7" s="134">
        <f t="shared" si="0"/>
        <v>173144.63800000001</v>
      </c>
      <c r="N7" s="134">
        <f t="shared" si="0"/>
        <v>670283.76699999999</v>
      </c>
      <c r="O7" s="134">
        <f t="shared" si="0"/>
        <v>39087.224999999999</v>
      </c>
      <c r="P7" s="134">
        <f t="shared" si="0"/>
        <v>60999.809000000001</v>
      </c>
      <c r="Q7" s="134">
        <f t="shared" si="0"/>
        <v>106330.424</v>
      </c>
      <c r="R7" s="134">
        <f t="shared" si="0"/>
        <v>4189.5839999999998</v>
      </c>
      <c r="S7" s="134">
        <f t="shared" si="0"/>
        <v>1802170.6240000001</v>
      </c>
      <c r="T7" s="134">
        <f t="shared" si="0"/>
        <v>57262.818852212469</v>
      </c>
      <c r="U7" s="134">
        <f t="shared" si="0"/>
        <v>30560.870802723013</v>
      </c>
      <c r="V7" s="134">
        <f t="shared" si="0"/>
        <v>3359.2919799422643</v>
      </c>
      <c r="W7" s="134">
        <f t="shared" si="0"/>
        <v>299.84615496274847</v>
      </c>
      <c r="X7" s="134">
        <f t="shared" si="0"/>
        <v>3.3690579209297582E-3</v>
      </c>
      <c r="Y7" s="134">
        <f t="shared" si="0"/>
        <v>107.25757881869539</v>
      </c>
      <c r="Z7" s="134">
        <f t="shared" si="0"/>
        <v>2.2460386139531727E-3</v>
      </c>
      <c r="AA7" s="134">
        <f t="shared" si="0"/>
        <v>2976.6828804530537</v>
      </c>
      <c r="AB7" s="134">
        <f t="shared" si="0"/>
        <v>401213.16508864594</v>
      </c>
      <c r="AC7" s="139">
        <f>SUM(B7:AB7)</f>
        <v>765167112.65133321</v>
      </c>
      <c r="AE7" s="139">
        <f>AC7/1000</f>
        <v>765167.11265133321</v>
      </c>
      <c r="AF7" s="130"/>
      <c r="AG7" s="185">
        <f>AG10+AG68+AG121+AG150+AG175</f>
        <v>79397.66712683806</v>
      </c>
    </row>
    <row r="8" spans="1:33" ht="27.5" customHeight="1" thickBot="1">
      <c r="A8" s="131" t="s">
        <v>37</v>
      </c>
      <c r="B8" s="132">
        <f>(B10+B68+B121+B175)</f>
        <v>498522716.99826705</v>
      </c>
      <c r="C8" s="132">
        <f t="shared" ref="C8:AB8" si="1">(C10+C68+C121+C175)</f>
        <v>181326280.4201557</v>
      </c>
      <c r="D8" s="132">
        <f t="shared" si="1"/>
        <v>39735249.495387197</v>
      </c>
      <c r="E8" s="132">
        <f t="shared" si="1"/>
        <v>626692.91197032551</v>
      </c>
      <c r="F8" s="132">
        <f t="shared" si="1"/>
        <v>3062929.5019999999</v>
      </c>
      <c r="G8" s="132">
        <f t="shared" si="1"/>
        <v>4735.8829999999998</v>
      </c>
      <c r="H8" s="132">
        <f t="shared" si="1"/>
        <v>33448.035000000003</v>
      </c>
      <c r="I8" s="132">
        <f t="shared" si="1"/>
        <v>273.84300000000002</v>
      </c>
      <c r="J8" s="132">
        <f t="shared" si="1"/>
        <v>9012788.6970000006</v>
      </c>
      <c r="K8" s="132">
        <f t="shared" si="1"/>
        <v>9954157.3090000004</v>
      </c>
      <c r="L8" s="132">
        <f t="shared" si="1"/>
        <v>303433.51299999998</v>
      </c>
      <c r="M8" s="132">
        <f t="shared" si="1"/>
        <v>173144.63800000001</v>
      </c>
      <c r="N8" s="132">
        <f t="shared" si="1"/>
        <v>670283.76699999999</v>
      </c>
      <c r="O8" s="132">
        <f t="shared" si="1"/>
        <v>39087.224999999999</v>
      </c>
      <c r="P8" s="132">
        <f t="shared" si="1"/>
        <v>60999.809000000001</v>
      </c>
      <c r="Q8" s="132">
        <f t="shared" si="1"/>
        <v>106330.424</v>
      </c>
      <c r="R8" s="132">
        <f t="shared" si="1"/>
        <v>4189.5839999999998</v>
      </c>
      <c r="S8" s="132">
        <f t="shared" si="1"/>
        <v>1802170.6240000001</v>
      </c>
      <c r="T8" s="132">
        <f t="shared" si="1"/>
        <v>57262.818852212469</v>
      </c>
      <c r="U8" s="132">
        <f t="shared" si="1"/>
        <v>30560.870802723013</v>
      </c>
      <c r="V8" s="132">
        <f t="shared" si="1"/>
        <v>3359.2919799422643</v>
      </c>
      <c r="W8" s="132">
        <f t="shared" si="1"/>
        <v>299.84615496274847</v>
      </c>
      <c r="X8" s="132">
        <f t="shared" si="1"/>
        <v>3.3690579209297582E-3</v>
      </c>
      <c r="Y8" s="132">
        <f t="shared" si="1"/>
        <v>107.25757881869539</v>
      </c>
      <c r="Z8" s="132">
        <f t="shared" si="1"/>
        <v>2.2460386139531727E-3</v>
      </c>
      <c r="AA8" s="132">
        <f t="shared" si="1"/>
        <v>2976.6828804530537</v>
      </c>
      <c r="AB8" s="132">
        <f t="shared" si="1"/>
        <v>401213.16508864594</v>
      </c>
      <c r="AC8" s="135">
        <f>SUM(B8:AB8)</f>
        <v>745934692.61773312</v>
      </c>
      <c r="AE8" s="135">
        <f>AC8/1000</f>
        <v>745934.69261773315</v>
      </c>
      <c r="AF8" s="130"/>
      <c r="AG8" s="186"/>
    </row>
    <row r="9" spans="1:33" ht="27.5" customHeight="1" thickBot="1">
      <c r="A9" s="136" t="s">
        <v>38</v>
      </c>
      <c r="B9" s="137">
        <f>B10+B68+B121+B150+B175</f>
        <v>306125784.82416707</v>
      </c>
      <c r="C9" s="137">
        <f t="shared" ref="C9:D9" si="2">C10+C68+C121+C150+C175</f>
        <v>183244907.40025571</v>
      </c>
      <c r="D9" s="137">
        <f t="shared" si="2"/>
        <v>40687683.672187194</v>
      </c>
      <c r="E9" s="137">
        <f t="shared" ref="E9:AB9" si="3">E10+E68+E121+E175</f>
        <v>626692.91197032551</v>
      </c>
      <c r="F9" s="137">
        <f t="shared" si="3"/>
        <v>3062929.5019999999</v>
      </c>
      <c r="G9" s="137">
        <f t="shared" si="3"/>
        <v>4735.8829999999998</v>
      </c>
      <c r="H9" s="137">
        <f t="shared" si="3"/>
        <v>33448.035000000003</v>
      </c>
      <c r="I9" s="137">
        <f t="shared" si="3"/>
        <v>273.84300000000002</v>
      </c>
      <c r="J9" s="137">
        <f t="shared" si="3"/>
        <v>9012788.6970000006</v>
      </c>
      <c r="K9" s="137">
        <f t="shared" si="3"/>
        <v>9954157.3090000004</v>
      </c>
      <c r="L9" s="137">
        <f t="shared" si="3"/>
        <v>303433.51299999998</v>
      </c>
      <c r="M9" s="137">
        <f t="shared" si="3"/>
        <v>173144.63800000001</v>
      </c>
      <c r="N9" s="137">
        <f t="shared" si="3"/>
        <v>670283.76699999999</v>
      </c>
      <c r="O9" s="137">
        <f t="shared" si="3"/>
        <v>39087.224999999999</v>
      </c>
      <c r="P9" s="137">
        <f t="shared" si="3"/>
        <v>60999.809000000001</v>
      </c>
      <c r="Q9" s="137">
        <f t="shared" si="3"/>
        <v>106330.424</v>
      </c>
      <c r="R9" s="137">
        <f t="shared" si="3"/>
        <v>4189.5839999999998</v>
      </c>
      <c r="S9" s="137">
        <f t="shared" si="3"/>
        <v>1802170.6240000001</v>
      </c>
      <c r="T9" s="137">
        <f t="shared" si="3"/>
        <v>57262.818852212469</v>
      </c>
      <c r="U9" s="137">
        <f t="shared" si="3"/>
        <v>30560.870802723013</v>
      </c>
      <c r="V9" s="137">
        <f t="shared" si="3"/>
        <v>3359.2919799422643</v>
      </c>
      <c r="W9" s="137">
        <f t="shared" si="3"/>
        <v>299.84615496274847</v>
      </c>
      <c r="X9" s="137">
        <f t="shared" si="3"/>
        <v>3.3690579209297582E-3</v>
      </c>
      <c r="Y9" s="137">
        <f t="shared" si="3"/>
        <v>107.25757881869539</v>
      </c>
      <c r="Z9" s="137">
        <f t="shared" si="3"/>
        <v>2.2460386139531727E-3</v>
      </c>
      <c r="AA9" s="137">
        <f t="shared" si="3"/>
        <v>2976.6828804530537</v>
      </c>
      <c r="AB9" s="137">
        <f t="shared" si="3"/>
        <v>401213.16508864594</v>
      </c>
      <c r="AC9" s="138">
        <f>SUM(B9:AB9)</f>
        <v>556408821.60053313</v>
      </c>
      <c r="AE9" s="138">
        <f t="shared" ref="AE9:AE72" si="4">AC9/1000</f>
        <v>556408.82160053309</v>
      </c>
      <c r="AF9" s="129"/>
      <c r="AG9" s="187"/>
    </row>
    <row r="10" spans="1:33" ht="22.25" customHeight="1">
      <c r="A10" s="32" t="s">
        <v>39</v>
      </c>
      <c r="B10" s="33">
        <f>B11+B53</f>
        <v>448970844.86788511</v>
      </c>
      <c r="C10" s="33">
        <f>C11+C53</f>
        <v>24427603.634180591</v>
      </c>
      <c r="D10" s="33">
        <f>D11+D53</f>
        <v>2477843.7587514869</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475876292.26081717</v>
      </c>
      <c r="AD10" s="41"/>
      <c r="AE10" s="57">
        <f t="shared" si="4"/>
        <v>475876.29226081719</v>
      </c>
      <c r="AF10" s="128"/>
      <c r="AG10" s="36">
        <f>AG11+AG53</f>
        <v>70636.640029838061</v>
      </c>
    </row>
    <row r="11" spans="1:33" ht="22.25" customHeight="1">
      <c r="A11" s="20" t="s">
        <v>40</v>
      </c>
      <c r="B11" s="37">
        <f>B12+B18+B43+B49</f>
        <v>426779508.17767</v>
      </c>
      <c r="C11" s="37">
        <f>C12+C18+C43+C49</f>
        <v>1053660.2322405716</v>
      </c>
      <c r="D11" s="37">
        <f>D12+D18+D43+D49</f>
        <v>2467579.3494563573</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430300747.75936693</v>
      </c>
      <c r="AD11" s="41"/>
      <c r="AE11" s="37">
        <f t="shared" si="4"/>
        <v>430300.74775936693</v>
      </c>
      <c r="AF11" s="128"/>
      <c r="AG11" s="37">
        <f>AG12+AG18+AG43+AG49</f>
        <v>58765.806623651355</v>
      </c>
    </row>
    <row r="12" spans="1:33" ht="22.25" customHeight="1">
      <c r="A12" s="20" t="s">
        <v>41</v>
      </c>
      <c r="B12" s="37">
        <f>B13+B14+B15</f>
        <v>161737684.85104552</v>
      </c>
      <c r="C12" s="37">
        <f>C13+C14+C15</f>
        <v>139243.61105134594</v>
      </c>
      <c r="D12" s="37">
        <f>D13+D14+D15</f>
        <v>212087.69588679617</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162089016.15798363</v>
      </c>
      <c r="AD12" s="41"/>
      <c r="AE12" s="37">
        <f t="shared" si="4"/>
        <v>162089.01615798363</v>
      </c>
      <c r="AF12" s="128"/>
      <c r="AG12" s="37">
        <f>SUM(AG13:AG15)</f>
        <v>5592.0609063975353</v>
      </c>
    </row>
    <row r="13" spans="1:33" ht="22.25" customHeight="1">
      <c r="A13" s="21" t="s">
        <v>42</v>
      </c>
      <c r="B13" s="44">
        <v>136002747.02728</v>
      </c>
      <c r="C13" s="44">
        <v>124880.583858192</v>
      </c>
      <c r="D13" s="44">
        <v>194174.914861745</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136321802.52599993</v>
      </c>
      <c r="AD13" s="41"/>
      <c r="AE13" s="52">
        <f t="shared" si="4"/>
        <v>136321.80252599993</v>
      </c>
      <c r="AF13" s="128"/>
      <c r="AG13" s="44">
        <v>4732.6976343761098</v>
      </c>
    </row>
    <row r="14" spans="1:33" ht="22.25" customHeight="1">
      <c r="A14" s="21" t="s">
        <v>43</v>
      </c>
      <c r="B14" s="44">
        <v>10343878.111687001</v>
      </c>
      <c r="C14" s="44">
        <v>6561.1336789967199</v>
      </c>
      <c r="D14" s="44">
        <v>8660.0826409230594</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10359099.328006921</v>
      </c>
      <c r="AD14" s="41"/>
      <c r="AE14" s="52">
        <f t="shared" si="4"/>
        <v>10359.099328006921</v>
      </c>
      <c r="AF14" s="128"/>
      <c r="AG14" s="44">
        <v>676.60691663626505</v>
      </c>
    </row>
    <row r="15" spans="1:33" ht="22.25" customHeight="1">
      <c r="A15" s="21" t="s">
        <v>44</v>
      </c>
      <c r="B15" s="49">
        <f>B16+B17</f>
        <v>15391059.712078501</v>
      </c>
      <c r="C15" s="49">
        <f t="shared" ref="C15:D15" si="5">C16+C17</f>
        <v>7801.8935141572201</v>
      </c>
      <c r="D15" s="49">
        <f t="shared" si="5"/>
        <v>9252.6983841281108</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15408114.303976785</v>
      </c>
      <c r="AD15" s="41"/>
      <c r="AE15" s="52">
        <f t="shared" si="4"/>
        <v>15408.114303976785</v>
      </c>
      <c r="AF15" s="128"/>
      <c r="AG15" s="44">
        <v>182.75635538516099</v>
      </c>
    </row>
    <row r="16" spans="1:33" ht="22.25" customHeight="1">
      <c r="A16" s="98" t="s">
        <v>45</v>
      </c>
      <c r="B16" s="44">
        <v>785353.23699999996</v>
      </c>
      <c r="C16" s="44">
        <v>3.927</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785357.16399999999</v>
      </c>
      <c r="AD16" s="41"/>
      <c r="AE16" s="52">
        <f t="shared" si="4"/>
        <v>785.35716400000001</v>
      </c>
      <c r="AF16" s="128"/>
      <c r="AG16" s="73"/>
    </row>
    <row r="17" spans="1:33" ht="22.25" customHeight="1">
      <c r="A17" s="99" t="s">
        <v>46</v>
      </c>
      <c r="B17" s="44">
        <v>14605706.475078501</v>
      </c>
      <c r="C17" s="44">
        <v>7797.9665141572204</v>
      </c>
      <c r="D17" s="44">
        <v>9252.6983841281108</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14622757.139976786</v>
      </c>
      <c r="AD17" s="41"/>
      <c r="AE17" s="52">
        <f t="shared" si="4"/>
        <v>14622.757139976786</v>
      </c>
      <c r="AF17" s="128"/>
      <c r="AG17" s="44">
        <v>182.75635538516099</v>
      </c>
    </row>
    <row r="18" spans="1:33" ht="22.25" customHeight="1">
      <c r="A18" s="20" t="s">
        <v>47</v>
      </c>
      <c r="B18" s="37">
        <f>B19+B20+B21+B25+B26+B33+B35+B37+B39</f>
        <v>66403212.764624506</v>
      </c>
      <c r="C18" s="37">
        <f>C19+C20+C21+C25+C26+C33+C35+C37+C39</f>
        <v>114207.91468922564</v>
      </c>
      <c r="D18" s="37">
        <f>D19+D20+D21+D25+D26+D33+D35+D37+D39</f>
        <v>156548.97636956087</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66673969.655683301</v>
      </c>
      <c r="AD18" s="110"/>
      <c r="AE18" s="37">
        <f t="shared" si="4"/>
        <v>66673.969655683308</v>
      </c>
      <c r="AF18" s="128"/>
      <c r="AG18" s="37">
        <f>SUM(AG19,AG20,AG21,AG25,AG26,AG32,AG33,AG34,AG35,AG36,AG37,AG38,AG39)</f>
        <v>796.19165605382079</v>
      </c>
    </row>
    <row r="19" spans="1:33" ht="22.25" customHeight="1">
      <c r="A19" s="100" t="s">
        <v>48</v>
      </c>
      <c r="B19" s="44">
        <v>6861002.4723854875</v>
      </c>
      <c r="C19" s="44">
        <v>3331.8035767765914</v>
      </c>
      <c r="D19" s="44">
        <v>3162.6155817013509</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6867496.8915439658</v>
      </c>
      <c r="AD19" s="110"/>
      <c r="AE19" s="44">
        <f t="shared" si="4"/>
        <v>6867.4968915439658</v>
      </c>
      <c r="AF19" s="128"/>
      <c r="AG19" s="44">
        <v>19.235625161130699</v>
      </c>
    </row>
    <row r="20" spans="1:33" ht="22.25" customHeight="1">
      <c r="A20" s="100" t="s">
        <v>49</v>
      </c>
      <c r="B20" s="44">
        <v>1836529.8898860866</v>
      </c>
      <c r="C20" s="44">
        <v>1260.1168457946842</v>
      </c>
      <c r="D20" s="44">
        <v>1835.4574297921442</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1839625.4641616733</v>
      </c>
      <c r="AD20" s="110"/>
      <c r="AE20" s="52">
        <f t="shared" si="4"/>
        <v>1839.6254641616733</v>
      </c>
      <c r="AF20" s="128"/>
      <c r="AG20" s="44">
        <v>10.422367252179717</v>
      </c>
    </row>
    <row r="21" spans="1:33" ht="22.25" customHeight="1">
      <c r="A21" s="100" t="s">
        <v>50</v>
      </c>
      <c r="B21" s="44">
        <f>SUM(B22:B24)</f>
        <v>6435314.3806625009</v>
      </c>
      <c r="C21" s="44">
        <f>SUM(C22:C24)</f>
        <v>3416.2665179774649</v>
      </c>
      <c r="D21" s="44">
        <f>SUM(D22:D24)</f>
        <v>3727.5634138926744</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6442458.210594371</v>
      </c>
      <c r="AD21" s="110"/>
      <c r="AE21" s="52">
        <f t="shared" si="4"/>
        <v>6442.4582105943709</v>
      </c>
      <c r="AF21" s="128"/>
      <c r="AG21" s="44">
        <v>22.902367402019223</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6435314.3806625009</v>
      </c>
      <c r="C23" s="44">
        <v>3416.2665179774649</v>
      </c>
      <c r="D23" s="44">
        <v>3727.5634138926744</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6442458.210594371</v>
      </c>
      <c r="AD23" s="110"/>
      <c r="AE23" s="52">
        <f t="shared" si="4"/>
        <v>6442.4582105943709</v>
      </c>
      <c r="AF23" s="128"/>
      <c r="AG23" s="44">
        <v>22.902367402019223</v>
      </c>
    </row>
    <row r="24" spans="1:33" ht="22.25" customHeight="1">
      <c r="A24" s="99" t="s">
        <v>53</v>
      </c>
      <c r="B24" s="44">
        <v>0</v>
      </c>
      <c r="C24" s="44">
        <v>0</v>
      </c>
      <c r="D24" s="44">
        <v>0</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0</v>
      </c>
      <c r="AD24" s="110"/>
      <c r="AE24" s="52">
        <f t="shared" si="4"/>
        <v>0</v>
      </c>
      <c r="AF24" s="128"/>
      <c r="AG24" s="44">
        <v>0</v>
      </c>
    </row>
    <row r="25" spans="1:33" ht="22.25" customHeight="1">
      <c r="A25" s="100" t="s">
        <v>54</v>
      </c>
      <c r="B25" s="44">
        <v>3293089.0764742531</v>
      </c>
      <c r="C25" s="44">
        <v>2144.6152893925318</v>
      </c>
      <c r="D25" s="44">
        <v>2950.2516695831891</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3298183.9434332289</v>
      </c>
      <c r="AD25" s="110"/>
      <c r="AE25" s="52">
        <f t="shared" si="4"/>
        <v>3298.1839434332287</v>
      </c>
      <c r="AF25" s="128"/>
      <c r="AG25" s="44">
        <v>27.374285715209062</v>
      </c>
    </row>
    <row r="26" spans="1:33" ht="22.25" customHeight="1">
      <c r="A26" s="100" t="s">
        <v>55</v>
      </c>
      <c r="B26" s="44">
        <f>SUM(B27:B31)</f>
        <v>2274513.1784604425</v>
      </c>
      <c r="C26" s="44">
        <f>SUM(C27:C31)</f>
        <v>34762.818233127604</v>
      </c>
      <c r="D26" s="44">
        <f>SUM(D27:D31)</f>
        <v>43979.905473213759</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2353255.9021667838</v>
      </c>
      <c r="AD26" s="110"/>
      <c r="AE26" s="52">
        <f t="shared" si="4"/>
        <v>2353.2559021667839</v>
      </c>
      <c r="AF26" s="128"/>
      <c r="AG26" s="44">
        <v>443.45309740594149</v>
      </c>
    </row>
    <row r="27" spans="1:33" ht="22.25" customHeight="1">
      <c r="A27" s="99" t="s">
        <v>56</v>
      </c>
      <c r="B27" s="44">
        <v>0</v>
      </c>
      <c r="C27" s="44">
        <v>33324.959431421608</v>
      </c>
      <c r="D27" s="44">
        <v>42052.924996793939</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75377.884428215548</v>
      </c>
      <c r="AD27" s="110"/>
      <c r="AE27" s="52">
        <f t="shared" si="4"/>
        <v>75.377884428215552</v>
      </c>
      <c r="AF27" s="128"/>
      <c r="AG27" s="44">
        <v>432.82774690096403</v>
      </c>
    </row>
    <row r="28" spans="1:33" ht="22.25" customHeight="1">
      <c r="A28" s="99" t="s">
        <v>57</v>
      </c>
      <c r="B28" s="44">
        <v>0</v>
      </c>
      <c r="C28" s="44">
        <v>0</v>
      </c>
      <c r="D28" s="44">
        <v>0</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0</v>
      </c>
      <c r="AD28" s="110"/>
      <c r="AE28" s="52">
        <f t="shared" si="4"/>
        <v>0</v>
      </c>
      <c r="AF28" s="128"/>
      <c r="AG28" s="44">
        <v>0</v>
      </c>
    </row>
    <row r="29" spans="1:33" ht="22.25" customHeight="1">
      <c r="A29" s="99" t="s">
        <v>58</v>
      </c>
      <c r="B29" s="44">
        <v>639194.90874687675</v>
      </c>
      <c r="C29" s="44">
        <v>570.57262491985932</v>
      </c>
      <c r="D29" s="44">
        <v>975.90722457170864</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640741.38859636826</v>
      </c>
      <c r="AD29" s="110"/>
      <c r="AE29" s="52">
        <f t="shared" si="4"/>
        <v>640.74138859636821</v>
      </c>
      <c r="AF29" s="128"/>
      <c r="AG29" s="44">
        <v>2.4352658144267658</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1635318.2697135659</v>
      </c>
      <c r="C31" s="44">
        <v>867.28617678614273</v>
      </c>
      <c r="D31" s="44">
        <v>951.07325184811066</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1637136.6291422001</v>
      </c>
      <c r="AD31" s="110"/>
      <c r="AE31" s="52">
        <f t="shared" si="4"/>
        <v>1637.1366291422</v>
      </c>
      <c r="AF31" s="128"/>
      <c r="AG31" s="44">
        <v>8.1900846905507141</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717373.71539447166</v>
      </c>
      <c r="C33" s="44">
        <v>373.56124223744138</v>
      </c>
      <c r="D33" s="44">
        <v>415.27563476749702</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718162.5522714766</v>
      </c>
      <c r="AD33" s="110"/>
      <c r="AE33" s="52">
        <f t="shared" si="4"/>
        <v>718.16255227147656</v>
      </c>
      <c r="AF33" s="128"/>
      <c r="AG33" s="44">
        <v>1.949096440539672</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17072237.148140047</v>
      </c>
      <c r="C35" s="44">
        <v>16695.802865819292</v>
      </c>
      <c r="D35" s="44">
        <v>27241.605317119098</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17116174.556322984</v>
      </c>
      <c r="AD35" s="110"/>
      <c r="AE35" s="52">
        <f t="shared" si="4"/>
        <v>17116.174556322985</v>
      </c>
      <c r="AF35" s="128"/>
      <c r="AG35" s="44">
        <v>89.393567765253934</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172184.29901035773</v>
      </c>
      <c r="C37" s="44">
        <v>198.53573430823107</v>
      </c>
      <c r="D37" s="44">
        <v>375.79978279772308</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172758.6345274637</v>
      </c>
      <c r="AD37" s="110"/>
      <c r="AE37" s="52">
        <f t="shared" si="4"/>
        <v>172.7586345274637</v>
      </c>
      <c r="AF37" s="128"/>
      <c r="AG37" s="44">
        <v>0.76298157361343322</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27740968.604210865</v>
      </c>
      <c r="C39" s="44">
        <f>SUM(C40:C42)</f>
        <v>52024.394383791805</v>
      </c>
      <c r="D39" s="44">
        <f>SUM(D40:D42)</f>
        <v>72860.502066693458</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27865853.500661351</v>
      </c>
      <c r="AD39" s="110"/>
      <c r="AE39" s="52">
        <f t="shared" si="4"/>
        <v>27865.853500661349</v>
      </c>
      <c r="AF39" s="128"/>
      <c r="AG39" s="44">
        <v>180.69826733793366</v>
      </c>
    </row>
    <row r="40" spans="1:33" ht="22.25" customHeight="1">
      <c r="A40" s="99" t="s">
        <v>69</v>
      </c>
      <c r="B40" s="44">
        <v>0</v>
      </c>
      <c r="C40" s="44">
        <v>0</v>
      </c>
      <c r="D40" s="44">
        <v>0</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0</v>
      </c>
      <c r="AD40" s="110"/>
      <c r="AE40" s="52">
        <f t="shared" si="4"/>
        <v>0</v>
      </c>
      <c r="AF40" s="128"/>
      <c r="AG40" s="44">
        <v>0</v>
      </c>
    </row>
    <row r="41" spans="1:33" ht="22.25" customHeight="1">
      <c r="A41" s="99" t="s">
        <v>70</v>
      </c>
      <c r="B41" s="44">
        <v>545966.30945724633</v>
      </c>
      <c r="C41" s="44">
        <v>360.92785356232378</v>
      </c>
      <c r="D41" s="44">
        <v>501.10871069689176</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546828.34602150554</v>
      </c>
      <c r="AD41" s="110"/>
      <c r="AE41" s="52">
        <f t="shared" si="4"/>
        <v>546.82834602150558</v>
      </c>
      <c r="AF41" s="128"/>
      <c r="AG41" s="44">
        <v>3.4642497320882617</v>
      </c>
    </row>
    <row r="42" spans="1:33" ht="22.25" customHeight="1">
      <c r="A42" s="99" t="s">
        <v>71</v>
      </c>
      <c r="B42" s="44">
        <v>27195002.294753619</v>
      </c>
      <c r="C42" s="44">
        <v>51663.466530229482</v>
      </c>
      <c r="D42" s="44">
        <v>72359.393355996566</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27319025.154639844</v>
      </c>
      <c r="AD42" s="110"/>
      <c r="AE42" s="52">
        <f t="shared" si="4"/>
        <v>27319.025154639843</v>
      </c>
      <c r="AF42" s="128"/>
      <c r="AG42" s="44">
        <v>177.23401760584539</v>
      </c>
    </row>
    <row r="43" spans="1:33" ht="22.25" customHeight="1">
      <c r="A43" s="20" t="s">
        <v>72</v>
      </c>
      <c r="B43" s="37">
        <f>SUM(B44:B48)</f>
        <v>163870565.34199998</v>
      </c>
      <c r="C43" s="37">
        <f>SUM(C44:C48)</f>
        <v>442938.37650000001</v>
      </c>
      <c r="D43" s="37">
        <f>SUM(D44:D48)</f>
        <v>1732327.6472000002</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166045831.36570004</v>
      </c>
      <c r="AD43" s="41"/>
      <c r="AE43" s="37">
        <f t="shared" si="4"/>
        <v>166045.83136570003</v>
      </c>
      <c r="AF43" s="128"/>
      <c r="AG43" s="37">
        <f>SUM(AG44:AG48)</f>
        <v>13887.414061200001</v>
      </c>
    </row>
    <row r="44" spans="1:33" ht="22.25" customHeight="1">
      <c r="A44" s="100" t="s">
        <v>73</v>
      </c>
      <c r="B44" s="44">
        <v>7099419.5369999995</v>
      </c>
      <c r="C44" s="44">
        <v>1368.7697000000001</v>
      </c>
      <c r="D44" s="44">
        <v>51817.7117</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7152606.0183999995</v>
      </c>
      <c r="AD44" s="41"/>
      <c r="AE44" s="52">
        <f t="shared" si="4"/>
        <v>7152.6060183999998</v>
      </c>
      <c r="AF44" s="128"/>
      <c r="AG44" s="44">
        <v>100.4343612</v>
      </c>
    </row>
    <row r="45" spans="1:33" ht="22.25" customHeight="1">
      <c r="A45" s="100" t="s">
        <v>74</v>
      </c>
      <c r="B45" s="44">
        <v>151753913.06</v>
      </c>
      <c r="C45" s="44">
        <v>430631.22269999998</v>
      </c>
      <c r="D45" s="44">
        <v>1424167.3093000001</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153608711.59200001</v>
      </c>
      <c r="AD45" s="41"/>
      <c r="AE45" s="52">
        <f t="shared" si="4"/>
        <v>153608.71159200001</v>
      </c>
      <c r="AF45" s="128"/>
      <c r="AG45" s="44">
        <v>13584.1</v>
      </c>
    </row>
    <row r="46" spans="1:33" ht="22.25" customHeight="1">
      <c r="A46" s="100" t="s">
        <v>75</v>
      </c>
      <c r="B46" s="44">
        <v>2273977.23</v>
      </c>
      <c r="C46" s="44">
        <v>3627.09</v>
      </c>
      <c r="D46" s="44">
        <v>236572.29</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2514176.61</v>
      </c>
      <c r="AD46" s="41"/>
      <c r="AE46" s="52">
        <f t="shared" si="4"/>
        <v>2514.17661</v>
      </c>
      <c r="AF46" s="128"/>
      <c r="AG46" s="44">
        <v>53.62</v>
      </c>
    </row>
    <row r="47" spans="1:33" ht="22.25" customHeight="1">
      <c r="A47" s="100" t="s">
        <v>76</v>
      </c>
      <c r="B47" s="44">
        <v>2743255.5150000001</v>
      </c>
      <c r="C47" s="44">
        <v>7311.2941000000001</v>
      </c>
      <c r="D47" s="44">
        <v>19770.336200000002</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2770337.1453</v>
      </c>
      <c r="AD47" s="41"/>
      <c r="AE47" s="52">
        <f t="shared" si="4"/>
        <v>2770.3371453</v>
      </c>
      <c r="AF47" s="128"/>
      <c r="AG47" s="44">
        <v>149.25970000000001</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34768045.219999999</v>
      </c>
      <c r="C49" s="37">
        <f>SUM(C50:C52)</f>
        <v>357270.33</v>
      </c>
      <c r="D49" s="37">
        <f>SUM(D50:D52)</f>
        <v>366615.02999999997</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35491930.579999998</v>
      </c>
      <c r="AD49" s="41"/>
      <c r="AE49" s="37">
        <f t="shared" si="4"/>
        <v>35491.93058</v>
      </c>
      <c r="AF49" s="128"/>
      <c r="AG49" s="37">
        <f>SUM(AG50:AG52)</f>
        <v>38490.14</v>
      </c>
    </row>
    <row r="50" spans="1:33" ht="22.25" customHeight="1">
      <c r="A50" s="100" t="s">
        <v>79</v>
      </c>
      <c r="B50" s="44">
        <v>6129840.0700000003</v>
      </c>
      <c r="C50" s="44">
        <v>13474.01</v>
      </c>
      <c r="D50" s="44">
        <v>2550.44</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6145864.5200000005</v>
      </c>
      <c r="AD50" s="41"/>
      <c r="AE50" s="52">
        <f t="shared" si="4"/>
        <v>6145.8645200000001</v>
      </c>
      <c r="AF50" s="128"/>
      <c r="AG50" s="44">
        <v>2930.1</v>
      </c>
    </row>
    <row r="51" spans="1:33" ht="22.25" customHeight="1">
      <c r="A51" s="100" t="s">
        <v>80</v>
      </c>
      <c r="B51" s="44">
        <v>19541538.109999999</v>
      </c>
      <c r="C51" s="44">
        <v>309401.01</v>
      </c>
      <c r="D51" s="44">
        <v>344806.04</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20195745.16</v>
      </c>
      <c r="AD51" s="41"/>
      <c r="AE51" s="52">
        <f t="shared" si="4"/>
        <v>20195.745159999999</v>
      </c>
      <c r="AF51" s="128"/>
      <c r="AG51" s="44">
        <v>35305.25</v>
      </c>
    </row>
    <row r="52" spans="1:33" ht="22.25" customHeight="1">
      <c r="A52" s="100" t="s">
        <v>81</v>
      </c>
      <c r="B52" s="44">
        <v>9096667.0399999991</v>
      </c>
      <c r="C52" s="44">
        <v>34395.31</v>
      </c>
      <c r="D52" s="44">
        <v>19258.55</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9150320.9000000004</v>
      </c>
      <c r="AD52" s="41"/>
      <c r="AE52" s="52">
        <f t="shared" si="4"/>
        <v>9150.3209000000006</v>
      </c>
      <c r="AF52" s="128"/>
      <c r="AG52" s="44">
        <v>254.79</v>
      </c>
    </row>
    <row r="53" spans="1:33" ht="22.25" customHeight="1">
      <c r="A53" s="13" t="s">
        <v>82</v>
      </c>
      <c r="B53" s="37">
        <f>B54+B59</f>
        <v>22191336.690215111</v>
      </c>
      <c r="C53" s="37">
        <f>C54+C59</f>
        <v>23373943.401940018</v>
      </c>
      <c r="D53" s="37">
        <f>D54+D59</f>
        <v>10264.409295129728</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45575544.501450256</v>
      </c>
      <c r="AD53" s="41"/>
      <c r="AE53" s="37">
        <f t="shared" si="4"/>
        <v>45575.544501450255</v>
      </c>
      <c r="AF53" s="128"/>
      <c r="AG53" s="37">
        <f>AG54+AG59</f>
        <v>11870.833406186701</v>
      </c>
    </row>
    <row r="54" spans="1:33" ht="22.25" customHeight="1">
      <c r="A54" s="20" t="s">
        <v>83</v>
      </c>
      <c r="B54" s="37">
        <f>B55+B58</f>
        <v>44404.36</v>
      </c>
      <c r="C54" s="37">
        <f>C55+C58</f>
        <v>1561832.44</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1606236.8</v>
      </c>
      <c r="AD54" s="41"/>
      <c r="AE54" s="37">
        <f t="shared" si="4"/>
        <v>1606.2368000000001</v>
      </c>
      <c r="AF54" s="128"/>
      <c r="AG54" s="76"/>
    </row>
    <row r="55" spans="1:33" ht="22.25" customHeight="1">
      <c r="A55" s="101" t="s">
        <v>84</v>
      </c>
      <c r="B55" s="52">
        <f>B56+B57</f>
        <v>44404.36</v>
      </c>
      <c r="C55" s="52">
        <f>C56+C57</f>
        <v>1561832.44</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1606236.8</v>
      </c>
      <c r="AD55" s="41"/>
      <c r="AE55" s="44">
        <f t="shared" si="4"/>
        <v>1606.2368000000001</v>
      </c>
      <c r="AF55" s="128"/>
      <c r="AG55" s="73"/>
    </row>
    <row r="56" spans="1:33" ht="22.25" customHeight="1">
      <c r="A56" s="100" t="s">
        <v>85</v>
      </c>
      <c r="B56" s="44">
        <v>42288.7</v>
      </c>
      <c r="C56" s="44">
        <v>1498101.25</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1540389.95</v>
      </c>
      <c r="AD56" s="41"/>
      <c r="AE56" s="52">
        <f t="shared" si="4"/>
        <v>1540.38995</v>
      </c>
      <c r="AF56" s="128"/>
      <c r="AG56" s="73"/>
    </row>
    <row r="57" spans="1:33" ht="22.25" customHeight="1">
      <c r="A57" s="100" t="s">
        <v>86</v>
      </c>
      <c r="B57" s="44">
        <v>2115.66</v>
      </c>
      <c r="C57" s="44">
        <v>63731.19</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65846.850000000006</v>
      </c>
      <c r="AD57" s="41"/>
      <c r="AE57" s="52">
        <f t="shared" si="4"/>
        <v>65.846850000000003</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22146932.330215111</v>
      </c>
      <c r="C59" s="37">
        <f t="shared" ref="C59:D59" si="8">C60+C64</f>
        <v>21812110.961940017</v>
      </c>
      <c r="D59" s="37">
        <f t="shared" si="8"/>
        <v>10264.409295129728</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43969307.701450258</v>
      </c>
      <c r="AD59" s="41"/>
      <c r="AE59" s="37">
        <f t="shared" si="4"/>
        <v>43969.307701450256</v>
      </c>
      <c r="AF59" s="128"/>
      <c r="AG59" s="53">
        <f>SUM(AG60:AG66)</f>
        <v>11870.833406186701</v>
      </c>
    </row>
    <row r="60" spans="1:33" ht="22.25" customHeight="1">
      <c r="A60" s="100" t="s">
        <v>89</v>
      </c>
      <c r="B60" s="49">
        <f>SUM(B61,B62,B63)</f>
        <v>16953504.177772623</v>
      </c>
      <c r="C60" s="49">
        <f t="shared" ref="C60:D60" si="9">SUM(C61,C62,C63)</f>
        <v>15904138.822410418</v>
      </c>
      <c r="D60" s="49">
        <f t="shared" si="9"/>
        <v>10232.274436564199</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32867875.274619602</v>
      </c>
      <c r="AD60" s="41"/>
      <c r="AE60" s="52">
        <f t="shared" si="4"/>
        <v>32867.875274619604</v>
      </c>
      <c r="AF60" s="128"/>
      <c r="AG60" s="111"/>
    </row>
    <row r="61" spans="1:33" ht="22.25" customHeight="1">
      <c r="A61" s="102" t="s">
        <v>90</v>
      </c>
      <c r="B61" s="44">
        <v>4379822.4460250996</v>
      </c>
      <c r="C61" s="44">
        <v>6108190.1859468697</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10488012.63197197</v>
      </c>
      <c r="AD61" s="41"/>
      <c r="AE61" s="52">
        <f t="shared" si="4"/>
        <v>10488.012631971969</v>
      </c>
      <c r="AF61" s="128"/>
      <c r="AG61" s="109"/>
    </row>
    <row r="62" spans="1:33" ht="22.25" customHeight="1">
      <c r="A62" s="102" t="s">
        <v>91</v>
      </c>
      <c r="B62" s="44">
        <v>12534189.3699781</v>
      </c>
      <c r="C62" s="44">
        <v>9714833.9770401902</v>
      </c>
      <c r="D62" s="44">
        <v>10232.274436564199</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22259255.621454854</v>
      </c>
      <c r="AD62" s="41"/>
      <c r="AE62" s="52">
        <f t="shared" si="4"/>
        <v>22259.255621454853</v>
      </c>
      <c r="AF62" s="128"/>
      <c r="AG62" s="44">
        <v>11870.833406186701</v>
      </c>
    </row>
    <row r="63" spans="1:33" ht="22.25" customHeight="1">
      <c r="A63" s="102" t="s">
        <v>92</v>
      </c>
      <c r="B63" s="44">
        <v>39492.3617694239</v>
      </c>
      <c r="C63" s="44">
        <v>81114.659423356803</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120607.0211927807</v>
      </c>
      <c r="AD63" s="41"/>
      <c r="AE63" s="52">
        <f t="shared" si="4"/>
        <v>120.60702119278069</v>
      </c>
      <c r="AF63" s="128"/>
      <c r="AG63" s="109"/>
    </row>
    <row r="64" spans="1:33" ht="22.25" customHeight="1">
      <c r="A64" s="103" t="s">
        <v>93</v>
      </c>
      <c r="B64" s="49">
        <f>SUM(B65,B66,B67)</f>
        <v>5193428.1524424907</v>
      </c>
      <c r="C64" s="49">
        <f t="shared" ref="C64:D64" si="11">SUM(C65,C66,C67)</f>
        <v>5907972.1395295998</v>
      </c>
      <c r="D64" s="49">
        <f t="shared" si="11"/>
        <v>32.134858565528901</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11101432.426830655</v>
      </c>
      <c r="AD64" s="41"/>
      <c r="AE64" s="52">
        <f t="shared" si="4"/>
        <v>11101.432426830655</v>
      </c>
      <c r="AF64" s="128"/>
      <c r="AG64" s="109"/>
    </row>
    <row r="65" spans="1:33" ht="22.25" customHeight="1">
      <c r="A65" s="102" t="s">
        <v>94</v>
      </c>
      <c r="B65" s="44">
        <v>1814143.9941580601</v>
      </c>
      <c r="C65" s="44">
        <v>1693231.9868036399</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3507375.9809617</v>
      </c>
      <c r="AD65" s="41"/>
      <c r="AE65" s="52">
        <f t="shared" si="4"/>
        <v>3507.3759809617</v>
      </c>
      <c r="AF65" s="128"/>
      <c r="AG65" s="112"/>
    </row>
    <row r="66" spans="1:33" ht="22.25" customHeight="1">
      <c r="A66" s="102" t="s">
        <v>95</v>
      </c>
      <c r="B66" s="44">
        <v>3375976.7987516499</v>
      </c>
      <c r="C66" s="44">
        <v>2491551.7493389398</v>
      </c>
      <c r="D66" s="44">
        <v>32.134858565528901</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5867560.6829491556</v>
      </c>
      <c r="AD66" s="41"/>
      <c r="AE66" s="52">
        <f t="shared" si="4"/>
        <v>5867.5606829491553</v>
      </c>
      <c r="AF66" s="128"/>
      <c r="AG66" s="112"/>
    </row>
    <row r="67" spans="1:33" ht="22.25" customHeight="1" thickBot="1">
      <c r="A67" s="102" t="s">
        <v>96</v>
      </c>
      <c r="B67" s="44">
        <v>3307.3595327807898</v>
      </c>
      <c r="C67" s="44">
        <v>1723188.4033870201</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1726495.7629198008</v>
      </c>
      <c r="AD67" s="41"/>
      <c r="AE67" s="116">
        <f t="shared" si="4"/>
        <v>1726.4957629198009</v>
      </c>
      <c r="AF67" s="128"/>
      <c r="AG67" s="112"/>
    </row>
    <row r="68" spans="1:33" ht="22.25" customHeight="1">
      <c r="A68" s="12" t="s">
        <v>97</v>
      </c>
      <c r="B68" s="33">
        <f>B69+B75+B86+B94+B99+B105+B112+B117</f>
        <v>46037500.631381921</v>
      </c>
      <c r="C68" s="33">
        <f t="shared" ref="C68:AC68" si="12">C69+C75+C86+C94+C99+C105+C112+C117</f>
        <v>170405.86603999999</v>
      </c>
      <c r="D68" s="33">
        <f t="shared" si="12"/>
        <v>492669.56106971175</v>
      </c>
      <c r="E68" s="34">
        <f t="shared" si="12"/>
        <v>626692.91197032551</v>
      </c>
      <c r="F68" s="34">
        <f t="shared" si="12"/>
        <v>3062929.5019999999</v>
      </c>
      <c r="G68" s="34">
        <f t="shared" si="12"/>
        <v>4735.8829999999998</v>
      </c>
      <c r="H68" s="34">
        <f t="shared" si="12"/>
        <v>33448.035000000003</v>
      </c>
      <c r="I68" s="34">
        <f t="shared" si="12"/>
        <v>273.84300000000002</v>
      </c>
      <c r="J68" s="34">
        <f t="shared" si="12"/>
        <v>9012788.6970000006</v>
      </c>
      <c r="K68" s="34">
        <f t="shared" si="12"/>
        <v>9954157.3090000004</v>
      </c>
      <c r="L68" s="34">
        <f t="shared" si="12"/>
        <v>303433.51299999998</v>
      </c>
      <c r="M68" s="34">
        <f t="shared" si="12"/>
        <v>173144.63800000001</v>
      </c>
      <c r="N68" s="34">
        <f t="shared" si="12"/>
        <v>670283.76699999999</v>
      </c>
      <c r="O68" s="34">
        <f t="shared" si="12"/>
        <v>39087.224999999999</v>
      </c>
      <c r="P68" s="34">
        <f t="shared" si="12"/>
        <v>60999.809000000001</v>
      </c>
      <c r="Q68" s="34">
        <f t="shared" si="12"/>
        <v>106330.424</v>
      </c>
      <c r="R68" s="34">
        <f t="shared" si="12"/>
        <v>4189.5839999999998</v>
      </c>
      <c r="S68" s="34">
        <f t="shared" si="12"/>
        <v>1802170.6240000001</v>
      </c>
      <c r="T68" s="34">
        <f t="shared" si="12"/>
        <v>57262.818852212469</v>
      </c>
      <c r="U68" s="34">
        <f t="shared" si="12"/>
        <v>30560.870802723013</v>
      </c>
      <c r="V68" s="34">
        <f t="shared" si="12"/>
        <v>3359.2919799422643</v>
      </c>
      <c r="W68" s="34">
        <f t="shared" si="12"/>
        <v>299.84615496274847</v>
      </c>
      <c r="X68" s="34">
        <f t="shared" si="12"/>
        <v>3.3690579209297582E-3</v>
      </c>
      <c r="Y68" s="34">
        <f t="shared" si="12"/>
        <v>107.25757881869539</v>
      </c>
      <c r="Z68" s="34">
        <f t="shared" si="12"/>
        <v>2.2460386139531727E-3</v>
      </c>
      <c r="AA68" s="34">
        <f t="shared" si="12"/>
        <v>2976.6828804530537</v>
      </c>
      <c r="AB68" s="120">
        <f t="shared" si="12"/>
        <v>401213.16508864594</v>
      </c>
      <c r="AC68" s="57">
        <f t="shared" si="12"/>
        <v>73051021.762414828</v>
      </c>
      <c r="AD68" s="93"/>
      <c r="AE68" s="57">
        <f t="shared" si="4"/>
        <v>73051.021762414821</v>
      </c>
      <c r="AF68" s="128"/>
      <c r="AG68" s="57"/>
    </row>
    <row r="69" spans="1:33" ht="22.25" customHeight="1">
      <c r="A69" s="20" t="s">
        <v>98</v>
      </c>
      <c r="B69" s="53">
        <f>SUM(B70:B74)</f>
        <v>29804981.691166759</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29804981.691166759</v>
      </c>
      <c r="AD69" s="41"/>
      <c r="AE69" s="37">
        <f t="shared" si="4"/>
        <v>29804.981691166759</v>
      </c>
      <c r="AF69" s="128"/>
      <c r="AG69" s="76"/>
    </row>
    <row r="70" spans="1:33" ht="22.25" customHeight="1">
      <c r="A70" s="100" t="s">
        <v>99</v>
      </c>
      <c r="B70" s="44">
        <v>19710074.043199997</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19710074.043199997</v>
      </c>
      <c r="AD70" s="41"/>
      <c r="AE70" s="52">
        <f t="shared" si="4"/>
        <v>19710.074043199998</v>
      </c>
      <c r="AF70" s="128"/>
      <c r="AG70" s="111"/>
    </row>
    <row r="71" spans="1:33" ht="22.25" customHeight="1">
      <c r="A71" s="100" t="s">
        <v>100</v>
      </c>
      <c r="B71" s="44">
        <v>3407298.7801430477</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3407298.7801430477</v>
      </c>
      <c r="AD71" s="41"/>
      <c r="AE71" s="52">
        <f t="shared" si="4"/>
        <v>3407.2987801430477</v>
      </c>
      <c r="AF71" s="128"/>
      <c r="AG71" s="111"/>
    </row>
    <row r="72" spans="1:33" ht="22.25" customHeight="1">
      <c r="A72" s="100" t="s">
        <v>101</v>
      </c>
      <c r="B72" s="44">
        <v>1101960.6493537638</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1101960.6493537638</v>
      </c>
      <c r="AD72" s="41"/>
      <c r="AE72" s="52">
        <f t="shared" si="4"/>
        <v>1101.9606493537638</v>
      </c>
      <c r="AF72" s="128"/>
      <c r="AG72" s="111"/>
    </row>
    <row r="73" spans="1:33" ht="22.25" customHeight="1">
      <c r="A73" s="100" t="s">
        <v>102</v>
      </c>
      <c r="B73" s="44">
        <v>5585648.2184699457</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5585648.2184699457</v>
      </c>
      <c r="AD73" s="41"/>
      <c r="AE73" s="52">
        <f t="shared" ref="AE73:AE136" si="13">AC73/1000</f>
        <v>5585.6482184699453</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2202560.87788</v>
      </c>
      <c r="C75" s="37">
        <f>SUM(C76:C85)</f>
        <v>168529.62503999998</v>
      </c>
      <c r="D75" s="37">
        <f>SUM(D76:D85)</f>
        <v>492311.38994999998</v>
      </c>
      <c r="E75" s="60">
        <f>SUM(E76:E85)</f>
        <v>625996.64</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3489398.5328700002</v>
      </c>
      <c r="AD75" s="41"/>
      <c r="AE75" s="37">
        <f t="shared" si="13"/>
        <v>3489.3985328700001</v>
      </c>
      <c r="AF75" s="128"/>
      <c r="AG75" s="76"/>
    </row>
    <row r="76" spans="1:33" ht="22.25" customHeight="1">
      <c r="A76" s="100" t="s">
        <v>105</v>
      </c>
      <c r="B76" s="117">
        <v>332927.60688000004</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332927.60688000004</v>
      </c>
      <c r="AD76" s="41"/>
      <c r="AE76" s="52">
        <f t="shared" si="13"/>
        <v>332.92760688000004</v>
      </c>
      <c r="AF76" s="128"/>
      <c r="AG76" s="111"/>
    </row>
    <row r="77" spans="1:33" ht="22.25" customHeight="1">
      <c r="A77" s="100" t="s">
        <v>106</v>
      </c>
      <c r="B77" s="59"/>
      <c r="C77" s="58"/>
      <c r="D77" s="44">
        <v>492311.38994999998</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492311.38994999998</v>
      </c>
      <c r="AD77" s="41"/>
      <c r="AE77" s="52">
        <f t="shared" si="13"/>
        <v>492.31138994999998</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0</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0</v>
      </c>
      <c r="AD79" s="41"/>
      <c r="AE79" s="52">
        <f t="shared" si="13"/>
        <v>0</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419401.24000000005</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419401.24000000005</v>
      </c>
      <c r="AD81" s="41"/>
      <c r="AE81" s="52">
        <f t="shared" si="13"/>
        <v>419.40124000000003</v>
      </c>
      <c r="AF81" s="128"/>
      <c r="AG81" s="111"/>
    </row>
    <row r="82" spans="1:33" ht="22.25" customHeight="1">
      <c r="A82" s="100" t="s">
        <v>111</v>
      </c>
      <c r="B82" s="44">
        <v>162616.92999999996</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162616.92999999996</v>
      </c>
      <c r="AD82" s="41"/>
      <c r="AE82" s="52">
        <f t="shared" si="13"/>
        <v>162.61692999999997</v>
      </c>
      <c r="AF82" s="128"/>
      <c r="AG82" s="111"/>
    </row>
    <row r="83" spans="1:33" ht="22.25" customHeight="1">
      <c r="A83" s="100" t="s">
        <v>112</v>
      </c>
      <c r="B83" s="44">
        <v>1287615.101</v>
      </c>
      <c r="C83" s="44">
        <v>168529.62503999998</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1456144.7260400001</v>
      </c>
      <c r="AD83" s="41"/>
      <c r="AE83" s="52">
        <f t="shared" si="13"/>
        <v>1456.14472604</v>
      </c>
      <c r="AF83" s="128"/>
      <c r="AG83" s="111"/>
    </row>
    <row r="84" spans="1:33" ht="22.25" customHeight="1">
      <c r="A84" s="100" t="s">
        <v>113</v>
      </c>
      <c r="B84" s="59"/>
      <c r="C84" s="58"/>
      <c r="D84" s="58"/>
      <c r="E84" s="165">
        <v>625996.64</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625996.64</v>
      </c>
      <c r="AD84" s="41"/>
      <c r="AE84" s="52">
        <f t="shared" si="13"/>
        <v>625.99664000000007</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13988080.595000001</v>
      </c>
      <c r="C86" s="37">
        <f>SUM(C87:C93)</f>
        <v>1876.241</v>
      </c>
      <c r="D86" s="58"/>
      <c r="E86" s="47"/>
      <c r="F86" s="47"/>
      <c r="G86" s="47"/>
      <c r="H86" s="47"/>
      <c r="I86" s="47"/>
      <c r="J86" s="47"/>
      <c r="K86" s="47"/>
      <c r="L86" s="47"/>
      <c r="M86" s="47"/>
      <c r="N86" s="47"/>
      <c r="O86" s="47"/>
      <c r="P86" s="47"/>
      <c r="Q86" s="47"/>
      <c r="R86" s="47"/>
      <c r="S86" s="47"/>
      <c r="T86" s="47"/>
      <c r="U86" s="66">
        <v>0</v>
      </c>
      <c r="V86" s="66">
        <v>0</v>
      </c>
      <c r="W86" s="47"/>
      <c r="X86" s="47"/>
      <c r="Y86" s="47"/>
      <c r="Z86" s="47"/>
      <c r="AA86" s="47"/>
      <c r="AB86" s="75"/>
      <c r="AC86" s="37">
        <f>SUM(AC87:AC93)</f>
        <v>13989956.836000001</v>
      </c>
      <c r="AD86" s="41"/>
      <c r="AE86" s="37">
        <f>AC86/1000</f>
        <v>13989.956836000001</v>
      </c>
      <c r="AF86" s="128"/>
      <c r="AG86" s="76"/>
    </row>
    <row r="87" spans="1:33" ht="22.25" customHeight="1">
      <c r="A87" s="100" t="s">
        <v>116</v>
      </c>
      <c r="B87" s="44">
        <v>13544621.335000001</v>
      </c>
      <c r="C87" s="44">
        <v>1876.241</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5">SUM(B87:AB87)</f>
        <v>13546497.576000001</v>
      </c>
      <c r="AD87" s="41"/>
      <c r="AE87" s="52">
        <f t="shared" si="13"/>
        <v>13546.497576000002</v>
      </c>
      <c r="AF87" s="128"/>
      <c r="AG87" s="111"/>
    </row>
    <row r="88" spans="1:33" ht="22.25" customHeight="1">
      <c r="A88" s="100" t="s">
        <v>117</v>
      </c>
      <c r="B88" s="44">
        <v>340342.6</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5"/>
        <v>340342.6</v>
      </c>
      <c r="AD88" s="41"/>
      <c r="AE88" s="52">
        <f t="shared" si="13"/>
        <v>340.3426</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5"/>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103116.66</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5"/>
        <v>103116.66</v>
      </c>
      <c r="AD91" s="41"/>
      <c r="AE91" s="52">
        <f t="shared" si="13"/>
        <v>103.11666000000001</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8212.2093351613312</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8212.2093351613312</v>
      </c>
      <c r="AD94" s="41"/>
      <c r="AE94" s="37">
        <f t="shared" si="13"/>
        <v>8.2122093351613312</v>
      </c>
      <c r="AF94" s="128"/>
      <c r="AG94" s="78"/>
    </row>
    <row r="95" spans="1:33" ht="22.25" customHeight="1">
      <c r="A95" s="100" t="s">
        <v>124</v>
      </c>
      <c r="B95" s="44">
        <v>5527.3443097693316</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5527.3443097693316</v>
      </c>
      <c r="AD95" s="41"/>
      <c r="AE95" s="52">
        <f t="shared" si="13"/>
        <v>5.5273443097693313</v>
      </c>
      <c r="AF95" s="128"/>
      <c r="AG95" s="111"/>
    </row>
    <row r="96" spans="1:33" ht="22.25" customHeight="1">
      <c r="A96" s="100" t="s">
        <v>125</v>
      </c>
      <c r="B96" s="44">
        <v>2684.8650253919996</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2684.8650253919996</v>
      </c>
      <c r="AD96" s="41"/>
      <c r="AE96" s="52">
        <f t="shared" si="13"/>
        <v>2.6848650253919994</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358.17111971178633</v>
      </c>
      <c r="E99" s="66">
        <f>SUM(E100:E102)</f>
        <v>696.27197032548349</v>
      </c>
      <c r="F99" s="47"/>
      <c r="G99" s="47"/>
      <c r="H99" s="47"/>
      <c r="I99" s="47"/>
      <c r="J99" s="47"/>
      <c r="K99" s="47"/>
      <c r="L99" s="47"/>
      <c r="M99" s="47"/>
      <c r="N99" s="47"/>
      <c r="O99" s="47"/>
      <c r="P99" s="47"/>
      <c r="Q99" s="47"/>
      <c r="R99" s="47"/>
      <c r="S99" s="47"/>
      <c r="T99" s="66">
        <f>SUM(T100:T102)</f>
        <v>2.2808522124694464</v>
      </c>
      <c r="U99" s="66">
        <f t="shared" ref="U99:AB99" si="16">SUM(U100:U102)</f>
        <v>30560.870802723013</v>
      </c>
      <c r="V99" s="66">
        <f t="shared" si="16"/>
        <v>3359.2919799422643</v>
      </c>
      <c r="W99" s="66">
        <f t="shared" si="16"/>
        <v>299.84615496274847</v>
      </c>
      <c r="X99" s="66">
        <f t="shared" si="16"/>
        <v>3.3690579209297582E-3</v>
      </c>
      <c r="Y99" s="66">
        <f t="shared" si="16"/>
        <v>107.25757881869539</v>
      </c>
      <c r="Z99" s="66">
        <f t="shared" si="16"/>
        <v>2.2460386139531727E-3</v>
      </c>
      <c r="AA99" s="66">
        <f t="shared" si="16"/>
        <v>2976.6828804530537</v>
      </c>
      <c r="AB99" s="66">
        <f t="shared" si="16"/>
        <v>2558.9950886459392</v>
      </c>
      <c r="AC99" s="37">
        <f>SUM(AC100:AC104)</f>
        <v>40919.674042891987</v>
      </c>
      <c r="AD99" s="41"/>
      <c r="AE99" s="37">
        <f t="shared" si="13"/>
        <v>40.919674042891991</v>
      </c>
      <c r="AF99" s="128"/>
      <c r="AG99" s="63"/>
    </row>
    <row r="100" spans="1:33" ht="22.25" customHeight="1">
      <c r="A100" s="100" t="s">
        <v>129</v>
      </c>
      <c r="B100" s="63"/>
      <c r="C100" s="63"/>
      <c r="D100" s="44">
        <v>300.5761175122833</v>
      </c>
      <c r="E100" s="165">
        <v>696.27197032548349</v>
      </c>
      <c r="F100" s="47"/>
      <c r="G100" s="47"/>
      <c r="H100" s="47"/>
      <c r="I100" s="47"/>
      <c r="J100" s="47"/>
      <c r="K100" s="47"/>
      <c r="L100" s="47"/>
      <c r="M100" s="47"/>
      <c r="N100" s="47"/>
      <c r="O100" s="47"/>
      <c r="P100" s="47"/>
      <c r="Q100" s="47"/>
      <c r="R100" s="47"/>
      <c r="S100" s="47"/>
      <c r="T100" s="165">
        <v>2.2808522124694464</v>
      </c>
      <c r="U100" s="165">
        <v>2680.4224818917155</v>
      </c>
      <c r="V100" s="165">
        <v>1495.8617168928126</v>
      </c>
      <c r="W100" s="165">
        <v>299.84615496274847</v>
      </c>
      <c r="X100" s="165">
        <v>3.3690579209297582E-3</v>
      </c>
      <c r="Y100" s="165">
        <v>107.13604188556631</v>
      </c>
      <c r="Z100" s="165">
        <v>2.2460386139531727E-3</v>
      </c>
      <c r="AA100" s="165">
        <v>2712.0916263484555</v>
      </c>
      <c r="AB100" s="165">
        <v>1319.547685697489</v>
      </c>
      <c r="AC100" s="52">
        <f>SUM(B100:AB100)</f>
        <v>9614.0402628255597</v>
      </c>
      <c r="AD100" s="41"/>
      <c r="AE100" s="52">
        <f t="shared" si="13"/>
        <v>9.6140402628255597</v>
      </c>
      <c r="AF100" s="128"/>
      <c r="AG100" s="111"/>
    </row>
    <row r="101" spans="1:33" ht="22.25" customHeight="1">
      <c r="A101" s="100" t="s">
        <v>130</v>
      </c>
      <c r="B101" s="64"/>
      <c r="C101" s="63"/>
      <c r="D101" s="44">
        <v>57.595002199503014</v>
      </c>
      <c r="E101" s="45"/>
      <c r="F101" s="47"/>
      <c r="G101" s="47"/>
      <c r="H101" s="47"/>
      <c r="I101" s="47"/>
      <c r="J101" s="47"/>
      <c r="K101" s="47"/>
      <c r="L101" s="47"/>
      <c r="M101" s="47"/>
      <c r="N101" s="47"/>
      <c r="O101" s="47"/>
      <c r="P101" s="47"/>
      <c r="Q101" s="47"/>
      <c r="R101" s="47"/>
      <c r="S101" s="47"/>
      <c r="T101" s="47"/>
      <c r="U101" s="165">
        <v>54.901825295573502</v>
      </c>
      <c r="V101" s="47"/>
      <c r="W101" s="47"/>
      <c r="X101" s="47"/>
      <c r="Y101" s="165">
        <v>0.12153693312908023</v>
      </c>
      <c r="Z101" s="47"/>
      <c r="AA101" s="165">
        <v>264.59125410459825</v>
      </c>
      <c r="AB101" s="165">
        <v>1239.4474029484502</v>
      </c>
      <c r="AC101" s="52">
        <f>SUM(B101:AB101)</f>
        <v>1616.6570214812541</v>
      </c>
      <c r="AD101" s="41"/>
      <c r="AE101" s="52">
        <f t="shared" si="13"/>
        <v>1.6166570214812541</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27825.546495535724</v>
      </c>
      <c r="V102" s="165">
        <v>1863.4302630494515</v>
      </c>
      <c r="W102" s="47"/>
      <c r="X102" s="47"/>
      <c r="Y102" s="47"/>
      <c r="Z102" s="47"/>
      <c r="AA102" s="47"/>
      <c r="AB102" s="75"/>
      <c r="AC102" s="52">
        <f>SUM(B102:AB102)</f>
        <v>29688.976758585177</v>
      </c>
      <c r="AD102" s="41"/>
      <c r="AE102" s="52">
        <f t="shared" si="13"/>
        <v>29.688976758585177</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3062929.5019999999</v>
      </c>
      <c r="G105" s="67">
        <f t="shared" ref="G105:S105" si="17">SUM(G106:G111)</f>
        <v>4735.8829999999998</v>
      </c>
      <c r="H105" s="66">
        <f t="shared" si="17"/>
        <v>33448.035000000003</v>
      </c>
      <c r="I105" s="66">
        <f t="shared" si="17"/>
        <v>273.84300000000002</v>
      </c>
      <c r="J105" s="66">
        <f t="shared" si="17"/>
        <v>9012788.6970000006</v>
      </c>
      <c r="K105" s="66">
        <f t="shared" si="17"/>
        <v>9954157.3090000004</v>
      </c>
      <c r="L105" s="66">
        <f t="shared" si="17"/>
        <v>303433.51299999998</v>
      </c>
      <c r="M105" s="66">
        <f t="shared" si="17"/>
        <v>173144.63800000001</v>
      </c>
      <c r="N105" s="66">
        <f t="shared" si="17"/>
        <v>670283.76699999999</v>
      </c>
      <c r="O105" s="66">
        <f t="shared" si="17"/>
        <v>39087.224999999999</v>
      </c>
      <c r="P105" s="66">
        <f t="shared" si="17"/>
        <v>60999.809000000001</v>
      </c>
      <c r="Q105" s="66">
        <f t="shared" si="17"/>
        <v>106330.424</v>
      </c>
      <c r="R105" s="67">
        <f t="shared" si="17"/>
        <v>4189.5839999999998</v>
      </c>
      <c r="S105" s="66">
        <f t="shared" si="17"/>
        <v>1802170.6240000001</v>
      </c>
      <c r="T105" s="66">
        <f>SUM(T106:T111)</f>
        <v>57260.538</v>
      </c>
      <c r="U105" s="47"/>
      <c r="V105" s="47"/>
      <c r="W105" s="47"/>
      <c r="X105" s="47"/>
      <c r="Y105" s="47"/>
      <c r="Z105" s="47"/>
      <c r="AA105" s="47"/>
      <c r="AB105" s="75"/>
      <c r="AC105" s="37">
        <f>SUM(AC106:AC111)</f>
        <v>25285233.391000003</v>
      </c>
      <c r="AD105" s="41"/>
      <c r="AE105" s="37">
        <f>AC105/1000</f>
        <v>25285.233391000002</v>
      </c>
      <c r="AF105" s="128"/>
      <c r="AG105" s="63"/>
    </row>
    <row r="106" spans="1:33" ht="22.25" customHeight="1">
      <c r="A106" s="100" t="s">
        <v>135</v>
      </c>
      <c r="B106" s="63"/>
      <c r="C106" s="63"/>
      <c r="D106" s="63"/>
      <c r="E106" s="45"/>
      <c r="F106" s="165">
        <v>3062929.5019999999</v>
      </c>
      <c r="G106" s="47"/>
      <c r="H106" s="47"/>
      <c r="I106" s="47"/>
      <c r="J106" s="165">
        <v>8226132.8760000002</v>
      </c>
      <c r="K106" s="165">
        <v>9954157.3090000004</v>
      </c>
      <c r="L106" s="165">
        <v>303433.51299999998</v>
      </c>
      <c r="M106" s="105"/>
      <c r="N106" s="47"/>
      <c r="O106" s="47"/>
      <c r="P106" s="47"/>
      <c r="Q106" s="47"/>
      <c r="R106" s="47"/>
      <c r="S106" s="165">
        <v>1802170.6240000001</v>
      </c>
      <c r="T106" s="151">
        <v>57260.538</v>
      </c>
      <c r="U106" s="47"/>
      <c r="V106" s="47"/>
      <c r="W106" s="47"/>
      <c r="X106" s="47"/>
      <c r="Y106" s="47"/>
      <c r="Z106" s="47"/>
      <c r="AA106" s="47"/>
      <c r="AB106" s="75"/>
      <c r="AC106" s="52">
        <f>SUM(B106:AB106)</f>
        <v>23406084.362</v>
      </c>
      <c r="AD106" s="41"/>
      <c r="AE106" s="52">
        <f>AC106/1000</f>
        <v>23406.084362000001</v>
      </c>
      <c r="AF106" s="128"/>
      <c r="AG106" s="111"/>
    </row>
    <row r="107" spans="1:33" ht="22.25" customHeight="1">
      <c r="A107" s="100" t="s">
        <v>136</v>
      </c>
      <c r="B107" s="63"/>
      <c r="C107" s="63"/>
      <c r="D107" s="63"/>
      <c r="E107" s="45"/>
      <c r="F107" s="47"/>
      <c r="G107" s="47"/>
      <c r="H107" s="47"/>
      <c r="I107" s="165">
        <v>273.84300000000002</v>
      </c>
      <c r="J107" s="165">
        <v>2076.5230000000001</v>
      </c>
      <c r="K107" s="47"/>
      <c r="L107" s="47"/>
      <c r="M107" s="165">
        <v>173144.63800000001</v>
      </c>
      <c r="N107" s="47"/>
      <c r="O107" s="47"/>
      <c r="P107" s="47"/>
      <c r="Q107" s="165">
        <v>26764.54</v>
      </c>
      <c r="R107" s="47"/>
      <c r="S107" s="47"/>
      <c r="T107" s="47"/>
      <c r="U107" s="47"/>
      <c r="V107" s="47"/>
      <c r="W107" s="47"/>
      <c r="X107" s="47"/>
      <c r="Y107" s="47"/>
      <c r="Z107" s="47"/>
      <c r="AA107" s="47"/>
      <c r="AB107" s="75"/>
      <c r="AC107" s="52">
        <f>SUM(B107:AB107)</f>
        <v>202259.54400000002</v>
      </c>
      <c r="AD107" s="41"/>
      <c r="AE107" s="52">
        <f t="shared" si="13"/>
        <v>202.25954400000003</v>
      </c>
      <c r="AF107" s="128"/>
      <c r="AG107" s="111"/>
    </row>
    <row r="108" spans="1:33" ht="22.25" customHeight="1">
      <c r="A108" s="100" t="s">
        <v>137</v>
      </c>
      <c r="B108" s="63"/>
      <c r="C108" s="63"/>
      <c r="D108" s="63"/>
      <c r="E108" s="45"/>
      <c r="F108" s="47"/>
      <c r="G108" s="47"/>
      <c r="H108" s="165">
        <v>33448.035000000003</v>
      </c>
      <c r="I108" s="47"/>
      <c r="J108" s="47"/>
      <c r="K108" s="47"/>
      <c r="L108" s="47"/>
      <c r="M108" s="47"/>
      <c r="N108" s="47"/>
      <c r="O108" s="165">
        <v>39087.224999999999</v>
      </c>
      <c r="P108" s="165">
        <v>60999.809000000001</v>
      </c>
      <c r="Q108" s="47"/>
      <c r="R108" s="165">
        <v>4189.5839999999998</v>
      </c>
      <c r="S108" s="47"/>
      <c r="T108" s="47"/>
      <c r="U108" s="47"/>
      <c r="V108" s="47"/>
      <c r="W108" s="47"/>
      <c r="X108" s="47"/>
      <c r="Y108" s="47"/>
      <c r="Z108" s="47"/>
      <c r="AA108" s="47"/>
      <c r="AB108" s="75"/>
      <c r="AC108" s="52">
        <f>SUM(B108:AB108)</f>
        <v>137724.65300000002</v>
      </c>
      <c r="AD108" s="41"/>
      <c r="AE108" s="52">
        <f t="shared" si="13"/>
        <v>137.72465300000002</v>
      </c>
      <c r="AF108" s="128"/>
      <c r="AG108" s="111"/>
    </row>
    <row r="109" spans="1:33" ht="22.25" customHeight="1">
      <c r="A109" s="100" t="s">
        <v>138</v>
      </c>
      <c r="B109" s="63"/>
      <c r="C109" s="63"/>
      <c r="D109" s="63"/>
      <c r="E109" s="45"/>
      <c r="F109" s="47"/>
      <c r="G109" s="47"/>
      <c r="H109" s="47"/>
      <c r="I109" s="47"/>
      <c r="J109" s="165">
        <v>784579.29799999995</v>
      </c>
      <c r="K109" s="47"/>
      <c r="L109" s="47"/>
      <c r="M109" s="47"/>
      <c r="N109" s="165">
        <v>670283.76699999999</v>
      </c>
      <c r="O109" s="47"/>
      <c r="P109" s="47"/>
      <c r="Q109" s="165">
        <v>79565.884000000005</v>
      </c>
      <c r="R109" s="47"/>
      <c r="S109" s="47"/>
      <c r="T109" s="47"/>
      <c r="U109" s="47"/>
      <c r="V109" s="47"/>
      <c r="W109" s="47"/>
      <c r="X109" s="47"/>
      <c r="Y109" s="47"/>
      <c r="Z109" s="47"/>
      <c r="AA109" s="47"/>
      <c r="AB109" s="75"/>
      <c r="AC109" s="52">
        <f>SUM(B109:AB109)</f>
        <v>1534428.949</v>
      </c>
      <c r="AD109" s="41"/>
      <c r="AE109" s="52">
        <f t="shared" si="13"/>
        <v>1534.4289490000001</v>
      </c>
      <c r="AF109" s="128"/>
      <c r="AG109" s="111"/>
    </row>
    <row r="110" spans="1:33" ht="22.25" customHeight="1">
      <c r="A110" s="100" t="s">
        <v>139</v>
      </c>
      <c r="B110" s="64"/>
      <c r="C110" s="63"/>
      <c r="D110" s="63"/>
      <c r="E110" s="45"/>
      <c r="F110" s="47"/>
      <c r="G110" s="165">
        <v>4735.8829999999998</v>
      </c>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8">SUM(B110:AB110)</f>
        <v>4735.8829999999998</v>
      </c>
      <c r="AD110" s="41"/>
      <c r="AE110" s="52">
        <f t="shared" si="13"/>
        <v>4.7358829999999994</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398654.17</v>
      </c>
      <c r="AC112" s="37">
        <f>SUM(AC113:AC116)</f>
        <v>398654.17</v>
      </c>
      <c r="AD112" s="41"/>
      <c r="AE112" s="37">
        <f t="shared" si="13"/>
        <v>398.65416999999997</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398654.17</v>
      </c>
      <c r="AC113" s="52">
        <f>SUM(B113:AB113)</f>
        <v>398654.17</v>
      </c>
      <c r="AD113" s="41"/>
      <c r="AE113" s="52">
        <f t="shared" si="13"/>
        <v>398.65416999999997</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33665.258000000002</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33665.258000000002</v>
      </c>
      <c r="AD117" s="41"/>
      <c r="AE117" s="37">
        <f t="shared" si="13"/>
        <v>33.665258000000001</v>
      </c>
      <c r="AF117" s="128"/>
      <c r="AG117" s="64"/>
    </row>
    <row r="118" spans="1:33" ht="22.25" customHeight="1">
      <c r="A118" s="100" t="s">
        <v>147</v>
      </c>
      <c r="B118" s="44">
        <v>33665.258000000002</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19">SUM(B118:AB118)</f>
        <v>33665.258000000002</v>
      </c>
      <c r="AD118" s="41"/>
      <c r="AE118" s="52">
        <f t="shared" si="13"/>
        <v>33.665258000000001</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1592137.8800000001</v>
      </c>
      <c r="C121" s="33">
        <f>C122+C132+SUM(C143:C149)</f>
        <v>99916506.871399999</v>
      </c>
      <c r="D121" s="33">
        <f>D122+D132+SUM(D143:D149)</f>
        <v>30761639.974565998</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132270284.72596599</v>
      </c>
      <c r="AD121" s="41"/>
      <c r="AE121" s="57">
        <f t="shared" si="13"/>
        <v>132270.28472596599</v>
      </c>
      <c r="AF121" s="128"/>
      <c r="AG121" s="33">
        <f>SUM(AG122:AG149)</f>
        <v>3313.4</v>
      </c>
    </row>
    <row r="122" spans="1:33" ht="22.25" customHeight="1">
      <c r="A122" s="22" t="s">
        <v>151</v>
      </c>
      <c r="B122" s="58"/>
      <c r="C122" s="37">
        <f>SUM(C123:C131)</f>
        <v>79719088</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19"/>
        <v>79719088</v>
      </c>
      <c r="AD122" s="41"/>
      <c r="AE122" s="37">
        <f t="shared" si="13"/>
        <v>79719.088000000003</v>
      </c>
      <c r="AF122" s="128"/>
      <c r="AG122" s="63"/>
    </row>
    <row r="123" spans="1:33" ht="22.25" customHeight="1">
      <c r="A123" s="21" t="s">
        <v>152</v>
      </c>
      <c r="B123" s="58"/>
      <c r="C123" s="44">
        <v>75159157</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19"/>
        <v>75159157</v>
      </c>
      <c r="AD123" s="41"/>
      <c r="AE123" s="52">
        <f t="shared" si="13"/>
        <v>75159.157000000007</v>
      </c>
      <c r="AF123" s="128"/>
      <c r="AG123" s="111"/>
    </row>
    <row r="124" spans="1:33" ht="22.25" customHeight="1">
      <c r="A124" s="21" t="s">
        <v>153</v>
      </c>
      <c r="B124" s="59"/>
      <c r="C124" s="44">
        <v>1651857</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1651857</v>
      </c>
      <c r="AD124" s="41"/>
      <c r="AE124" s="52">
        <f t="shared" si="13"/>
        <v>1651.857</v>
      </c>
      <c r="AF124" s="128"/>
      <c r="AG124" s="111"/>
    </row>
    <row r="125" spans="1:33" ht="22.25" customHeight="1">
      <c r="A125" s="21" t="s">
        <v>154</v>
      </c>
      <c r="B125" s="59"/>
      <c r="C125" s="44">
        <v>404044</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404044</v>
      </c>
      <c r="AD125" s="41"/>
      <c r="AE125" s="52">
        <f t="shared" si="13"/>
        <v>404.04399999999998</v>
      </c>
      <c r="AF125" s="128"/>
      <c r="AG125" s="111"/>
    </row>
    <row r="126" spans="1:33" ht="22.25" customHeight="1">
      <c r="A126" s="21" t="s">
        <v>155</v>
      </c>
      <c r="B126" s="59"/>
      <c r="C126" s="44">
        <v>380800</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380800</v>
      </c>
      <c r="AD126" s="41"/>
      <c r="AE126" s="52">
        <f t="shared" si="13"/>
        <v>380.8</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1408416</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19"/>
        <v>1408416</v>
      </c>
      <c r="AD128" s="41"/>
      <c r="AE128" s="52">
        <f t="shared" si="13"/>
        <v>1408.4159999999999</v>
      </c>
      <c r="AF128" s="128"/>
      <c r="AG128" s="111"/>
    </row>
    <row r="129" spans="1:33" ht="22.25" customHeight="1">
      <c r="A129" s="21" t="s">
        <v>159</v>
      </c>
      <c r="B129" s="76"/>
      <c r="C129" s="44">
        <v>599874</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19"/>
        <v>599874</v>
      </c>
      <c r="AD129" s="41"/>
      <c r="AE129" s="52">
        <f t="shared" si="13"/>
        <v>599.87400000000002</v>
      </c>
      <c r="AF129" s="128"/>
      <c r="AG129" s="111"/>
    </row>
    <row r="130" spans="1:33" ht="22.25" customHeight="1">
      <c r="A130" s="21" t="s">
        <v>160</v>
      </c>
      <c r="B130" s="77"/>
      <c r="C130" s="44">
        <v>114940</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19"/>
        <v>114940</v>
      </c>
      <c r="AD130" s="41"/>
      <c r="AE130" s="52">
        <f t="shared" si="13"/>
        <v>114.94</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19445105</v>
      </c>
      <c r="D132" s="62">
        <f>SUM(D133:D142)</f>
        <v>8227651.9194</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19"/>
        <v>27672756.919399999</v>
      </c>
      <c r="AD132" s="41"/>
      <c r="AE132" s="37">
        <f t="shared" si="13"/>
        <v>27672.756919399999</v>
      </c>
      <c r="AF132" s="128"/>
      <c r="AG132" s="78"/>
    </row>
    <row r="133" spans="1:33" ht="22.25" customHeight="1">
      <c r="A133" s="21" t="s">
        <v>163</v>
      </c>
      <c r="B133" s="59"/>
      <c r="C133" s="44">
        <v>11634669</v>
      </c>
      <c r="D133" s="44">
        <v>6644341</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19"/>
        <v>18279010</v>
      </c>
      <c r="AD133" s="41"/>
      <c r="AE133" s="52">
        <f t="shared" si="13"/>
        <v>18279.009999999998</v>
      </c>
      <c r="AF133" s="128"/>
      <c r="AG133" s="111"/>
    </row>
    <row r="134" spans="1:33" ht="22.25" customHeight="1">
      <c r="A134" s="21" t="s">
        <v>164</v>
      </c>
      <c r="B134" s="59"/>
      <c r="C134" s="44">
        <v>38221</v>
      </c>
      <c r="D134" s="44">
        <v>37550</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75771</v>
      </c>
      <c r="AD134" s="41"/>
      <c r="AE134" s="52">
        <f t="shared" si="13"/>
        <v>75.771000000000001</v>
      </c>
      <c r="AF134" s="128"/>
      <c r="AG134" s="111"/>
    </row>
    <row r="135" spans="1:33" ht="22.25" customHeight="1">
      <c r="A135" s="21" t="s">
        <v>165</v>
      </c>
      <c r="B135" s="59"/>
      <c r="C135" s="44">
        <v>5602553</v>
      </c>
      <c r="D135" s="44">
        <v>528202</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6130755</v>
      </c>
      <c r="AD135" s="41"/>
      <c r="AE135" s="52">
        <f t="shared" si="13"/>
        <v>6130.7550000000001</v>
      </c>
      <c r="AF135" s="128"/>
      <c r="AG135" s="111"/>
    </row>
    <row r="136" spans="1:33" ht="22.25" customHeight="1">
      <c r="A136" s="21" t="s">
        <v>166</v>
      </c>
      <c r="B136" s="59"/>
      <c r="C136" s="44">
        <v>11200</v>
      </c>
      <c r="D136" s="44">
        <v>37391</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48591</v>
      </c>
      <c r="AD136" s="41"/>
      <c r="AE136" s="52">
        <f t="shared" si="13"/>
        <v>48.591000000000001</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0</v>
      </c>
      <c r="AD137" s="41"/>
      <c r="AE137" s="52">
        <f t="shared" ref="AE137:AE193" si="20">AC137/1000</f>
        <v>0</v>
      </c>
      <c r="AF137" s="128"/>
      <c r="AG137" s="111"/>
    </row>
    <row r="138" spans="1:33" ht="22.25" customHeight="1">
      <c r="A138" s="21" t="s">
        <v>168</v>
      </c>
      <c r="B138" s="59"/>
      <c r="C138" s="44">
        <v>38466</v>
      </c>
      <c r="D138" s="44">
        <v>22237</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60703</v>
      </c>
      <c r="AD138" s="41"/>
      <c r="AE138" s="52">
        <f t="shared" si="20"/>
        <v>60.703000000000003</v>
      </c>
      <c r="AF138" s="128"/>
      <c r="AG138" s="111"/>
    </row>
    <row r="139" spans="1:33" ht="22.25" customHeight="1">
      <c r="A139" s="21" t="s">
        <v>169</v>
      </c>
      <c r="B139" s="59"/>
      <c r="C139" s="44">
        <v>57780</v>
      </c>
      <c r="D139" s="44">
        <v>457703</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515483</v>
      </c>
      <c r="AD139" s="41"/>
      <c r="AE139" s="52">
        <f t="shared" si="20"/>
        <v>515.48299999999995</v>
      </c>
      <c r="AF139" s="128"/>
      <c r="AG139" s="111"/>
    </row>
    <row r="140" spans="1:33" ht="22.25" customHeight="1">
      <c r="A140" s="21" t="s">
        <v>170</v>
      </c>
      <c r="B140" s="59"/>
      <c r="C140" s="44">
        <v>11215</v>
      </c>
      <c r="D140" s="44">
        <v>80972</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92187</v>
      </c>
      <c r="AD140" s="41"/>
      <c r="AE140" s="52">
        <f t="shared" si="20"/>
        <v>92.186999999999998</v>
      </c>
      <c r="AF140" s="128"/>
      <c r="AG140" s="111"/>
    </row>
    <row r="141" spans="1:33" ht="22.25" customHeight="1">
      <c r="A141" s="21" t="s">
        <v>171</v>
      </c>
      <c r="B141" s="76"/>
      <c r="C141" s="44">
        <v>2051001</v>
      </c>
      <c r="D141" s="44">
        <v>419255.91940000001</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19"/>
        <v>2470256.9194</v>
      </c>
      <c r="AD141" s="41"/>
      <c r="AE141" s="52">
        <f t="shared" si="20"/>
        <v>2470.2569193999998</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1459770.3119999999</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1">SUM(B143:AB143)</f>
        <v>1459770.3119999999</v>
      </c>
      <c r="AD143" s="41"/>
      <c r="AE143" s="52">
        <f t="shared" ref="AE143:AE150" si="22">AC143/1000</f>
        <v>1459.7703119999999</v>
      </c>
      <c r="AF143" s="128"/>
      <c r="AG143" s="111"/>
    </row>
    <row r="144" spans="1:33" ht="22.25" customHeight="1">
      <c r="A144" s="22" t="s">
        <v>174</v>
      </c>
      <c r="B144" s="59"/>
      <c r="C144" s="44">
        <v>115723.299</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1"/>
        <v>115723.299</v>
      </c>
      <c r="AD144" s="41"/>
      <c r="AE144" s="52">
        <f t="shared" si="22"/>
        <v>115.723299</v>
      </c>
      <c r="AF144" s="128"/>
      <c r="AG144" s="111"/>
    </row>
    <row r="145" spans="1:33" ht="22.25" customHeight="1">
      <c r="A145" s="22" t="s">
        <v>175</v>
      </c>
      <c r="B145" s="59"/>
      <c r="C145" s="75"/>
      <c r="D145" s="44">
        <v>13963423</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1"/>
        <v>13963423</v>
      </c>
      <c r="AD145" s="41"/>
      <c r="AE145" s="52">
        <f t="shared" si="22"/>
        <v>13963.423000000001</v>
      </c>
      <c r="AF145" s="128"/>
      <c r="AG145" s="111"/>
    </row>
    <row r="146" spans="1:33" ht="22.25" customHeight="1">
      <c r="A146" s="22" t="s">
        <v>176</v>
      </c>
      <c r="B146" s="59"/>
      <c r="C146" s="75"/>
      <c r="D146" s="44">
        <v>6916705.5316660004</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1"/>
        <v>6916705.5316660004</v>
      </c>
      <c r="AD146" s="41"/>
      <c r="AE146" s="52">
        <f t="shared" si="22"/>
        <v>6916.7055316660008</v>
      </c>
      <c r="AF146" s="128"/>
      <c r="AG146" s="111"/>
    </row>
    <row r="147" spans="1:33" ht="22.25" customHeight="1">
      <c r="A147" s="21" t="s">
        <v>177</v>
      </c>
      <c r="B147" s="59"/>
      <c r="C147" s="44">
        <v>636590.57239999995</v>
      </c>
      <c r="D147" s="44">
        <v>194089.2115</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1"/>
        <v>830679.78389999992</v>
      </c>
      <c r="AD147" s="41"/>
      <c r="AE147" s="52">
        <f t="shared" si="22"/>
        <v>830.67978389999996</v>
      </c>
      <c r="AF147" s="128"/>
      <c r="AG147" s="44">
        <v>3313.4</v>
      </c>
    </row>
    <row r="148" spans="1:33" ht="22.25" customHeight="1">
      <c r="A148" s="22" t="s">
        <v>178</v>
      </c>
      <c r="B148" s="44">
        <v>43443.8</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1"/>
        <v>43443.8</v>
      </c>
      <c r="AD148" s="41"/>
      <c r="AE148" s="52">
        <f t="shared" si="22"/>
        <v>43.443800000000003</v>
      </c>
      <c r="AF148" s="128"/>
      <c r="AG148" s="111"/>
    </row>
    <row r="149" spans="1:33" ht="22.25" customHeight="1">
      <c r="A149" s="22" t="s">
        <v>179</v>
      </c>
      <c r="B149" s="44">
        <v>1548694.08</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1"/>
        <v>1548694.08</v>
      </c>
      <c r="AD149" s="41"/>
      <c r="AE149" s="52">
        <f t="shared" si="22"/>
        <v>1548.69408</v>
      </c>
      <c r="AF149" s="128"/>
      <c r="AG149" s="111"/>
    </row>
    <row r="150" spans="1:33" ht="22.25" customHeight="1">
      <c r="A150" s="15" t="s">
        <v>180</v>
      </c>
      <c r="B150" s="33">
        <f>B151+B154+B157+B160+B163+B166+B173</f>
        <v>-192396932.17409998</v>
      </c>
      <c r="C150" s="33">
        <f>C169</f>
        <v>1918626.9800999998</v>
      </c>
      <c r="D150" s="33">
        <f>D169</f>
        <v>952434.17680000002</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1"/>
        <v>-189525871.01719996</v>
      </c>
      <c r="AD150" s="41"/>
      <c r="AE150" s="57">
        <f t="shared" si="22"/>
        <v>-189525.87101719997</v>
      </c>
      <c r="AF150" s="128"/>
      <c r="AG150" s="33">
        <f>AG169</f>
        <v>3937.25</v>
      </c>
    </row>
    <row r="151" spans="1:33" ht="22.25" customHeight="1">
      <c r="A151" s="22" t="s">
        <v>181</v>
      </c>
      <c r="B151" s="153">
        <f>SUM(B152:B153)</f>
        <v>-182031436.22679999</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1"/>
        <v>-182031436.22679999</v>
      </c>
      <c r="AD151" s="41"/>
      <c r="AE151" s="79">
        <f t="shared" si="20"/>
        <v>-182031.4362268</v>
      </c>
      <c r="AF151" s="128"/>
      <c r="AG151" s="63"/>
    </row>
    <row r="152" spans="1:33" ht="22.25" customHeight="1">
      <c r="A152" s="21" t="s">
        <v>182</v>
      </c>
      <c r="B152" s="44">
        <v>-176925012.15720001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3">SUM(B152:AB152)</f>
        <v>-176925012.15720001</v>
      </c>
      <c r="AD152" s="41"/>
      <c r="AE152" s="52">
        <f t="shared" si="20"/>
        <v>-176925.01215720002</v>
      </c>
      <c r="AF152" s="128"/>
      <c r="AG152" s="111"/>
    </row>
    <row r="153" spans="1:33" ht="22.25" customHeight="1">
      <c r="A153" s="21" t="s">
        <v>183</v>
      </c>
      <c r="B153" s="44">
        <v>-5106424.0696</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3"/>
        <v>-5106424.0696</v>
      </c>
      <c r="AD153" s="41"/>
      <c r="AE153" s="52">
        <f t="shared" si="20"/>
        <v>-5106.4240695999997</v>
      </c>
      <c r="AF153" s="128"/>
      <c r="AG153" s="111"/>
    </row>
    <row r="154" spans="1:33" ht="22.25" customHeight="1">
      <c r="A154" s="22" t="s">
        <v>184</v>
      </c>
      <c r="B154" s="153">
        <f>SUM(B155:B156)</f>
        <v>-17721649.316600002</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3"/>
        <v>-17721649.316600002</v>
      </c>
      <c r="AD154" s="41"/>
      <c r="AE154" s="79">
        <f t="shared" si="20"/>
        <v>-17721.649316600004</v>
      </c>
      <c r="AF154" s="128"/>
      <c r="AG154" s="63"/>
    </row>
    <row r="155" spans="1:33" ht="22.25" customHeight="1">
      <c r="A155" s="21" t="s">
        <v>185</v>
      </c>
      <c r="B155" s="44">
        <v>-22652757.618000001</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3"/>
        <v>-22652757.618000001</v>
      </c>
      <c r="AD155" s="41"/>
      <c r="AE155" s="52">
        <f t="shared" si="20"/>
        <v>-22652.757618</v>
      </c>
      <c r="AF155" s="128"/>
      <c r="AG155" s="111"/>
    </row>
    <row r="156" spans="1:33" ht="22.25" customHeight="1">
      <c r="A156" s="21" t="s">
        <v>186</v>
      </c>
      <c r="B156" s="44">
        <v>4931108.3014000002</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3"/>
        <v>4931108.3014000002</v>
      </c>
      <c r="AD156" s="41"/>
      <c r="AE156" s="52">
        <f t="shared" si="20"/>
        <v>4931.1083014000005</v>
      </c>
      <c r="AF156" s="128"/>
      <c r="AG156" s="111"/>
    </row>
    <row r="157" spans="1:33" ht="22.25" customHeight="1">
      <c r="A157" s="22" t="s">
        <v>187</v>
      </c>
      <c r="B157" s="153">
        <f>SUM(B158:B159)</f>
        <v>7997114.2556999996</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3"/>
        <v>7997114.2556999996</v>
      </c>
      <c r="AD157" s="41"/>
      <c r="AE157" s="79">
        <f t="shared" si="20"/>
        <v>7997.1142556999994</v>
      </c>
      <c r="AF157" s="128"/>
      <c r="AG157" s="63"/>
    </row>
    <row r="158" spans="1:33" ht="22.25" customHeight="1">
      <c r="A158" s="21" t="s">
        <v>188</v>
      </c>
      <c r="B158" s="44">
        <v>-468589.88809999998</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3"/>
        <v>-468589.88809999998</v>
      </c>
      <c r="AD158" s="41"/>
      <c r="AE158" s="52">
        <f t="shared" si="20"/>
        <v>-468.5898881</v>
      </c>
      <c r="AF158" s="128"/>
      <c r="AG158" s="111"/>
    </row>
    <row r="159" spans="1:33" ht="22.25" customHeight="1">
      <c r="A159" s="21" t="s">
        <v>189</v>
      </c>
      <c r="B159" s="44">
        <v>8465704.1437999997</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3"/>
        <v>8465704.1437999997</v>
      </c>
      <c r="AD159" s="41"/>
      <c r="AE159" s="52">
        <f t="shared" si="20"/>
        <v>8465.7041437999997</v>
      </c>
      <c r="AF159" s="128"/>
      <c r="AG159" s="111"/>
    </row>
    <row r="160" spans="1:33" ht="22.25" customHeight="1">
      <c r="A160" s="22" t="s">
        <v>190</v>
      </c>
      <c r="B160" s="153">
        <f>SUM(B161:B162)</f>
        <v>102485.26240000001</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3"/>
        <v>102485.26240000001</v>
      </c>
      <c r="AD160" s="41"/>
      <c r="AE160" s="79">
        <f t="shared" si="20"/>
        <v>102.48526240000001</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102485.26240000001</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4">SUM(B162:AB162)</f>
        <v>102485.26240000001</v>
      </c>
      <c r="AD162" s="41"/>
      <c r="AE162" s="52">
        <f t="shared" si="20"/>
        <v>102.48526240000001</v>
      </c>
      <c r="AF162" s="128"/>
      <c r="AG162" s="111"/>
    </row>
    <row r="163" spans="1:33" ht="22.25" customHeight="1">
      <c r="A163" s="22" t="s">
        <v>193</v>
      </c>
      <c r="B163" s="153">
        <f>SUM(B164:B165)</f>
        <v>357479.12469999999</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4"/>
        <v>357479.12469999999</v>
      </c>
      <c r="AD163" s="41"/>
      <c r="AE163" s="79">
        <f t="shared" si="20"/>
        <v>357.4791247</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357479.12469999999</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4"/>
        <v>357479.12469999999</v>
      </c>
      <c r="AD165" s="41"/>
      <c r="AE165" s="52">
        <f t="shared" si="20"/>
        <v>357.4791247</v>
      </c>
      <c r="AF165" s="128"/>
      <c r="AG165" s="111"/>
    </row>
    <row r="166" spans="1:33" ht="22.25" customHeight="1">
      <c r="A166" s="22" t="s">
        <v>196</v>
      </c>
      <c r="B166" s="153">
        <f>SUM(B167:B168)</f>
        <v>2504582.0444</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4"/>
        <v>2504582.0444</v>
      </c>
      <c r="AD166" s="41"/>
      <c r="AE166" s="79">
        <f t="shared" si="20"/>
        <v>2504.5820444000001</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2504582.0444</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4"/>
        <v>2504582.0444</v>
      </c>
      <c r="AD168" s="41"/>
      <c r="AE168" s="52">
        <f t="shared" si="20"/>
        <v>2504.5820444000001</v>
      </c>
      <c r="AF168" s="128"/>
      <c r="AG168" s="111"/>
    </row>
    <row r="169" spans="1:33" ht="22.25" customHeight="1">
      <c r="A169" s="22" t="s">
        <v>199</v>
      </c>
      <c r="B169" s="59"/>
      <c r="C169" s="62">
        <f>SUM(C170:C171)</f>
        <v>1918626.9800999998</v>
      </c>
      <c r="D169" s="62">
        <f>SUM(D170:D171)</f>
        <v>952434.17680000002</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4"/>
        <v>2871061.1568999998</v>
      </c>
      <c r="AD169" s="41"/>
      <c r="AE169" s="52">
        <f t="shared" si="20"/>
        <v>2871.0611568999998</v>
      </c>
      <c r="AF169" s="128"/>
      <c r="AG169" s="54">
        <f>SUM(AG170:AG171)</f>
        <v>3937.25</v>
      </c>
    </row>
    <row r="170" spans="1:33" ht="22.25" customHeight="1">
      <c r="A170" s="21" t="s">
        <v>200</v>
      </c>
      <c r="B170" s="59"/>
      <c r="C170" s="44">
        <v>1902625.5700999999</v>
      </c>
      <c r="D170" s="44">
        <v>938606.87679999997</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4"/>
        <v>2841232.4468999999</v>
      </c>
      <c r="AD170" s="41"/>
      <c r="AE170" s="52">
        <f t="shared" si="20"/>
        <v>2841.2324469</v>
      </c>
      <c r="AF170" s="128"/>
      <c r="AG170" s="44">
        <v>3755.56</v>
      </c>
    </row>
    <row r="171" spans="1:33" ht="22.25" customHeight="1">
      <c r="A171" s="21" t="s">
        <v>201</v>
      </c>
      <c r="B171" s="59"/>
      <c r="C171" s="44">
        <v>16001.41</v>
      </c>
      <c r="D171" s="44">
        <v>13827.3</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4"/>
        <v>29828.71</v>
      </c>
      <c r="AD171" s="41"/>
      <c r="AE171" s="52">
        <f t="shared" si="20"/>
        <v>29.828709999999997</v>
      </c>
      <c r="AF171" s="128"/>
      <c r="AG171" s="44">
        <v>181.69</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4"/>
        <v>0</v>
      </c>
      <c r="AD172" s="41"/>
      <c r="AE172" s="52">
        <f t="shared" si="20"/>
        <v>0</v>
      </c>
      <c r="AF172" s="128"/>
      <c r="AG172" s="111"/>
    </row>
    <row r="173" spans="1:33" ht="22.25" customHeight="1">
      <c r="A173" s="22" t="s">
        <v>203</v>
      </c>
      <c r="B173" s="44">
        <v>-3605507.3179000001</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4"/>
        <v>-3605507.3179000001</v>
      </c>
      <c r="AD173" s="41"/>
      <c r="AE173" s="52">
        <f t="shared" si="20"/>
        <v>-3605.5073179000001</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1922233.6189999999</v>
      </c>
      <c r="C175" s="33">
        <f>C176+C180+C181+C184+C187</f>
        <v>56811764.048535109</v>
      </c>
      <c r="D175" s="33">
        <f>D176+D180+D181+D184+D187</f>
        <v>6003096.2010000004</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64737093.868535116</v>
      </c>
      <c r="AD175" s="97"/>
      <c r="AE175" s="81">
        <f t="shared" si="20"/>
        <v>64737.093868535114</v>
      </c>
      <c r="AF175" s="128"/>
      <c r="AG175" s="33">
        <f>AG176+AG180+AG181+AG184+AG187</f>
        <v>1510.377097</v>
      </c>
    </row>
    <row r="176" spans="1:33" ht="22.25" customHeight="1">
      <c r="A176" s="24" t="s">
        <v>206</v>
      </c>
      <c r="B176" s="63"/>
      <c r="C176" s="62">
        <f>C177+C178+C179</f>
        <v>32775111.849535111</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32775111.849535111</v>
      </c>
      <c r="AD176" s="97"/>
      <c r="AE176" s="37">
        <f t="shared" si="20"/>
        <v>32775.111849535111</v>
      </c>
      <c r="AF176" s="128"/>
      <c r="AG176" s="78"/>
    </row>
    <row r="177" spans="1:33" ht="22.25" customHeight="1">
      <c r="A177" s="100" t="s">
        <v>207</v>
      </c>
      <c r="B177" s="63"/>
      <c r="C177" s="44">
        <v>20749558.951576933</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20749558.951576933</v>
      </c>
      <c r="AD177" s="97"/>
      <c r="AE177" s="44">
        <f t="shared" si="20"/>
        <v>20749.558951576932</v>
      </c>
      <c r="AF177" s="128"/>
      <c r="AG177" s="111"/>
    </row>
    <row r="178" spans="1:33" ht="22.25" customHeight="1">
      <c r="A178" s="100" t="s">
        <v>208</v>
      </c>
      <c r="B178" s="63"/>
      <c r="C178" s="44">
        <v>7828634.9707901599</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5">SUM(B178:AB178)</f>
        <v>7828634.9707901599</v>
      </c>
      <c r="AD178" s="97"/>
      <c r="AE178" s="52">
        <f t="shared" si="20"/>
        <v>7828.63497079016</v>
      </c>
      <c r="AF178" s="128"/>
      <c r="AG178" s="111"/>
    </row>
    <row r="179" spans="1:33" ht="22.25" customHeight="1">
      <c r="A179" s="100" t="s">
        <v>209</v>
      </c>
      <c r="B179" s="63"/>
      <c r="C179" s="44">
        <v>4196917.9271680191</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5"/>
        <v>4196917.9271680191</v>
      </c>
      <c r="AD179" s="97"/>
      <c r="AE179" s="52">
        <f t="shared" si="20"/>
        <v>4196.9179271680196</v>
      </c>
      <c r="AF179" s="128"/>
      <c r="AG179" s="111"/>
    </row>
    <row r="180" spans="1:33" ht="22.25" customHeight="1">
      <c r="A180" s="24" t="s">
        <v>210</v>
      </c>
      <c r="B180" s="63"/>
      <c r="C180" s="169">
        <v>106990.95699999999</v>
      </c>
      <c r="D180" s="175">
        <v>75944.474000000002</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5"/>
        <v>182935.43099999998</v>
      </c>
      <c r="AD180" s="97"/>
      <c r="AE180" s="37">
        <f t="shared" si="20"/>
        <v>182.93543099999999</v>
      </c>
      <c r="AF180" s="128"/>
      <c r="AG180" s="111"/>
    </row>
    <row r="181" spans="1:33" ht="22.25" customHeight="1">
      <c r="A181" s="24" t="s">
        <v>211</v>
      </c>
      <c r="B181" s="62">
        <f>B182+B183</f>
        <v>1922233.6189999999</v>
      </c>
      <c r="C181" s="62">
        <f>C182+C183</f>
        <v>774499.32900000003</v>
      </c>
      <c r="D181" s="62">
        <f>D182+D183</f>
        <v>170350.31599999999</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5"/>
        <v>2867083.264</v>
      </c>
      <c r="AD181" s="97"/>
      <c r="AE181" s="37">
        <f t="shared" si="20"/>
        <v>2867.0832639999999</v>
      </c>
      <c r="AF181" s="128"/>
      <c r="AG181" s="37">
        <f>AG182+AG183</f>
        <v>1510.377097</v>
      </c>
    </row>
    <row r="182" spans="1:33" ht="22.25" customHeight="1">
      <c r="A182" s="100" t="s">
        <v>212</v>
      </c>
      <c r="B182" s="44">
        <v>40528.203000000001</v>
      </c>
      <c r="C182" s="44">
        <v>76.8</v>
      </c>
      <c r="D182" s="44">
        <v>1211.33</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5"/>
        <v>41816.333000000006</v>
      </c>
      <c r="AD182" s="97"/>
      <c r="AE182" s="52">
        <f t="shared" si="20"/>
        <v>41.816333000000007</v>
      </c>
      <c r="AF182" s="128"/>
      <c r="AG182" s="111"/>
    </row>
    <row r="183" spans="1:33" ht="22.25" customHeight="1">
      <c r="A183" s="100" t="s">
        <v>213</v>
      </c>
      <c r="B183" s="44">
        <v>1881705.416</v>
      </c>
      <c r="C183" s="44">
        <v>774422.52899999998</v>
      </c>
      <c r="D183" s="44">
        <v>169138.986</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5"/>
        <v>2825266.9309999999</v>
      </c>
      <c r="AD183" s="97"/>
      <c r="AE183" s="52">
        <f t="shared" si="20"/>
        <v>2825.2669309999997</v>
      </c>
      <c r="AF183" s="128"/>
      <c r="AG183" s="44">
        <v>1510.377097</v>
      </c>
    </row>
    <row r="184" spans="1:33" ht="22.25" customHeight="1">
      <c r="A184" s="20" t="s">
        <v>214</v>
      </c>
      <c r="B184" s="63"/>
      <c r="C184" s="37">
        <f>SUM(C185:C186)</f>
        <v>23155161.912999999</v>
      </c>
      <c r="D184" s="37">
        <f>SUM(D185:D186)</f>
        <v>5756801.4110000003</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5"/>
        <v>28911963.324000001</v>
      </c>
      <c r="AD184" s="97"/>
      <c r="AE184" s="37">
        <f t="shared" si="20"/>
        <v>28911.963324</v>
      </c>
      <c r="AF184" s="128"/>
      <c r="AG184" s="76"/>
    </row>
    <row r="185" spans="1:33" ht="22.25" customHeight="1">
      <c r="A185" s="100" t="s">
        <v>215</v>
      </c>
      <c r="B185" s="63"/>
      <c r="C185" s="44">
        <v>4778049.0530000003</v>
      </c>
      <c r="D185" s="44">
        <v>2771767.5750000002</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5"/>
        <v>7549816.6280000005</v>
      </c>
      <c r="AD185" s="97"/>
      <c r="AE185" s="52">
        <f t="shared" si="20"/>
        <v>7549.8166280000005</v>
      </c>
      <c r="AF185" s="128"/>
      <c r="AG185" s="111"/>
    </row>
    <row r="186" spans="1:33" ht="22.25" customHeight="1">
      <c r="A186" s="100" t="s">
        <v>216</v>
      </c>
      <c r="B186" s="63"/>
      <c r="C186" s="44">
        <v>18377112.859999999</v>
      </c>
      <c r="D186" s="44">
        <v>2985033.8360000001</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5"/>
        <v>21362146.695999999</v>
      </c>
      <c r="AD186" s="97"/>
      <c r="AE186" s="52">
        <f t="shared" si="20"/>
        <v>21362.146696</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0"/>
        <v>0</v>
      </c>
      <c r="AF187" s="128"/>
      <c r="AG187" s="127"/>
    </row>
    <row r="188" spans="1:33" ht="22.25" customHeight="1">
      <c r="A188" s="140" t="s">
        <v>218</v>
      </c>
      <c r="B188" s="137">
        <f t="shared" ref="B188:L188" si="26">B10+B68+B121+B175</f>
        <v>498522716.99826705</v>
      </c>
      <c r="C188" s="137">
        <f t="shared" si="26"/>
        <v>181326280.4201557</v>
      </c>
      <c r="D188" s="137">
        <f t="shared" si="26"/>
        <v>39735249.495387197</v>
      </c>
      <c r="E188" s="137">
        <f t="shared" si="26"/>
        <v>626692.91197032551</v>
      </c>
      <c r="F188" s="137">
        <f t="shared" si="26"/>
        <v>3062929.5019999999</v>
      </c>
      <c r="G188" s="137">
        <f t="shared" si="26"/>
        <v>4735.8829999999998</v>
      </c>
      <c r="H188" s="137">
        <f t="shared" si="26"/>
        <v>33448.035000000003</v>
      </c>
      <c r="I188" s="137">
        <f t="shared" si="26"/>
        <v>273.84300000000002</v>
      </c>
      <c r="J188" s="137">
        <f t="shared" si="26"/>
        <v>9012788.6970000006</v>
      </c>
      <c r="K188" s="137">
        <f t="shared" si="26"/>
        <v>9954157.3090000004</v>
      </c>
      <c r="L188" s="137">
        <f t="shared" si="26"/>
        <v>303433.51299999998</v>
      </c>
      <c r="M188" s="137">
        <f>M175+M121+M68+M10</f>
        <v>173144.63800000001</v>
      </c>
      <c r="N188" s="137">
        <f t="shared" ref="N188:AC188" si="27">N10+N68+N121+N175</f>
        <v>670283.76699999999</v>
      </c>
      <c r="O188" s="137">
        <f t="shared" si="27"/>
        <v>39087.224999999999</v>
      </c>
      <c r="P188" s="137">
        <f t="shared" si="27"/>
        <v>60999.809000000001</v>
      </c>
      <c r="Q188" s="137">
        <f t="shared" si="27"/>
        <v>106330.424</v>
      </c>
      <c r="R188" s="137">
        <f t="shared" si="27"/>
        <v>4189.5839999999998</v>
      </c>
      <c r="S188" s="137">
        <f t="shared" si="27"/>
        <v>1802170.6240000001</v>
      </c>
      <c r="T188" s="137">
        <f t="shared" si="27"/>
        <v>57262.818852212469</v>
      </c>
      <c r="U188" s="137">
        <f t="shared" si="27"/>
        <v>30560.870802723013</v>
      </c>
      <c r="V188" s="137">
        <f t="shared" si="27"/>
        <v>3359.2919799422643</v>
      </c>
      <c r="W188" s="137">
        <f t="shared" si="27"/>
        <v>299.84615496274847</v>
      </c>
      <c r="X188" s="137">
        <f t="shared" si="27"/>
        <v>3.3690579209297582E-3</v>
      </c>
      <c r="Y188" s="137">
        <f t="shared" si="27"/>
        <v>107.25757881869539</v>
      </c>
      <c r="Z188" s="137">
        <f t="shared" si="27"/>
        <v>2.2460386139531727E-3</v>
      </c>
      <c r="AA188" s="137">
        <f t="shared" si="27"/>
        <v>2976.6828804530537</v>
      </c>
      <c r="AB188" s="137">
        <f t="shared" si="27"/>
        <v>401213.16508864594</v>
      </c>
      <c r="AC188" s="137">
        <f t="shared" si="27"/>
        <v>745934692.61773312</v>
      </c>
      <c r="AD188" s="97"/>
      <c r="AE188" s="137">
        <f t="shared" si="20"/>
        <v>745934.69261773315</v>
      </c>
      <c r="AF188" s="91"/>
      <c r="AG188" s="147">
        <f>AG175+AG121+AG68+AG10</f>
        <v>75460.41712683806</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6214361.0300000003</v>
      </c>
      <c r="C190" s="62">
        <f>C191+C192</f>
        <v>1198.1300000000001</v>
      </c>
      <c r="D190" s="62">
        <f>D191+D192</f>
        <v>45357.7883</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6260916.9483000003</v>
      </c>
      <c r="AD190" s="41"/>
      <c r="AE190" s="37">
        <f t="shared" si="20"/>
        <v>6260.9169483000005</v>
      </c>
      <c r="AF190" s="91"/>
      <c r="AG190" s="37">
        <f>AG191</f>
        <v>87.913600000000002</v>
      </c>
    </row>
    <row r="191" spans="1:33" ht="22.25" customHeight="1">
      <c r="A191" s="25" t="s">
        <v>220</v>
      </c>
      <c r="B191" s="44">
        <v>6214361.0300000003</v>
      </c>
      <c r="C191" s="44">
        <v>1198.1300000000001</v>
      </c>
      <c r="D191" s="44">
        <v>45357.7883</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6260916.9483000003</v>
      </c>
      <c r="AD191" s="41"/>
      <c r="AE191" s="52">
        <f t="shared" si="20"/>
        <v>6260.9169483000005</v>
      </c>
      <c r="AF191" s="91"/>
      <c r="AG191" s="52">
        <v>87.913600000000002</v>
      </c>
    </row>
    <row r="192" spans="1:33" ht="22.25" customHeigh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c r="A193" s="118" t="s">
        <v>222</v>
      </c>
      <c r="B193" s="166">
        <v>43571572.217</v>
      </c>
      <c r="C193" s="166">
        <v>37862825</v>
      </c>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81434397.217000008</v>
      </c>
      <c r="AE193" s="31">
        <f t="shared" si="20"/>
        <v>81434.397217000005</v>
      </c>
      <c r="AF193" s="91"/>
      <c r="AG193" s="87"/>
    </row>
    <row r="194" spans="1:33" ht="27.5" customHeigh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F993C-BF33-44BA-ABC0-2A5A11099020}">
  <dimension ref="A1:AH201"/>
  <sheetViews>
    <sheetView zoomScale="138" zoomScaleNormal="85" workbookViewId="0">
      <pane xSplit="1" ySplit="9" topLeftCell="B167" activePane="bottomRight" state="frozen"/>
      <selection pane="topRight" activeCell="B1" sqref="B1"/>
      <selection pane="bottomLeft" activeCell="A10" sqref="A10"/>
      <selection pane="bottomRight" activeCell="B11" sqref="B11"/>
    </sheetView>
  </sheetViews>
  <sheetFormatPr baseColWidth="10" defaultColWidth="11.5" defaultRowHeight="27.5" customHeight="1"/>
  <cols>
    <col min="1" max="1" width="50.164062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14.66406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2023</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(B11+B69+B122+B176)+(B157+B160+B163+B166+B169)</f>
        <v>505402373.97649586</v>
      </c>
      <c r="C7" s="134">
        <f>C11+C69+C122+C151+C176</f>
        <v>182784909.50852424</v>
      </c>
      <c r="D7" s="134">
        <f>D11+D69+D122+D151+D176</f>
        <v>40002357.881739639</v>
      </c>
      <c r="E7" s="134">
        <f>E69</f>
        <v>1340366.2956874</v>
      </c>
      <c r="F7" s="134">
        <f t="shared" ref="F7:AB7" si="0">F69</f>
        <v>3770675.0150000001</v>
      </c>
      <c r="G7" s="134">
        <f t="shared" si="0"/>
        <v>8068.5</v>
      </c>
      <c r="H7" s="134">
        <f t="shared" si="0"/>
        <v>201207.019</v>
      </c>
      <c r="I7" s="134">
        <f t="shared" si="0"/>
        <v>271.78899999999999</v>
      </c>
      <c r="J7" s="134">
        <f t="shared" si="0"/>
        <v>9656314.665000001</v>
      </c>
      <c r="K7" s="134">
        <f t="shared" si="0"/>
        <v>12080372.664000001</v>
      </c>
      <c r="L7" s="134">
        <f t="shared" si="0"/>
        <v>311005.90000000002</v>
      </c>
      <c r="M7" s="134">
        <f t="shared" si="0"/>
        <v>174390.753</v>
      </c>
      <c r="N7" s="134">
        <f t="shared" si="0"/>
        <v>833798.24100000004</v>
      </c>
      <c r="O7" s="134">
        <f t="shared" si="0"/>
        <v>55124.031000000003</v>
      </c>
      <c r="P7" s="134">
        <f t="shared" si="0"/>
        <v>75398.146999999997</v>
      </c>
      <c r="Q7" s="134">
        <f t="shared" si="0"/>
        <v>74349.243000000002</v>
      </c>
      <c r="R7" s="134">
        <f t="shared" si="0"/>
        <v>32626.407999999999</v>
      </c>
      <c r="S7" s="134">
        <f t="shared" si="0"/>
        <v>2031271.297</v>
      </c>
      <c r="T7" s="134">
        <f t="shared" si="0"/>
        <v>88364.065774937</v>
      </c>
      <c r="U7" s="134">
        <f t="shared" si="0"/>
        <v>27475.96</v>
      </c>
      <c r="V7" s="134">
        <f t="shared" si="0"/>
        <v>3028.85</v>
      </c>
      <c r="W7" s="134">
        <f t="shared" si="0"/>
        <v>271.57</v>
      </c>
      <c r="X7" s="134">
        <f t="shared" si="0"/>
        <v>3.0513662290000002E-3</v>
      </c>
      <c r="Y7" s="134">
        <f t="shared" si="0"/>
        <v>97.14</v>
      </c>
      <c r="Z7" s="134">
        <f t="shared" si="0"/>
        <v>2E-3</v>
      </c>
      <c r="AA7" s="134">
        <f t="shared" si="0"/>
        <v>2700.88</v>
      </c>
      <c r="AB7" s="134">
        <f t="shared" si="0"/>
        <v>400994.77499999997</v>
      </c>
      <c r="AC7" s="139">
        <f>SUM(B7:AB7)</f>
        <v>759357814.58027375</v>
      </c>
      <c r="AE7" s="139">
        <f>AC7/1000</f>
        <v>759357.8145802737</v>
      </c>
      <c r="AF7" s="130"/>
      <c r="AG7" s="185">
        <f>AG11+AG69+AG122+AG151+AG176</f>
        <v>81019.466901498134</v>
      </c>
    </row>
    <row r="8" spans="1:33" ht="27.5" customHeight="1" thickBot="1">
      <c r="A8" s="131" t="s">
        <v>37</v>
      </c>
      <c r="B8" s="132">
        <f>(B11+B69+B122+B176)</f>
        <v>484922655.79129589</v>
      </c>
      <c r="C8" s="132">
        <f t="shared" ref="C8:AB8" si="1">(C11+C69+C122+C176)</f>
        <v>180281143.20992425</v>
      </c>
      <c r="D8" s="132">
        <f t="shared" si="1"/>
        <v>38769166.996139638</v>
      </c>
      <c r="E8" s="132">
        <f t="shared" si="1"/>
        <v>1340367.9494684001</v>
      </c>
      <c r="F8" s="132">
        <f t="shared" si="1"/>
        <v>3770775.8743545711</v>
      </c>
      <c r="G8" s="132">
        <f t="shared" si="1"/>
        <v>8097.4292089344608</v>
      </c>
      <c r="H8" s="132">
        <f t="shared" si="1"/>
        <v>201207.019</v>
      </c>
      <c r="I8" s="132">
        <f t="shared" si="1"/>
        <v>271.78899999999999</v>
      </c>
      <c r="J8" s="132">
        <f t="shared" si="1"/>
        <v>9656314.665000001</v>
      </c>
      <c r="K8" s="132">
        <f t="shared" si="1"/>
        <v>12080372.664000001</v>
      </c>
      <c r="L8" s="132">
        <f t="shared" si="1"/>
        <v>311005.90000000002</v>
      </c>
      <c r="M8" s="132">
        <f t="shared" si="1"/>
        <v>174390.753</v>
      </c>
      <c r="N8" s="132">
        <f t="shared" si="1"/>
        <v>833798.24100000004</v>
      </c>
      <c r="O8" s="132">
        <f t="shared" si="1"/>
        <v>55124.031000000003</v>
      </c>
      <c r="P8" s="132">
        <f t="shared" si="1"/>
        <v>75398.146999999997</v>
      </c>
      <c r="Q8" s="132">
        <f t="shared" si="1"/>
        <v>74349.243000000002</v>
      </c>
      <c r="R8" s="132">
        <f t="shared" si="1"/>
        <v>32626.407999999999</v>
      </c>
      <c r="S8" s="132">
        <f t="shared" si="1"/>
        <v>2031271.297</v>
      </c>
      <c r="T8" s="132">
        <f t="shared" si="1"/>
        <v>88364.065774937</v>
      </c>
      <c r="U8" s="132">
        <f t="shared" si="1"/>
        <v>27475.96</v>
      </c>
      <c r="V8" s="132">
        <f t="shared" si="1"/>
        <v>3028.85</v>
      </c>
      <c r="W8" s="132">
        <f t="shared" si="1"/>
        <v>271.57</v>
      </c>
      <c r="X8" s="132">
        <f t="shared" si="1"/>
        <v>3.0513662290000002E-3</v>
      </c>
      <c r="Y8" s="132">
        <f t="shared" si="1"/>
        <v>97.14</v>
      </c>
      <c r="Z8" s="132">
        <f t="shared" si="1"/>
        <v>2E-3</v>
      </c>
      <c r="AA8" s="132">
        <f t="shared" si="1"/>
        <v>2700.88</v>
      </c>
      <c r="AB8" s="132">
        <f t="shared" si="1"/>
        <v>400994.77499999997</v>
      </c>
      <c r="AC8" s="135">
        <f>SUM(B8:AB8)</f>
        <v>735141270.65321827</v>
      </c>
      <c r="AE8" s="135">
        <f>AC8/1000</f>
        <v>735141.27065321826</v>
      </c>
      <c r="AF8" s="130"/>
      <c r="AG8" s="186"/>
    </row>
    <row r="9" spans="1:33" ht="27.5" customHeight="1" thickBot="1">
      <c r="A9" s="136" t="s">
        <v>38</v>
      </c>
      <c r="B9" s="137">
        <f>B11+B69+B122+B151+B176</f>
        <v>293833983.11589587</v>
      </c>
      <c r="C9" s="137">
        <f t="shared" ref="C9:D9" si="2">C11+C69+C122+C151+C176</f>
        <v>182784909.50852424</v>
      </c>
      <c r="D9" s="137">
        <f t="shared" si="2"/>
        <v>40002357.881739639</v>
      </c>
      <c r="E9" s="137">
        <f t="shared" ref="E9:AB9" si="3">E11+E69+E122+E176</f>
        <v>1340367.9494684001</v>
      </c>
      <c r="F9" s="137">
        <f t="shared" si="3"/>
        <v>3770775.8743545711</v>
      </c>
      <c r="G9" s="137">
        <f t="shared" si="3"/>
        <v>8097.4292089344608</v>
      </c>
      <c r="H9" s="137">
        <f t="shared" si="3"/>
        <v>201207.019</v>
      </c>
      <c r="I9" s="137">
        <f t="shared" si="3"/>
        <v>271.78899999999999</v>
      </c>
      <c r="J9" s="137">
        <f t="shared" si="3"/>
        <v>9656314.665000001</v>
      </c>
      <c r="K9" s="137">
        <f t="shared" si="3"/>
        <v>12080372.664000001</v>
      </c>
      <c r="L9" s="137">
        <f t="shared" si="3"/>
        <v>311005.90000000002</v>
      </c>
      <c r="M9" s="137">
        <f t="shared" si="3"/>
        <v>174390.753</v>
      </c>
      <c r="N9" s="137">
        <f t="shared" si="3"/>
        <v>833798.24100000004</v>
      </c>
      <c r="O9" s="137">
        <f t="shared" si="3"/>
        <v>55124.031000000003</v>
      </c>
      <c r="P9" s="137">
        <f t="shared" si="3"/>
        <v>75398.146999999997</v>
      </c>
      <c r="Q9" s="137">
        <f t="shared" si="3"/>
        <v>74349.243000000002</v>
      </c>
      <c r="R9" s="137">
        <f t="shared" si="3"/>
        <v>32626.407999999999</v>
      </c>
      <c r="S9" s="137">
        <f t="shared" si="3"/>
        <v>2031271.297</v>
      </c>
      <c r="T9" s="137">
        <f t="shared" si="3"/>
        <v>88364.065774937</v>
      </c>
      <c r="U9" s="137">
        <f t="shared" si="3"/>
        <v>27475.96</v>
      </c>
      <c r="V9" s="137">
        <f t="shared" si="3"/>
        <v>3028.85</v>
      </c>
      <c r="W9" s="137">
        <f t="shared" si="3"/>
        <v>271.57</v>
      </c>
      <c r="X9" s="137">
        <f t="shared" si="3"/>
        <v>3.0513662290000002E-3</v>
      </c>
      <c r="Y9" s="137">
        <f t="shared" si="3"/>
        <v>97.14</v>
      </c>
      <c r="Z9" s="137">
        <f t="shared" si="3"/>
        <v>2E-3</v>
      </c>
      <c r="AA9" s="137">
        <f t="shared" si="3"/>
        <v>2700.88</v>
      </c>
      <c r="AB9" s="137">
        <f t="shared" si="3"/>
        <v>400994.77499999997</v>
      </c>
      <c r="AC9" s="138">
        <f>SUM(B9:AB9)</f>
        <v>547789555.16201806</v>
      </c>
      <c r="AE9" s="138">
        <f t="shared" ref="AE9:AE73" si="4">AC9/1000</f>
        <v>547789.55516201805</v>
      </c>
      <c r="AF9" s="129"/>
      <c r="AG9" s="187"/>
    </row>
    <row r="10" spans="1:33" ht="27.5" customHeight="1" thickBot="1">
      <c r="A10" s="209" t="s">
        <v>231</v>
      </c>
      <c r="B10" s="210" t="s">
        <v>232</v>
      </c>
      <c r="C10" s="210" t="s">
        <v>233</v>
      </c>
      <c r="D10" s="210" t="s">
        <v>234</v>
      </c>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183"/>
      <c r="AE10" s="183"/>
      <c r="AF10" s="129"/>
      <c r="AG10" s="184"/>
    </row>
    <row r="11" spans="1:33" ht="22.25" customHeight="1">
      <c r="A11" s="32" t="s">
        <v>39</v>
      </c>
      <c r="B11" s="33">
        <f>B12+B54</f>
        <v>437415832.49861538</v>
      </c>
      <c r="C11" s="33">
        <f>C12+C54</f>
        <v>20277856.598938309</v>
      </c>
      <c r="D11" s="33">
        <f>D12+D54</f>
        <v>2309111.7453286224</v>
      </c>
      <c r="E11" s="34"/>
      <c r="F11" s="34"/>
      <c r="G11" s="34"/>
      <c r="H11" s="34"/>
      <c r="I11" s="34"/>
      <c r="J11" s="34"/>
      <c r="K11" s="34"/>
      <c r="L11" s="34"/>
      <c r="M11" s="34"/>
      <c r="N11" s="34"/>
      <c r="O11" s="34"/>
      <c r="P11" s="34"/>
      <c r="Q11" s="34"/>
      <c r="R11" s="34"/>
      <c r="S11" s="34"/>
      <c r="T11" s="34"/>
      <c r="U11" s="34"/>
      <c r="V11" s="34"/>
      <c r="W11" s="34"/>
      <c r="X11" s="34"/>
      <c r="Y11" s="34"/>
      <c r="Z11" s="34"/>
      <c r="AA11" s="34"/>
      <c r="AB11" s="35"/>
      <c r="AC11" s="57">
        <f>AC12+AC54</f>
        <v>460002800.84288222</v>
      </c>
      <c r="AD11" s="41"/>
      <c r="AE11" s="57">
        <f t="shared" si="4"/>
        <v>460002.80084288219</v>
      </c>
      <c r="AF11" s="128"/>
      <c r="AG11" s="36">
        <f>AG12+AG54</f>
        <v>70657.790073498123</v>
      </c>
    </row>
    <row r="12" spans="1:33" ht="22.25" customHeight="1">
      <c r="A12" s="20" t="s">
        <v>40</v>
      </c>
      <c r="B12" s="37">
        <f>B13+B19+B44+B50</f>
        <v>418866295.15292138</v>
      </c>
      <c r="C12" s="37">
        <f>C13+C19+C44+C50</f>
        <v>1207868.0727283061</v>
      </c>
      <c r="D12" s="37">
        <f>D13+D19+D44+D50</f>
        <v>2300590.0670643826</v>
      </c>
      <c r="E12" s="38"/>
      <c r="F12" s="38"/>
      <c r="G12" s="38"/>
      <c r="H12" s="39"/>
      <c r="I12" s="39"/>
      <c r="J12" s="39"/>
      <c r="K12" s="39"/>
      <c r="L12" s="39"/>
      <c r="M12" s="39"/>
      <c r="N12" s="39"/>
      <c r="O12" s="39"/>
      <c r="P12" s="39"/>
      <c r="Q12" s="39"/>
      <c r="R12" s="39"/>
      <c r="S12" s="39"/>
      <c r="T12" s="39"/>
      <c r="U12" s="39"/>
      <c r="V12" s="39"/>
      <c r="W12" s="39"/>
      <c r="X12" s="39"/>
      <c r="Y12" s="39"/>
      <c r="Z12" s="39"/>
      <c r="AA12" s="39"/>
      <c r="AB12" s="40"/>
      <c r="AC12" s="37">
        <f>AC13+AC19+AC44+AC50</f>
        <v>422374753.292714</v>
      </c>
      <c r="AD12" s="41"/>
      <c r="AE12" s="37">
        <f t="shared" si="4"/>
        <v>422374.75329271401</v>
      </c>
      <c r="AF12" s="128"/>
      <c r="AG12" s="37">
        <f>AG13+AG19+AG44+AG50</f>
        <v>58786.956667311424</v>
      </c>
    </row>
    <row r="13" spans="1:33" ht="22.25" customHeight="1">
      <c r="A13" s="20" t="s">
        <v>41</v>
      </c>
      <c r="B13" s="37">
        <f>B14+B15+B16</f>
        <v>158252856.94199997</v>
      </c>
      <c r="C13" s="37">
        <f>C14+C15+C16</f>
        <v>119451.663</v>
      </c>
      <c r="D13" s="37">
        <f>D14+D15+D16</f>
        <v>184786.76699999999</v>
      </c>
      <c r="E13" s="42"/>
      <c r="F13" s="43"/>
      <c r="G13" s="43"/>
      <c r="H13" s="39"/>
      <c r="I13" s="39"/>
      <c r="J13" s="39"/>
      <c r="K13" s="39"/>
      <c r="L13" s="39"/>
      <c r="M13" s="39"/>
      <c r="N13" s="39"/>
      <c r="O13" s="39"/>
      <c r="P13" s="39"/>
      <c r="Q13" s="39"/>
      <c r="R13" s="39"/>
      <c r="S13" s="39"/>
      <c r="T13" s="39"/>
      <c r="U13" s="39"/>
      <c r="V13" s="39"/>
      <c r="W13" s="39"/>
      <c r="X13" s="39"/>
      <c r="Y13" s="39"/>
      <c r="Z13" s="39"/>
      <c r="AA13" s="39"/>
      <c r="AB13" s="40"/>
      <c r="AC13" s="37">
        <f>SUM(AC14:AC16)</f>
        <v>158557095.37200001</v>
      </c>
      <c r="AD13" s="41"/>
      <c r="AE13" s="37">
        <f t="shared" si="4"/>
        <v>158557.09537200001</v>
      </c>
      <c r="AF13" s="128"/>
      <c r="AG13" s="37">
        <f>SUM(AG14:AG16)</f>
        <v>5330.6001950000009</v>
      </c>
    </row>
    <row r="14" spans="1:33" ht="22.25" customHeight="1">
      <c r="A14" s="21" t="s">
        <v>42</v>
      </c>
      <c r="B14" s="164">
        <v>133691564.043</v>
      </c>
      <c r="C14" s="44">
        <v>105479.954</v>
      </c>
      <c r="D14" s="44">
        <v>167283.76699999999</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133964327.764</v>
      </c>
      <c r="AD14" s="41"/>
      <c r="AE14" s="52">
        <f t="shared" si="4"/>
        <v>133964.32776399999</v>
      </c>
      <c r="AF14" s="128"/>
      <c r="AG14" s="44">
        <v>4534.9901950000003</v>
      </c>
    </row>
    <row r="15" spans="1:33" ht="22.25" customHeight="1">
      <c r="A15" s="21" t="s">
        <v>43</v>
      </c>
      <c r="B15" s="44">
        <v>10251174</v>
      </c>
      <c r="C15" s="44">
        <v>6451</v>
      </c>
      <c r="D15" s="44">
        <v>8443</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10266068</v>
      </c>
      <c r="AD15" s="41"/>
      <c r="AE15" s="52">
        <f t="shared" si="4"/>
        <v>10266.067999999999</v>
      </c>
      <c r="AF15" s="128"/>
      <c r="AG15" s="164">
        <v>612.85</v>
      </c>
    </row>
    <row r="16" spans="1:33" ht="22.25" customHeight="1">
      <c r="A16" s="21" t="s">
        <v>44</v>
      </c>
      <c r="B16" s="49">
        <f>B17+B18</f>
        <v>14310118.899</v>
      </c>
      <c r="C16" s="49">
        <f t="shared" ref="C16:D16" si="5">C17+C18</f>
        <v>7520.7089999999998</v>
      </c>
      <c r="D16" s="49">
        <f t="shared" si="5"/>
        <v>9060</v>
      </c>
      <c r="E16" s="45"/>
      <c r="F16" s="46"/>
      <c r="G16" s="46"/>
      <c r="H16" s="47"/>
      <c r="I16" s="47"/>
      <c r="J16" s="47"/>
      <c r="K16" s="47"/>
      <c r="L16" s="47"/>
      <c r="M16" s="47"/>
      <c r="N16" s="47"/>
      <c r="O16" s="47"/>
      <c r="P16" s="47"/>
      <c r="Q16" s="47"/>
      <c r="R16" s="47"/>
      <c r="S16" s="47"/>
      <c r="T16" s="47"/>
      <c r="U16" s="47"/>
      <c r="V16" s="47"/>
      <c r="W16" s="47"/>
      <c r="X16" s="47"/>
      <c r="Y16" s="47"/>
      <c r="Z16" s="47"/>
      <c r="AA16" s="47"/>
      <c r="AB16" s="47"/>
      <c r="AC16" s="52">
        <f>SUM(B16:AB16)</f>
        <v>14326699.608000001</v>
      </c>
      <c r="AD16" s="41"/>
      <c r="AE16" s="52">
        <f t="shared" si="4"/>
        <v>14326.699608000001</v>
      </c>
      <c r="AF16" s="128"/>
      <c r="AG16" s="44">
        <v>182.76</v>
      </c>
    </row>
    <row r="17" spans="1:33" ht="22.25" customHeight="1">
      <c r="A17" s="98" t="s">
        <v>45</v>
      </c>
      <c r="B17" s="44">
        <v>341820.89899999998</v>
      </c>
      <c r="C17" s="44">
        <v>1.7090000000000001</v>
      </c>
      <c r="D17" s="73"/>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ref="AC17:AC18" si="6">SUM(B17:AB17)</f>
        <v>341822.60799999995</v>
      </c>
      <c r="AD17" s="41"/>
      <c r="AE17" s="52">
        <f t="shared" si="4"/>
        <v>341.82260799999995</v>
      </c>
      <c r="AF17" s="128"/>
      <c r="AG17" s="73"/>
    </row>
    <row r="18" spans="1:33" ht="22.25" customHeight="1">
      <c r="A18" s="99" t="s">
        <v>46</v>
      </c>
      <c r="B18" s="44">
        <v>13968298</v>
      </c>
      <c r="C18" s="44">
        <v>7519</v>
      </c>
      <c r="D18" s="44">
        <v>9060</v>
      </c>
      <c r="E18" s="47"/>
      <c r="F18" s="47"/>
      <c r="G18" s="47"/>
      <c r="H18" s="47"/>
      <c r="I18" s="47"/>
      <c r="J18" s="47"/>
      <c r="K18" s="47"/>
      <c r="L18" s="47"/>
      <c r="M18" s="47"/>
      <c r="N18" s="47"/>
      <c r="O18" s="47"/>
      <c r="P18" s="47"/>
      <c r="Q18" s="47"/>
      <c r="R18" s="47"/>
      <c r="S18" s="47"/>
      <c r="T18" s="47"/>
      <c r="U18" s="47"/>
      <c r="V18" s="47"/>
      <c r="W18" s="47"/>
      <c r="X18" s="47"/>
      <c r="Y18" s="47"/>
      <c r="Z18" s="47"/>
      <c r="AA18" s="47"/>
      <c r="AB18" s="75"/>
      <c r="AC18" s="52">
        <f t="shared" si="6"/>
        <v>13984877</v>
      </c>
      <c r="AD18" s="41"/>
      <c r="AE18" s="52">
        <f t="shared" si="4"/>
        <v>13984.877</v>
      </c>
      <c r="AF18" s="128"/>
      <c r="AG18" s="44">
        <v>182.76</v>
      </c>
    </row>
    <row r="19" spans="1:33" ht="22.25" customHeight="1">
      <c r="A19" s="20" t="s">
        <v>47</v>
      </c>
      <c r="B19" s="37">
        <f>B20+B21+B22+B26+B27+B34+B36+B38+B40</f>
        <v>59464700.963921361</v>
      </c>
      <c r="C19" s="37">
        <f>C20+C21+C22+C26+C27+C34+C36+C38+C40</f>
        <v>85116.5902283061</v>
      </c>
      <c r="D19" s="37">
        <f>D20+D21+D22+D26+D27+D34+D36+D38+D40</f>
        <v>114945.81626438268</v>
      </c>
      <c r="E19" s="39"/>
      <c r="F19" s="39"/>
      <c r="G19" s="39"/>
      <c r="H19" s="39"/>
      <c r="I19" s="39"/>
      <c r="J19" s="39"/>
      <c r="K19" s="39"/>
      <c r="L19" s="39"/>
      <c r="M19" s="39"/>
      <c r="N19" s="39"/>
      <c r="O19" s="39"/>
      <c r="P19" s="39"/>
      <c r="Q19" s="39"/>
      <c r="R19" s="39"/>
      <c r="S19" s="39"/>
      <c r="T19" s="39"/>
      <c r="U19" s="39"/>
      <c r="V19" s="39"/>
      <c r="W19" s="39"/>
      <c r="X19" s="39"/>
      <c r="Y19" s="39"/>
      <c r="Z19" s="39"/>
      <c r="AA19" s="39"/>
      <c r="AB19" s="40"/>
      <c r="AC19" s="37">
        <f>SUM(AC20+AC21+AC22+AC26+AC27+AC33+AC34+AC35+AC36+AC37+AC38+AC39+AC40)</f>
        <v>59664763.370414063</v>
      </c>
      <c r="AD19" s="110"/>
      <c r="AE19" s="37">
        <f t="shared" si="4"/>
        <v>59664.763370414061</v>
      </c>
      <c r="AF19" s="128"/>
      <c r="AG19" s="37">
        <f>SUM(AG20,AG21,AG22,AG26,AG27,AG33,AG34,AG35,AG36,AG37,AG38,AG39,AG40)</f>
        <v>679.93499611142511</v>
      </c>
    </row>
    <row r="20" spans="1:33" ht="22.25" customHeight="1">
      <c r="A20" s="100" t="s">
        <v>48</v>
      </c>
      <c r="B20" s="44">
        <v>7279705.1349762473</v>
      </c>
      <c r="C20" s="44">
        <v>3535.0874030283189</v>
      </c>
      <c r="D20" s="44">
        <v>3355.4974086379225</v>
      </c>
      <c r="E20" s="47"/>
      <c r="F20" s="47"/>
      <c r="G20" s="47"/>
      <c r="H20" s="47"/>
      <c r="I20" s="47"/>
      <c r="J20" s="47"/>
      <c r="K20" s="47"/>
      <c r="L20" s="47"/>
      <c r="M20" s="47"/>
      <c r="N20" s="47"/>
      <c r="O20" s="47"/>
      <c r="P20" s="47"/>
      <c r="Q20" s="47"/>
      <c r="R20" s="47"/>
      <c r="S20" s="47"/>
      <c r="T20" s="47"/>
      <c r="U20" s="47"/>
      <c r="V20" s="47"/>
      <c r="W20" s="47"/>
      <c r="X20" s="47"/>
      <c r="Y20" s="47"/>
      <c r="Z20" s="47"/>
      <c r="AA20" s="47"/>
      <c r="AB20" s="48"/>
      <c r="AC20" s="44">
        <f t="shared" ref="AC20:AC43" si="7">SUM(B20:AB20)</f>
        <v>7286595.7197879134</v>
      </c>
      <c r="AD20" s="110"/>
      <c r="AE20" s="44">
        <f t="shared" si="4"/>
        <v>7286.5957197879134</v>
      </c>
      <c r="AF20" s="128"/>
      <c r="AG20" s="44">
        <v>20.40140401933062</v>
      </c>
    </row>
    <row r="21" spans="1:33" ht="22.25" customHeight="1">
      <c r="A21" s="100" t="s">
        <v>49</v>
      </c>
      <c r="B21" s="44">
        <v>1828118.5402665217</v>
      </c>
      <c r="C21" s="44">
        <v>1215.9869744227622</v>
      </c>
      <c r="D21" s="44">
        <v>1730.7461673230703</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1831065.2734082676</v>
      </c>
      <c r="AD21" s="110"/>
      <c r="AE21" s="52">
        <f t="shared" si="4"/>
        <v>1831.0652734082676</v>
      </c>
      <c r="AF21" s="128"/>
      <c r="AG21" s="44">
        <v>9.9722999388756079</v>
      </c>
    </row>
    <row r="22" spans="1:33" ht="22.25" customHeight="1">
      <c r="A22" s="100" t="s">
        <v>50</v>
      </c>
      <c r="B22" s="44">
        <f>SUM(B23:B25)</f>
        <v>6507854.2176554408</v>
      </c>
      <c r="C22" s="44">
        <f>SUM(C23:C25)</f>
        <v>3450.0326891764512</v>
      </c>
      <c r="D22" s="44">
        <f>SUM(D23:D25)</f>
        <v>3757.2140698165472</v>
      </c>
      <c r="E22" s="47"/>
      <c r="F22" s="47"/>
      <c r="G22" s="47"/>
      <c r="H22" s="47"/>
      <c r="I22" s="47"/>
      <c r="J22" s="47"/>
      <c r="K22" s="47"/>
      <c r="L22" s="47"/>
      <c r="M22" s="47"/>
      <c r="N22" s="47"/>
      <c r="O22" s="47"/>
      <c r="P22" s="47"/>
      <c r="Q22" s="47"/>
      <c r="R22" s="47"/>
      <c r="S22" s="47"/>
      <c r="T22" s="47"/>
      <c r="U22" s="47"/>
      <c r="V22" s="47"/>
      <c r="W22" s="47"/>
      <c r="X22" s="47"/>
      <c r="Y22" s="47"/>
      <c r="Z22" s="47"/>
      <c r="AA22" s="47"/>
      <c r="AB22" s="48"/>
      <c r="AC22" s="52">
        <f t="shared" si="7"/>
        <v>6515061.4644144336</v>
      </c>
      <c r="AD22" s="110"/>
      <c r="AE22" s="52">
        <f t="shared" si="4"/>
        <v>6515.0614644144334</v>
      </c>
      <c r="AF22" s="128"/>
      <c r="AG22" s="44">
        <v>22.766459138645921</v>
      </c>
    </row>
    <row r="23" spans="1:33" ht="22.25" customHeight="1">
      <c r="A23" s="99" t="s">
        <v>51</v>
      </c>
      <c r="B23" s="59"/>
      <c r="C23" s="59"/>
      <c r="D23" s="59"/>
      <c r="E23" s="47"/>
      <c r="F23" s="47"/>
      <c r="G23" s="47"/>
      <c r="H23" s="47"/>
      <c r="I23" s="47"/>
      <c r="J23" s="47"/>
      <c r="K23" s="47"/>
      <c r="L23" s="47"/>
      <c r="M23" s="47"/>
      <c r="N23" s="47"/>
      <c r="O23" s="47"/>
      <c r="P23" s="47"/>
      <c r="Q23" s="47"/>
      <c r="R23" s="47"/>
      <c r="S23" s="47"/>
      <c r="T23" s="47"/>
      <c r="U23" s="47"/>
      <c r="V23" s="47"/>
      <c r="W23" s="47"/>
      <c r="X23" s="47"/>
      <c r="Y23" s="47"/>
      <c r="Z23" s="47"/>
      <c r="AA23" s="47"/>
      <c r="AB23" s="48"/>
      <c r="AC23" s="77"/>
      <c r="AD23" s="110"/>
      <c r="AE23" s="77"/>
      <c r="AF23" s="128"/>
      <c r="AG23" s="111"/>
    </row>
    <row r="24" spans="1:33" ht="22.25" customHeight="1">
      <c r="A24" s="99" t="s">
        <v>52</v>
      </c>
      <c r="B24" s="44">
        <v>6507854.2176554408</v>
      </c>
      <c r="C24" s="44">
        <v>3450.0326891764512</v>
      </c>
      <c r="D24" s="44">
        <v>3757.2140698165472</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6515061.4644144336</v>
      </c>
      <c r="AD24" s="110"/>
      <c r="AE24" s="52">
        <f t="shared" si="4"/>
        <v>6515.0614644144334</v>
      </c>
      <c r="AF24" s="128"/>
      <c r="AG24" s="44">
        <v>22.766459138645921</v>
      </c>
    </row>
    <row r="25" spans="1:33" ht="22.25" customHeight="1">
      <c r="A25" s="99" t="s">
        <v>53</v>
      </c>
      <c r="B25" s="44">
        <v>0</v>
      </c>
      <c r="C25" s="44">
        <v>0</v>
      </c>
      <c r="D25" s="44">
        <v>0</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0</v>
      </c>
      <c r="AD25" s="110"/>
      <c r="AE25" s="52">
        <f t="shared" si="4"/>
        <v>0</v>
      </c>
      <c r="AF25" s="128"/>
      <c r="AG25" s="44">
        <v>0</v>
      </c>
    </row>
    <row r="26" spans="1:33" ht="22.25" customHeight="1">
      <c r="A26" s="100" t="s">
        <v>54</v>
      </c>
      <c r="B26" s="44">
        <v>3234334.9225215963</v>
      </c>
      <c r="C26" s="44">
        <v>2094.0529721780294</v>
      </c>
      <c r="D26" s="44">
        <v>2864.4178663628968</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3239293.393360137</v>
      </c>
      <c r="AD26" s="110"/>
      <c r="AE26" s="52">
        <f t="shared" si="4"/>
        <v>3239.2933933601371</v>
      </c>
      <c r="AF26" s="128"/>
      <c r="AG26" s="44">
        <v>25.532744832373112</v>
      </c>
    </row>
    <row r="27" spans="1:33" ht="22.25" customHeight="1">
      <c r="A27" s="100" t="s">
        <v>55</v>
      </c>
      <c r="B27" s="44">
        <f>SUM(B28:B32)</f>
        <v>2336779.6041302513</v>
      </c>
      <c r="C27" s="44">
        <f>SUM(C28:C32)</f>
        <v>28356.26012519381</v>
      </c>
      <c r="D27" s="44">
        <f>SUM(D28:D32)</f>
        <v>35884.925290654413</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2401020.7895460995</v>
      </c>
      <c r="AD27" s="110"/>
      <c r="AE27" s="52">
        <f t="shared" si="4"/>
        <v>2401.0207895460994</v>
      </c>
      <c r="AF27" s="128"/>
      <c r="AG27" s="44">
        <v>359.76298526876525</v>
      </c>
    </row>
    <row r="28" spans="1:33" ht="22.25" customHeight="1">
      <c r="A28" s="99" t="s">
        <v>56</v>
      </c>
      <c r="B28" s="44">
        <v>0</v>
      </c>
      <c r="C28" s="44">
        <v>26889.593479893651</v>
      </c>
      <c r="D28" s="44">
        <v>33932.106057961035</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60821.699537854685</v>
      </c>
      <c r="AD28" s="110"/>
      <c r="AE28" s="52">
        <f t="shared" si="4"/>
        <v>60.821699537854684</v>
      </c>
      <c r="AF28" s="128"/>
      <c r="AG28" s="44">
        <v>349.24460103052348</v>
      </c>
    </row>
    <row r="29" spans="1:33" ht="22.25" customHeight="1">
      <c r="A29" s="99" t="s">
        <v>57</v>
      </c>
      <c r="B29" s="44">
        <v>0</v>
      </c>
      <c r="C29" s="44">
        <v>0</v>
      </c>
      <c r="D29" s="44">
        <v>0</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0</v>
      </c>
      <c r="AD29" s="110"/>
      <c r="AE29" s="52">
        <f t="shared" si="4"/>
        <v>0</v>
      </c>
      <c r="AF29" s="128"/>
      <c r="AG29" s="44">
        <v>0</v>
      </c>
    </row>
    <row r="30" spans="1:33" ht="22.25" customHeight="1">
      <c r="A30" s="99" t="s">
        <v>58</v>
      </c>
      <c r="B30" s="44">
        <v>641905.01918129879</v>
      </c>
      <c r="C30" s="44">
        <v>571.91836310536496</v>
      </c>
      <c r="D30" s="44">
        <v>977.91378153552705</v>
      </c>
      <c r="E30" s="47"/>
      <c r="F30" s="47"/>
      <c r="G30" s="47"/>
      <c r="H30" s="47"/>
      <c r="I30" s="47"/>
      <c r="J30" s="47"/>
      <c r="K30" s="47"/>
      <c r="L30" s="47"/>
      <c r="M30" s="47"/>
      <c r="N30" s="47"/>
      <c r="O30" s="47"/>
      <c r="P30" s="47"/>
      <c r="Q30" s="47"/>
      <c r="R30" s="47"/>
      <c r="S30" s="47"/>
      <c r="T30" s="47"/>
      <c r="U30" s="47"/>
      <c r="V30" s="47"/>
      <c r="W30" s="47"/>
      <c r="X30" s="47"/>
      <c r="Y30" s="47"/>
      <c r="Z30" s="47"/>
      <c r="AA30" s="47"/>
      <c r="AB30" s="48"/>
      <c r="AC30" s="52">
        <f t="shared" si="7"/>
        <v>643454.85132593976</v>
      </c>
      <c r="AD30" s="110"/>
      <c r="AE30" s="52">
        <f t="shared" si="4"/>
        <v>643.45485132593979</v>
      </c>
      <c r="AF30" s="128"/>
      <c r="AG30" s="44">
        <v>2.3710685268815763</v>
      </c>
    </row>
    <row r="31" spans="1:33" ht="22.25" customHeight="1">
      <c r="A31" s="99" t="s">
        <v>59</v>
      </c>
      <c r="B31" s="73"/>
      <c r="C31" s="73"/>
      <c r="D31" s="73"/>
      <c r="E31" s="47"/>
      <c r="F31" s="47"/>
      <c r="G31" s="47"/>
      <c r="H31" s="47"/>
      <c r="I31" s="47"/>
      <c r="J31" s="47"/>
      <c r="K31" s="47"/>
      <c r="L31" s="47"/>
      <c r="M31" s="47"/>
      <c r="N31" s="47"/>
      <c r="O31" s="47"/>
      <c r="P31" s="47"/>
      <c r="Q31" s="47"/>
      <c r="R31" s="47"/>
      <c r="S31" s="47"/>
      <c r="T31" s="47"/>
      <c r="U31" s="47"/>
      <c r="V31" s="47"/>
      <c r="W31" s="47"/>
      <c r="X31" s="47"/>
      <c r="Y31" s="47"/>
      <c r="Z31" s="47"/>
      <c r="AA31" s="47"/>
      <c r="AB31" s="48"/>
      <c r="AC31" s="77"/>
      <c r="AD31" s="110"/>
      <c r="AE31" s="77"/>
      <c r="AF31" s="128"/>
      <c r="AG31" s="111"/>
    </row>
    <row r="32" spans="1:33" ht="22.25" customHeight="1">
      <c r="A32" s="99" t="s">
        <v>60</v>
      </c>
      <c r="B32" s="44">
        <v>1694874.5849489528</v>
      </c>
      <c r="C32" s="44">
        <v>894.74828219479616</v>
      </c>
      <c r="D32" s="44">
        <v>974.9054511578471</v>
      </c>
      <c r="E32" s="47"/>
      <c r="F32" s="47"/>
      <c r="G32" s="47"/>
      <c r="H32" s="47"/>
      <c r="I32" s="47"/>
      <c r="J32" s="47"/>
      <c r="K32" s="47"/>
      <c r="L32" s="47"/>
      <c r="M32" s="47"/>
      <c r="N32" s="47"/>
      <c r="O32" s="47"/>
      <c r="P32" s="47"/>
      <c r="Q32" s="47"/>
      <c r="R32" s="47"/>
      <c r="S32" s="47"/>
      <c r="T32" s="47"/>
      <c r="U32" s="47"/>
      <c r="V32" s="47"/>
      <c r="W32" s="47"/>
      <c r="X32" s="47"/>
      <c r="Y32" s="47"/>
      <c r="Z32" s="47"/>
      <c r="AA32" s="47"/>
      <c r="AB32" s="48"/>
      <c r="AC32" s="52">
        <f t="shared" si="7"/>
        <v>1696744.2386823054</v>
      </c>
      <c r="AD32" s="110"/>
      <c r="AE32" s="52">
        <f t="shared" si="4"/>
        <v>1696.7442386823054</v>
      </c>
      <c r="AF32" s="128"/>
      <c r="AG32" s="44">
        <v>8.1473157113601751</v>
      </c>
    </row>
    <row r="33" spans="1:33" ht="22.25" customHeight="1">
      <c r="A33" s="100" t="s">
        <v>61</v>
      </c>
      <c r="B33" s="73"/>
      <c r="C33" s="73"/>
      <c r="D33" s="73"/>
      <c r="E33" s="47"/>
      <c r="F33" s="47"/>
      <c r="G33" s="47"/>
      <c r="H33" s="47"/>
      <c r="I33" s="47"/>
      <c r="J33" s="47"/>
      <c r="K33" s="47"/>
      <c r="L33" s="47"/>
      <c r="M33" s="47"/>
      <c r="N33" s="47"/>
      <c r="O33" s="47"/>
      <c r="P33" s="47"/>
      <c r="Q33" s="47"/>
      <c r="R33" s="47"/>
      <c r="S33" s="47"/>
      <c r="T33" s="47"/>
      <c r="U33" s="47"/>
      <c r="V33" s="47"/>
      <c r="W33" s="47"/>
      <c r="X33" s="47"/>
      <c r="Y33" s="47"/>
      <c r="Z33" s="47"/>
      <c r="AA33" s="47"/>
      <c r="AB33" s="48"/>
      <c r="AC33" s="77"/>
      <c r="AD33" s="110"/>
      <c r="AE33" s="77"/>
      <c r="AF33" s="128"/>
      <c r="AG33" s="73"/>
    </row>
    <row r="34" spans="1:33" ht="22.25" customHeight="1">
      <c r="A34" s="100" t="s">
        <v>62</v>
      </c>
      <c r="B34" s="44">
        <v>823124.90057954693</v>
      </c>
      <c r="C34" s="44">
        <v>427.23778441970506</v>
      </c>
      <c r="D34" s="44">
        <v>474.19074370127697</v>
      </c>
      <c r="E34" s="47"/>
      <c r="F34" s="47"/>
      <c r="G34" s="47"/>
      <c r="H34" s="47"/>
      <c r="I34" s="47"/>
      <c r="J34" s="47"/>
      <c r="K34" s="47"/>
      <c r="L34" s="47"/>
      <c r="M34" s="47"/>
      <c r="N34" s="47"/>
      <c r="O34" s="47"/>
      <c r="P34" s="47"/>
      <c r="Q34" s="47"/>
      <c r="R34" s="47"/>
      <c r="S34" s="47"/>
      <c r="T34" s="47"/>
      <c r="U34" s="47"/>
      <c r="V34" s="47"/>
      <c r="W34" s="47"/>
      <c r="X34" s="47"/>
      <c r="Y34" s="47"/>
      <c r="Z34" s="47"/>
      <c r="AA34" s="47"/>
      <c r="AB34" s="48"/>
      <c r="AC34" s="52">
        <f t="shared" si="7"/>
        <v>824026.3291076679</v>
      </c>
      <c r="AD34" s="110"/>
      <c r="AE34" s="52">
        <f t="shared" si="4"/>
        <v>824.02632910766795</v>
      </c>
      <c r="AF34" s="128"/>
      <c r="AG34" s="44">
        <v>2.2253880066832279</v>
      </c>
    </row>
    <row r="35" spans="1:33" ht="22.25" customHeight="1">
      <c r="A35" s="100" t="s">
        <v>63</v>
      </c>
      <c r="B35" s="73"/>
      <c r="C35" s="73"/>
      <c r="D35" s="73"/>
      <c r="E35" s="47"/>
      <c r="F35" s="47"/>
      <c r="G35" s="47"/>
      <c r="H35" s="47"/>
      <c r="I35" s="47"/>
      <c r="J35" s="47"/>
      <c r="K35" s="47"/>
      <c r="L35" s="47"/>
      <c r="M35" s="47"/>
      <c r="N35" s="47"/>
      <c r="O35" s="47"/>
      <c r="P35" s="47"/>
      <c r="Q35" s="47"/>
      <c r="R35" s="47"/>
      <c r="S35" s="47"/>
      <c r="T35" s="47"/>
      <c r="U35" s="47"/>
      <c r="V35" s="47"/>
      <c r="W35" s="47"/>
      <c r="X35" s="47"/>
      <c r="Y35" s="47"/>
      <c r="Z35" s="47"/>
      <c r="AA35" s="47"/>
      <c r="AB35" s="48"/>
      <c r="AC35" s="77"/>
      <c r="AD35" s="110"/>
      <c r="AE35" s="77"/>
      <c r="AF35" s="128"/>
      <c r="AG35" s="73"/>
    </row>
    <row r="36" spans="1:33" ht="22.25" customHeight="1">
      <c r="A36" s="100" t="s">
        <v>64</v>
      </c>
      <c r="B36" s="44">
        <v>15111443.35310428</v>
      </c>
      <c r="C36" s="44">
        <v>13770.557601671122</v>
      </c>
      <c r="D36" s="44">
        <v>22517.602174726937</v>
      </c>
      <c r="E36" s="47"/>
      <c r="F36" s="47"/>
      <c r="G36" s="47"/>
      <c r="H36" s="47"/>
      <c r="I36" s="47"/>
      <c r="J36" s="47"/>
      <c r="K36" s="47"/>
      <c r="L36" s="47"/>
      <c r="M36" s="47"/>
      <c r="N36" s="47"/>
      <c r="O36" s="47"/>
      <c r="P36" s="47"/>
      <c r="Q36" s="47"/>
      <c r="R36" s="47"/>
      <c r="S36" s="47"/>
      <c r="T36" s="47"/>
      <c r="U36" s="47"/>
      <c r="V36" s="47"/>
      <c r="W36" s="47"/>
      <c r="X36" s="47"/>
      <c r="Y36" s="47"/>
      <c r="Z36" s="47"/>
      <c r="AA36" s="47"/>
      <c r="AB36" s="48"/>
      <c r="AC36" s="52">
        <f t="shared" si="7"/>
        <v>15147731.512880679</v>
      </c>
      <c r="AD36" s="110"/>
      <c r="AE36" s="52">
        <f t="shared" si="4"/>
        <v>15147.731512880679</v>
      </c>
      <c r="AF36" s="128"/>
      <c r="AG36" s="44">
        <v>77.853622301875376</v>
      </c>
    </row>
    <row r="37" spans="1:33" ht="22.25" customHeight="1">
      <c r="A37" s="100" t="s">
        <v>65</v>
      </c>
      <c r="B37" s="59"/>
      <c r="C37" s="59"/>
      <c r="D37" s="59"/>
      <c r="E37" s="47"/>
      <c r="F37" s="47"/>
      <c r="G37" s="47"/>
      <c r="H37" s="47"/>
      <c r="I37" s="47"/>
      <c r="J37" s="47"/>
      <c r="K37" s="47"/>
      <c r="L37" s="47"/>
      <c r="M37" s="47"/>
      <c r="N37" s="47"/>
      <c r="O37" s="47"/>
      <c r="P37" s="47"/>
      <c r="Q37" s="47"/>
      <c r="R37" s="47"/>
      <c r="S37" s="47"/>
      <c r="T37" s="47"/>
      <c r="U37" s="47"/>
      <c r="V37" s="47"/>
      <c r="W37" s="47"/>
      <c r="X37" s="47"/>
      <c r="Y37" s="47"/>
      <c r="Z37" s="47"/>
      <c r="AA37" s="47"/>
      <c r="AB37" s="48"/>
      <c r="AC37" s="73"/>
      <c r="AD37" s="110"/>
      <c r="AE37" s="73"/>
      <c r="AF37" s="128"/>
      <c r="AG37" s="73"/>
    </row>
    <row r="38" spans="1:33" ht="22.25" customHeight="1">
      <c r="A38" s="100" t="s">
        <v>66</v>
      </c>
      <c r="B38" s="44">
        <v>167228.21106991425</v>
      </c>
      <c r="C38" s="44">
        <v>192.82115659000993</v>
      </c>
      <c r="D38" s="44">
        <v>364.9829035453759</v>
      </c>
      <c r="E38" s="47"/>
      <c r="F38" s="47"/>
      <c r="G38" s="47"/>
      <c r="H38" s="47"/>
      <c r="I38" s="47"/>
      <c r="J38" s="47"/>
      <c r="K38" s="47"/>
      <c r="L38" s="47"/>
      <c r="M38" s="47"/>
      <c r="N38" s="47"/>
      <c r="O38" s="47"/>
      <c r="P38" s="47"/>
      <c r="Q38" s="47"/>
      <c r="R38" s="47"/>
      <c r="S38" s="47"/>
      <c r="T38" s="47"/>
      <c r="U38" s="47"/>
      <c r="V38" s="47"/>
      <c r="W38" s="47"/>
      <c r="X38" s="47"/>
      <c r="Y38" s="47"/>
      <c r="Z38" s="47"/>
      <c r="AA38" s="47"/>
      <c r="AB38" s="48"/>
      <c r="AC38" s="52">
        <f t="shared" si="7"/>
        <v>167786.01513004964</v>
      </c>
      <c r="AD38" s="110"/>
      <c r="AE38" s="52">
        <f t="shared" si="4"/>
        <v>167.78601513004963</v>
      </c>
      <c r="AF38" s="128"/>
      <c r="AG38" s="44">
        <v>0.7410201996815472</v>
      </c>
    </row>
    <row r="39" spans="1:33" ht="22.25" customHeight="1">
      <c r="A39" s="100" t="s">
        <v>67</v>
      </c>
      <c r="B39" s="73"/>
      <c r="C39" s="73"/>
      <c r="D39" s="73"/>
      <c r="E39" s="47"/>
      <c r="F39" s="47"/>
      <c r="G39" s="47"/>
      <c r="H39" s="47"/>
      <c r="I39" s="47"/>
      <c r="J39" s="47"/>
      <c r="K39" s="47"/>
      <c r="L39" s="47"/>
      <c r="M39" s="47"/>
      <c r="N39" s="47"/>
      <c r="O39" s="47"/>
      <c r="P39" s="47"/>
      <c r="Q39" s="47"/>
      <c r="R39" s="47"/>
      <c r="S39" s="47"/>
      <c r="T39" s="47"/>
      <c r="U39" s="47"/>
      <c r="V39" s="47"/>
      <c r="W39" s="47"/>
      <c r="X39" s="47"/>
      <c r="Y39" s="47"/>
      <c r="Z39" s="47"/>
      <c r="AA39" s="47"/>
      <c r="AB39" s="48"/>
      <c r="AC39" s="77"/>
      <c r="AD39" s="110"/>
      <c r="AE39" s="77"/>
      <c r="AF39" s="128"/>
      <c r="AG39" s="73"/>
    </row>
    <row r="40" spans="1:33" ht="22.25" customHeight="1">
      <c r="A40" s="100" t="s">
        <v>68</v>
      </c>
      <c r="B40" s="44">
        <f>SUM(B41:B43)</f>
        <v>22176112.079617567</v>
      </c>
      <c r="C40" s="44">
        <f>SUM(C41:C43)</f>
        <v>32074.553521625887</v>
      </c>
      <c r="D40" s="44">
        <f>SUM(D41:D43)</f>
        <v>43996.239639614236</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22252182.872778807</v>
      </c>
      <c r="AD40" s="110"/>
      <c r="AE40" s="52">
        <f t="shared" si="4"/>
        <v>22252.182872778805</v>
      </c>
      <c r="AF40" s="128"/>
      <c r="AG40" s="44">
        <v>160.67907240519443</v>
      </c>
    </row>
    <row r="41" spans="1:33" ht="22.25" customHeight="1">
      <c r="A41" s="99" t="s">
        <v>69</v>
      </c>
      <c r="B41" s="44">
        <v>0</v>
      </c>
      <c r="C41" s="44">
        <v>0</v>
      </c>
      <c r="D41" s="44">
        <v>0</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0</v>
      </c>
      <c r="AD41" s="110"/>
      <c r="AE41" s="52">
        <f t="shared" si="4"/>
        <v>0</v>
      </c>
      <c r="AF41" s="128"/>
      <c r="AG41" s="44">
        <v>0</v>
      </c>
    </row>
    <row r="42" spans="1:33" ht="22.25" customHeight="1">
      <c r="A42" s="99" t="s">
        <v>70</v>
      </c>
      <c r="B42" s="44">
        <v>551311.53820313234</v>
      </c>
      <c r="C42" s="44">
        <v>363.21100118262677</v>
      </c>
      <c r="D42" s="44">
        <v>502.58742360406836</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552177.33662791911</v>
      </c>
      <c r="AD42" s="110"/>
      <c r="AE42" s="52">
        <f t="shared" si="4"/>
        <v>552.17733662791909</v>
      </c>
      <c r="AF42" s="128"/>
      <c r="AG42" s="44">
        <v>3.3305274343377165</v>
      </c>
    </row>
    <row r="43" spans="1:33" ht="22.25" customHeight="1">
      <c r="A43" s="99" t="s">
        <v>71</v>
      </c>
      <c r="B43" s="44">
        <v>21624800.541414436</v>
      </c>
      <c r="C43" s="44">
        <v>31711.342520443261</v>
      </c>
      <c r="D43" s="44">
        <v>43493.652216010167</v>
      </c>
      <c r="E43" s="47"/>
      <c r="F43" s="47"/>
      <c r="G43" s="47"/>
      <c r="H43" s="47"/>
      <c r="I43" s="47"/>
      <c r="J43" s="47"/>
      <c r="K43" s="47"/>
      <c r="L43" s="47"/>
      <c r="M43" s="47"/>
      <c r="N43" s="47"/>
      <c r="O43" s="47"/>
      <c r="P43" s="47"/>
      <c r="Q43" s="47"/>
      <c r="R43" s="47"/>
      <c r="S43" s="47"/>
      <c r="T43" s="47"/>
      <c r="U43" s="47"/>
      <c r="V43" s="47"/>
      <c r="W43" s="47"/>
      <c r="X43" s="47"/>
      <c r="Y43" s="47"/>
      <c r="Z43" s="47"/>
      <c r="AA43" s="47"/>
      <c r="AB43" s="48"/>
      <c r="AC43" s="52">
        <f t="shared" si="7"/>
        <v>21700005.536150888</v>
      </c>
      <c r="AD43" s="110"/>
      <c r="AE43" s="52">
        <f t="shared" si="4"/>
        <v>21700.005536150889</v>
      </c>
      <c r="AF43" s="128"/>
      <c r="AG43" s="44">
        <v>157.34854497085672</v>
      </c>
    </row>
    <row r="44" spans="1:33" ht="22.25" customHeight="1">
      <c r="A44" s="20" t="s">
        <v>72</v>
      </c>
      <c r="B44" s="37">
        <f>SUM(B45:B49)</f>
        <v>166161349.68700001</v>
      </c>
      <c r="C44" s="37">
        <f>SUM(C45:C49)</f>
        <v>646477.67949999997</v>
      </c>
      <c r="D44" s="37">
        <f>SUM(D45:D49)</f>
        <v>1635374.5337999999</v>
      </c>
      <c r="E44" s="39"/>
      <c r="F44" s="39"/>
      <c r="G44" s="39"/>
      <c r="H44" s="39"/>
      <c r="I44" s="39"/>
      <c r="J44" s="39"/>
      <c r="K44" s="39"/>
      <c r="L44" s="39"/>
      <c r="M44" s="39"/>
      <c r="N44" s="39"/>
      <c r="O44" s="39"/>
      <c r="P44" s="39"/>
      <c r="Q44" s="39"/>
      <c r="R44" s="39"/>
      <c r="S44" s="39"/>
      <c r="T44" s="39"/>
      <c r="U44" s="39"/>
      <c r="V44" s="39"/>
      <c r="W44" s="39"/>
      <c r="X44" s="39"/>
      <c r="Y44" s="39"/>
      <c r="Z44" s="39"/>
      <c r="AA44" s="39"/>
      <c r="AB44" s="40"/>
      <c r="AC44" s="37">
        <f>SUM(AC45:AC49)</f>
        <v>168443201.9003</v>
      </c>
      <c r="AD44" s="41"/>
      <c r="AE44" s="37">
        <f t="shared" si="4"/>
        <v>168443.20190029999</v>
      </c>
      <c r="AF44" s="128"/>
      <c r="AG44" s="37">
        <f>SUM(AG45:AG49)</f>
        <v>14368.941476200001</v>
      </c>
    </row>
    <row r="45" spans="1:33" ht="22.25" customHeight="1">
      <c r="A45" s="100" t="s">
        <v>73</v>
      </c>
      <c r="B45" s="44">
        <v>7633052.0930000003</v>
      </c>
      <c r="C45" s="44">
        <v>1471.6541999999999</v>
      </c>
      <c r="D45" s="44">
        <v>55712.624199999998</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7690236.3714000005</v>
      </c>
      <c r="AD45" s="41"/>
      <c r="AE45" s="52">
        <f t="shared" si="4"/>
        <v>7690.2363714000003</v>
      </c>
      <c r="AF45" s="128"/>
      <c r="AG45" s="44">
        <v>107.9835762</v>
      </c>
    </row>
    <row r="46" spans="1:33" ht="22.25" customHeight="1">
      <c r="A46" s="100" t="s">
        <v>74</v>
      </c>
      <c r="B46" s="44">
        <v>153596354.22999999</v>
      </c>
      <c r="C46" s="44">
        <v>634309.37789999996</v>
      </c>
      <c r="D46" s="44">
        <v>1322936.8359999999</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155553600.44389999</v>
      </c>
      <c r="AD46" s="41"/>
      <c r="AE46" s="52">
        <f t="shared" si="4"/>
        <v>155553.60044389998</v>
      </c>
      <c r="AF46" s="128"/>
      <c r="AG46" s="44">
        <v>14059</v>
      </c>
    </row>
    <row r="47" spans="1:33" ht="22.25" customHeight="1">
      <c r="A47" s="100" t="s">
        <v>75</v>
      </c>
      <c r="B47" s="44">
        <v>2284367.2999999998</v>
      </c>
      <c r="C47" s="44">
        <v>3643.66</v>
      </c>
      <c r="D47" s="44">
        <v>237653.22</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2525664.1800000002</v>
      </c>
      <c r="AD47" s="41"/>
      <c r="AE47" s="52">
        <f t="shared" si="4"/>
        <v>2525.6641800000002</v>
      </c>
      <c r="AF47" s="128"/>
      <c r="AG47" s="44">
        <v>53.87</v>
      </c>
    </row>
    <row r="48" spans="1:33" ht="22.25" customHeight="1">
      <c r="A48" s="100" t="s">
        <v>76</v>
      </c>
      <c r="B48" s="44">
        <v>2647576.0639999998</v>
      </c>
      <c r="C48" s="44">
        <v>7052.9874</v>
      </c>
      <c r="D48" s="44">
        <v>19071.853599999999</v>
      </c>
      <c r="E48" s="47"/>
      <c r="F48" s="47"/>
      <c r="G48" s="47"/>
      <c r="H48" s="47"/>
      <c r="I48" s="47"/>
      <c r="J48" s="47"/>
      <c r="K48" s="47"/>
      <c r="L48" s="47"/>
      <c r="M48" s="47"/>
      <c r="N48" s="47"/>
      <c r="O48" s="47"/>
      <c r="P48" s="47"/>
      <c r="Q48" s="47"/>
      <c r="R48" s="47"/>
      <c r="S48" s="47"/>
      <c r="T48" s="47"/>
      <c r="U48" s="47"/>
      <c r="V48" s="47"/>
      <c r="W48" s="47"/>
      <c r="X48" s="47"/>
      <c r="Y48" s="47"/>
      <c r="Z48" s="47"/>
      <c r="AA48" s="47"/>
      <c r="AB48" s="47"/>
      <c r="AC48" s="52">
        <f>SUM(B48:AB48)</f>
        <v>2673700.9049999998</v>
      </c>
      <c r="AD48" s="41"/>
      <c r="AE48" s="52">
        <f t="shared" si="4"/>
        <v>2673.7009049999997</v>
      </c>
      <c r="AF48" s="128"/>
      <c r="AG48" s="44">
        <v>148.08789999999999</v>
      </c>
    </row>
    <row r="49" spans="1:34" ht="22.25" customHeight="1">
      <c r="A49" s="100" t="s">
        <v>77</v>
      </c>
      <c r="B49" s="58"/>
      <c r="C49" s="58"/>
      <c r="D49" s="58"/>
      <c r="E49" s="47"/>
      <c r="F49" s="47"/>
      <c r="G49" s="47"/>
      <c r="H49" s="47"/>
      <c r="I49" s="47"/>
      <c r="J49" s="47"/>
      <c r="K49" s="47"/>
      <c r="L49" s="47"/>
      <c r="M49" s="47"/>
      <c r="N49" s="47"/>
      <c r="O49" s="47"/>
      <c r="P49" s="47"/>
      <c r="Q49" s="47"/>
      <c r="R49" s="47"/>
      <c r="S49" s="47"/>
      <c r="T49" s="47"/>
      <c r="U49" s="47"/>
      <c r="V49" s="47"/>
      <c r="W49" s="47"/>
      <c r="X49" s="47"/>
      <c r="Y49" s="47"/>
      <c r="Z49" s="47"/>
      <c r="AA49" s="47"/>
      <c r="AB49" s="47"/>
      <c r="AC49" s="77"/>
      <c r="AD49" s="41"/>
      <c r="AE49" s="77"/>
      <c r="AF49" s="128"/>
      <c r="AG49" s="111"/>
    </row>
    <row r="50" spans="1:34" ht="22.25" customHeight="1">
      <c r="A50" s="20" t="s">
        <v>78</v>
      </c>
      <c r="B50" s="37">
        <f>SUM(B51:B53)</f>
        <v>34987387.560000002</v>
      </c>
      <c r="C50" s="37">
        <f>SUM(C51:C53)</f>
        <v>356822.14</v>
      </c>
      <c r="D50" s="37">
        <f>SUM(D51:D53)</f>
        <v>365482.95</v>
      </c>
      <c r="E50" s="39"/>
      <c r="F50" s="39"/>
      <c r="G50" s="39"/>
      <c r="H50" s="39"/>
      <c r="I50" s="39"/>
      <c r="J50" s="39"/>
      <c r="K50" s="39"/>
      <c r="L50" s="39"/>
      <c r="M50" s="39"/>
      <c r="N50" s="39"/>
      <c r="O50" s="39"/>
      <c r="P50" s="39"/>
      <c r="Q50" s="39"/>
      <c r="R50" s="39"/>
      <c r="S50" s="39"/>
      <c r="T50" s="39"/>
      <c r="U50" s="39"/>
      <c r="V50" s="39"/>
      <c r="W50" s="39"/>
      <c r="X50" s="39"/>
      <c r="Y50" s="39"/>
      <c r="Z50" s="39"/>
      <c r="AA50" s="39"/>
      <c r="AB50" s="40"/>
      <c r="AC50" s="37">
        <f>SUM(AC51:AC53)</f>
        <v>35709692.649999999</v>
      </c>
      <c r="AD50" s="41"/>
      <c r="AE50" s="37">
        <f t="shared" si="4"/>
        <v>35709.692649999997</v>
      </c>
      <c r="AF50" s="128"/>
      <c r="AG50" s="37">
        <f>SUM(AG51:AG53)</f>
        <v>38407.479999999996</v>
      </c>
    </row>
    <row r="51" spans="1:34" ht="22.25" customHeight="1">
      <c r="A51" s="100" t="s">
        <v>79</v>
      </c>
      <c r="B51" s="44">
        <v>6396172.0300000003</v>
      </c>
      <c r="C51" s="44">
        <v>14069.14</v>
      </c>
      <c r="D51" s="44">
        <v>2663.09</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6412904.2599999998</v>
      </c>
      <c r="AD51" s="41"/>
      <c r="AE51" s="52">
        <f t="shared" si="4"/>
        <v>6412.9042599999993</v>
      </c>
      <c r="AF51" s="128"/>
      <c r="AG51" s="44">
        <v>3036.99</v>
      </c>
    </row>
    <row r="52" spans="1:34" ht="22.25" customHeight="1">
      <c r="A52" s="100" t="s">
        <v>80</v>
      </c>
      <c r="B52" s="44">
        <v>19359008.5</v>
      </c>
      <c r="C52" s="44">
        <v>307860.3</v>
      </c>
      <c r="D52" s="44">
        <v>343290.2</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20010159</v>
      </c>
      <c r="AD52" s="41"/>
      <c r="AE52" s="52">
        <f t="shared" si="4"/>
        <v>20010.159</v>
      </c>
      <c r="AF52" s="128"/>
      <c r="AG52" s="44">
        <v>35106.82</v>
      </c>
    </row>
    <row r="53" spans="1:34" ht="22.25" customHeight="1">
      <c r="A53" s="100" t="s">
        <v>81</v>
      </c>
      <c r="B53" s="44">
        <v>9232207.0299999993</v>
      </c>
      <c r="C53" s="44">
        <v>34892.699999999997</v>
      </c>
      <c r="D53" s="44">
        <v>19529.66</v>
      </c>
      <c r="E53" s="47"/>
      <c r="F53" s="47"/>
      <c r="G53" s="47"/>
      <c r="H53" s="47"/>
      <c r="I53" s="47"/>
      <c r="J53" s="47"/>
      <c r="K53" s="47"/>
      <c r="L53" s="47"/>
      <c r="M53" s="47"/>
      <c r="N53" s="47"/>
      <c r="O53" s="47"/>
      <c r="P53" s="47"/>
      <c r="Q53" s="47"/>
      <c r="R53" s="47"/>
      <c r="S53" s="47"/>
      <c r="T53" s="47"/>
      <c r="U53" s="47"/>
      <c r="V53" s="47"/>
      <c r="W53" s="47"/>
      <c r="X53" s="47"/>
      <c r="Y53" s="47"/>
      <c r="Z53" s="47"/>
      <c r="AA53" s="47"/>
      <c r="AB53" s="47"/>
      <c r="AC53" s="52">
        <f>SUM(B53:AB53)</f>
        <v>9286629.3899999987</v>
      </c>
      <c r="AD53" s="41"/>
      <c r="AE53" s="52">
        <f t="shared" si="4"/>
        <v>9286.6293899999982</v>
      </c>
      <c r="AF53" s="128"/>
      <c r="AG53" s="44">
        <v>263.67</v>
      </c>
    </row>
    <row r="54" spans="1:34" ht="22.25" customHeight="1">
      <c r="A54" s="13" t="s">
        <v>82</v>
      </c>
      <c r="B54" s="37">
        <f>B55+B60</f>
        <v>18549537.345694002</v>
      </c>
      <c r="C54" s="37">
        <f>C55+C60</f>
        <v>19069988.526210003</v>
      </c>
      <c r="D54" s="37">
        <f>D55+D60</f>
        <v>8521.6782642399994</v>
      </c>
      <c r="E54" s="39"/>
      <c r="F54" s="39"/>
      <c r="G54" s="39"/>
      <c r="H54" s="39"/>
      <c r="I54" s="39"/>
      <c r="J54" s="39"/>
      <c r="K54" s="39"/>
      <c r="L54" s="39"/>
      <c r="M54" s="39"/>
      <c r="N54" s="39"/>
      <c r="O54" s="39"/>
      <c r="P54" s="39"/>
      <c r="Q54" s="39"/>
      <c r="R54" s="39"/>
      <c r="S54" s="39"/>
      <c r="T54" s="39"/>
      <c r="U54" s="39"/>
      <c r="V54" s="39"/>
      <c r="W54" s="39"/>
      <c r="X54" s="39"/>
      <c r="Y54" s="39"/>
      <c r="Z54" s="39"/>
      <c r="AA54" s="39"/>
      <c r="AB54" s="40"/>
      <c r="AC54" s="37">
        <f>AC55+AC60</f>
        <v>37628047.550168239</v>
      </c>
      <c r="AD54" s="41"/>
      <c r="AE54" s="37">
        <f t="shared" si="4"/>
        <v>37628.047550168238</v>
      </c>
      <c r="AF54" s="128"/>
      <c r="AG54" s="37">
        <f>AG55+AG60</f>
        <v>11870.833406186701</v>
      </c>
    </row>
    <row r="55" spans="1:34" ht="22.25" customHeight="1">
      <c r="A55" s="20" t="s">
        <v>83</v>
      </c>
      <c r="B55" s="37">
        <f>B56+B59</f>
        <v>44404.36</v>
      </c>
      <c r="C55" s="37">
        <f>C56+C59</f>
        <v>1561832.44</v>
      </c>
      <c r="D55" s="58"/>
      <c r="E55" s="50"/>
      <c r="F55" s="50"/>
      <c r="G55" s="50"/>
      <c r="H55" s="50"/>
      <c r="I55" s="50"/>
      <c r="J55" s="50"/>
      <c r="K55" s="50"/>
      <c r="L55" s="50"/>
      <c r="M55" s="50"/>
      <c r="N55" s="50"/>
      <c r="O55" s="50"/>
      <c r="P55" s="50"/>
      <c r="Q55" s="50"/>
      <c r="R55" s="50"/>
      <c r="S55" s="50"/>
      <c r="T55" s="50"/>
      <c r="U55" s="50"/>
      <c r="V55" s="50"/>
      <c r="W55" s="50"/>
      <c r="X55" s="50"/>
      <c r="Y55" s="50"/>
      <c r="Z55" s="50"/>
      <c r="AA55" s="50"/>
      <c r="AB55" s="51"/>
      <c r="AC55" s="37">
        <f>AC56+AC59</f>
        <v>1606236.8</v>
      </c>
      <c r="AD55" s="41"/>
      <c r="AE55" s="37">
        <f t="shared" si="4"/>
        <v>1606.2368000000001</v>
      </c>
      <c r="AF55" s="128"/>
      <c r="AG55" s="76"/>
    </row>
    <row r="56" spans="1:34" ht="22.25" customHeight="1">
      <c r="A56" s="101" t="s">
        <v>84</v>
      </c>
      <c r="B56" s="52">
        <f>B57+B58</f>
        <v>44404.36</v>
      </c>
      <c r="C56" s="52">
        <f>C57+C58</f>
        <v>1561832.44</v>
      </c>
      <c r="D56" s="58"/>
      <c r="E56" s="50"/>
      <c r="F56" s="50"/>
      <c r="G56" s="50"/>
      <c r="H56" s="50"/>
      <c r="I56" s="50"/>
      <c r="J56" s="50"/>
      <c r="K56" s="50"/>
      <c r="L56" s="50"/>
      <c r="M56" s="50"/>
      <c r="N56" s="50"/>
      <c r="O56" s="50"/>
      <c r="P56" s="50"/>
      <c r="Q56" s="50"/>
      <c r="R56" s="50"/>
      <c r="S56" s="50"/>
      <c r="T56" s="50"/>
      <c r="U56" s="50"/>
      <c r="V56" s="50"/>
      <c r="W56" s="50"/>
      <c r="X56" s="50"/>
      <c r="Y56" s="50"/>
      <c r="Z56" s="50"/>
      <c r="AA56" s="50"/>
      <c r="AB56" s="50"/>
      <c r="AC56" s="44">
        <f>SUM(B56:AB56)</f>
        <v>1606236.8</v>
      </c>
      <c r="AD56" s="41"/>
      <c r="AE56" s="44">
        <f t="shared" si="4"/>
        <v>1606.2368000000001</v>
      </c>
      <c r="AF56" s="128"/>
      <c r="AG56" s="73"/>
    </row>
    <row r="57" spans="1:34" ht="22.25" customHeight="1">
      <c r="A57" s="100" t="s">
        <v>85</v>
      </c>
      <c r="B57" s="44">
        <v>42288.7</v>
      </c>
      <c r="C57" s="44">
        <v>1498101.25</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1540389.95</v>
      </c>
      <c r="AD57" s="41"/>
      <c r="AE57" s="52">
        <f t="shared" si="4"/>
        <v>1540.38995</v>
      </c>
      <c r="AF57" s="128"/>
      <c r="AG57" s="73"/>
    </row>
    <row r="58" spans="1:34" ht="22.25" customHeight="1">
      <c r="A58" s="100" t="s">
        <v>86</v>
      </c>
      <c r="B58" s="44">
        <v>2115.66</v>
      </c>
      <c r="C58" s="44">
        <v>63731.19</v>
      </c>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52">
        <f>SUM(B58:AB58)</f>
        <v>65846.850000000006</v>
      </c>
      <c r="AD58" s="41"/>
      <c r="AE58" s="52">
        <f t="shared" si="4"/>
        <v>65.846850000000003</v>
      </c>
      <c r="AF58" s="128"/>
      <c r="AG58" s="73"/>
    </row>
    <row r="59" spans="1:34" ht="22.25" customHeight="1">
      <c r="A59" s="101" t="s">
        <v>87</v>
      </c>
      <c r="B59" s="58"/>
      <c r="C59" s="58"/>
      <c r="D59" s="58"/>
      <c r="E59" s="47"/>
      <c r="F59" s="47"/>
      <c r="G59" s="47"/>
      <c r="H59" s="47"/>
      <c r="I59" s="47"/>
      <c r="J59" s="47"/>
      <c r="K59" s="47"/>
      <c r="L59" s="47"/>
      <c r="M59" s="47"/>
      <c r="N59" s="47"/>
      <c r="O59" s="47"/>
      <c r="P59" s="47"/>
      <c r="Q59" s="47"/>
      <c r="R59" s="47"/>
      <c r="S59" s="47"/>
      <c r="T59" s="47"/>
      <c r="U59" s="47"/>
      <c r="V59" s="47"/>
      <c r="W59" s="47"/>
      <c r="X59" s="47"/>
      <c r="Y59" s="47"/>
      <c r="Z59" s="47"/>
      <c r="AA59" s="47"/>
      <c r="AB59" s="47"/>
      <c r="AC59" s="77"/>
      <c r="AD59" s="41"/>
      <c r="AE59" s="77"/>
      <c r="AF59" s="128"/>
      <c r="AG59" s="119"/>
    </row>
    <row r="60" spans="1:34" ht="22.25" customHeight="1">
      <c r="A60" s="20" t="s">
        <v>88</v>
      </c>
      <c r="B60" s="37">
        <f>B61+B65</f>
        <v>18505132.985694002</v>
      </c>
      <c r="C60" s="37">
        <f t="shared" ref="C60:D60" si="8">C61+C65</f>
        <v>17508156.086210001</v>
      </c>
      <c r="D60" s="37">
        <f t="shared" si="8"/>
        <v>8521.6782642399994</v>
      </c>
      <c r="E60" s="50"/>
      <c r="F60" s="50"/>
      <c r="G60" s="50"/>
      <c r="H60" s="50"/>
      <c r="I60" s="50"/>
      <c r="J60" s="50"/>
      <c r="K60" s="50"/>
      <c r="L60" s="50"/>
      <c r="M60" s="50"/>
      <c r="N60" s="50"/>
      <c r="O60" s="50"/>
      <c r="P60" s="50"/>
      <c r="Q60" s="50"/>
      <c r="R60" s="50"/>
      <c r="S60" s="50"/>
      <c r="T60" s="50"/>
      <c r="U60" s="50"/>
      <c r="V60" s="50"/>
      <c r="W60" s="50"/>
      <c r="X60" s="50"/>
      <c r="Y60" s="50"/>
      <c r="Z60" s="50"/>
      <c r="AA60" s="50"/>
      <c r="AB60" s="51"/>
      <c r="AC60" s="37">
        <f>AC61+AC65</f>
        <v>36021810.750168242</v>
      </c>
      <c r="AD60" s="41"/>
      <c r="AE60" s="37">
        <f t="shared" si="4"/>
        <v>36021.810750168239</v>
      </c>
      <c r="AF60" s="128"/>
      <c r="AG60" s="53">
        <f>SUM(AG61:AG67)</f>
        <v>11870.833406186701</v>
      </c>
    </row>
    <row r="61" spans="1:34" ht="22.25" customHeight="1">
      <c r="A61" s="100" t="s">
        <v>89</v>
      </c>
      <c r="B61" s="49">
        <f>SUM(B62,B63,B64)</f>
        <v>14165702.262060001</v>
      </c>
      <c r="C61" s="49">
        <f t="shared" ref="C61:D61" si="9">SUM(C62,C63,C64)</f>
        <v>12765942.06721</v>
      </c>
      <c r="D61" s="49">
        <f t="shared" si="9"/>
        <v>8494.9993859999995</v>
      </c>
      <c r="E61" s="47"/>
      <c r="F61" s="47"/>
      <c r="G61" s="47"/>
      <c r="H61" s="47"/>
      <c r="I61" s="47"/>
      <c r="J61" s="47"/>
      <c r="K61" s="47"/>
      <c r="L61" s="47"/>
      <c r="M61" s="47"/>
      <c r="N61" s="47"/>
      <c r="O61" s="47"/>
      <c r="P61" s="47"/>
      <c r="Q61" s="47"/>
      <c r="R61" s="47"/>
      <c r="S61" s="47"/>
      <c r="T61" s="47"/>
      <c r="U61" s="47"/>
      <c r="V61" s="47"/>
      <c r="W61" s="47"/>
      <c r="X61" s="47"/>
      <c r="Y61" s="47"/>
      <c r="Z61" s="47"/>
      <c r="AA61" s="47"/>
      <c r="AB61" s="47"/>
      <c r="AC61" s="52">
        <f>SUM(B61:AB61)</f>
        <v>26940139.328656003</v>
      </c>
      <c r="AD61" s="41"/>
      <c r="AE61" s="52">
        <f t="shared" si="4"/>
        <v>26940.139328656001</v>
      </c>
      <c r="AF61" s="128"/>
      <c r="AG61" s="111"/>
    </row>
    <row r="62" spans="1:34" ht="22.25" customHeight="1">
      <c r="A62" s="102" t="s">
        <v>90</v>
      </c>
      <c r="B62" s="44">
        <v>3659612.7889999999</v>
      </c>
      <c r="C62" s="44">
        <v>4902925.1390000004</v>
      </c>
      <c r="D62" s="44"/>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ref="AC62:AC68" si="10">SUM(B62:AB62)</f>
        <v>8562537.9279999994</v>
      </c>
      <c r="AD62" s="41"/>
      <c r="AE62" s="52">
        <f t="shared" si="4"/>
        <v>8562.5379279999997</v>
      </c>
      <c r="AF62" s="128"/>
      <c r="AG62" s="109"/>
    </row>
    <row r="63" spans="1:34" ht="22.25" customHeight="1">
      <c r="A63" s="102" t="s">
        <v>91</v>
      </c>
      <c r="B63" s="44">
        <v>10473091.16</v>
      </c>
      <c r="C63" s="44">
        <v>7797907.773</v>
      </c>
      <c r="D63" s="44">
        <v>8494.9993859999995</v>
      </c>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18279493.932386</v>
      </c>
      <c r="AD63" s="41"/>
      <c r="AE63" s="52">
        <f t="shared" si="4"/>
        <v>18279.493932385998</v>
      </c>
      <c r="AF63" s="128"/>
      <c r="AG63" s="44">
        <v>11870.833406186701</v>
      </c>
      <c r="AH63" s="27" t="s">
        <v>230</v>
      </c>
    </row>
    <row r="64" spans="1:34" ht="22.25" customHeight="1">
      <c r="A64" s="102" t="s">
        <v>92</v>
      </c>
      <c r="B64" s="44">
        <v>32998.31306</v>
      </c>
      <c r="C64" s="44">
        <v>65109.155209999997</v>
      </c>
      <c r="D64" s="44"/>
      <c r="E64" s="55"/>
      <c r="F64" s="55"/>
      <c r="G64" s="55"/>
      <c r="H64" s="55"/>
      <c r="I64" s="55"/>
      <c r="J64" s="55"/>
      <c r="K64" s="55"/>
      <c r="L64" s="55"/>
      <c r="M64" s="55"/>
      <c r="N64" s="55"/>
      <c r="O64" s="55"/>
      <c r="P64" s="55"/>
      <c r="Q64" s="55"/>
      <c r="R64" s="55"/>
      <c r="S64" s="55"/>
      <c r="T64" s="55"/>
      <c r="U64" s="55"/>
      <c r="V64" s="55"/>
      <c r="W64" s="55"/>
      <c r="X64" s="55"/>
      <c r="Y64" s="55"/>
      <c r="Z64" s="55"/>
      <c r="AA64" s="55"/>
      <c r="AB64" s="55"/>
      <c r="AC64" s="52">
        <f t="shared" si="10"/>
        <v>98107.468269999998</v>
      </c>
      <c r="AD64" s="41"/>
      <c r="AE64" s="52">
        <f t="shared" si="4"/>
        <v>98.107468269999998</v>
      </c>
      <c r="AF64" s="128"/>
      <c r="AG64" s="109"/>
    </row>
    <row r="65" spans="1:33" ht="22.25" customHeight="1">
      <c r="A65" s="103" t="s">
        <v>93</v>
      </c>
      <c r="B65" s="49">
        <f>SUM(B66,B67,B68)</f>
        <v>4339430.7236339999</v>
      </c>
      <c r="C65" s="49">
        <f t="shared" ref="C65:D65" si="11">SUM(C66,C67,C68)</f>
        <v>4742214.0190000003</v>
      </c>
      <c r="D65" s="49">
        <f t="shared" si="11"/>
        <v>26.67887824</v>
      </c>
      <c r="E65" s="56"/>
      <c r="F65" s="56"/>
      <c r="G65" s="56"/>
      <c r="H65" s="56"/>
      <c r="I65" s="56"/>
      <c r="J65" s="56"/>
      <c r="K65" s="56"/>
      <c r="L65" s="56"/>
      <c r="M65" s="56"/>
      <c r="N65" s="56"/>
      <c r="O65" s="56"/>
      <c r="P65" s="56"/>
      <c r="Q65" s="56"/>
      <c r="R65" s="56"/>
      <c r="S65" s="56"/>
      <c r="T65" s="56"/>
      <c r="U65" s="56"/>
      <c r="V65" s="56"/>
      <c r="W65" s="56"/>
      <c r="X65" s="56"/>
      <c r="Y65" s="56"/>
      <c r="Z65" s="56"/>
      <c r="AA65" s="56"/>
      <c r="AB65" s="56"/>
      <c r="AC65" s="52">
        <f t="shared" si="10"/>
        <v>9081671.4215122405</v>
      </c>
      <c r="AD65" s="41"/>
      <c r="AE65" s="52">
        <f t="shared" si="4"/>
        <v>9081.6714215122411</v>
      </c>
      <c r="AF65" s="128"/>
      <c r="AG65" s="109"/>
    </row>
    <row r="66" spans="1:33" ht="22.25" customHeight="1">
      <c r="A66" s="102" t="s">
        <v>94</v>
      </c>
      <c r="B66" s="44">
        <v>1515829.6129999999</v>
      </c>
      <c r="C66" s="44">
        <v>1359124.294</v>
      </c>
      <c r="D66" s="44"/>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2874953.9069999997</v>
      </c>
      <c r="AD66" s="41"/>
      <c r="AE66" s="52">
        <f t="shared" si="4"/>
        <v>2874.9539069999996</v>
      </c>
      <c r="AF66" s="128"/>
      <c r="AG66" s="112"/>
    </row>
    <row r="67" spans="1:33" ht="22.25" customHeight="1">
      <c r="A67" s="102" t="s">
        <v>95</v>
      </c>
      <c r="B67" s="44">
        <v>2820837.6069999998</v>
      </c>
      <c r="C67" s="44">
        <v>1999919.9990000001</v>
      </c>
      <c r="D67" s="44">
        <v>26.67887824</v>
      </c>
      <c r="E67" s="55"/>
      <c r="F67" s="55"/>
      <c r="G67" s="55"/>
      <c r="H67" s="55"/>
      <c r="I67" s="55"/>
      <c r="J67" s="55"/>
      <c r="K67" s="55"/>
      <c r="L67" s="55"/>
      <c r="M67" s="55"/>
      <c r="N67" s="55"/>
      <c r="O67" s="55"/>
      <c r="P67" s="55"/>
      <c r="Q67" s="55"/>
      <c r="R67" s="55"/>
      <c r="S67" s="55"/>
      <c r="T67" s="55"/>
      <c r="U67" s="55"/>
      <c r="V67" s="55"/>
      <c r="W67" s="55"/>
      <c r="X67" s="55"/>
      <c r="Y67" s="55"/>
      <c r="Z67" s="55"/>
      <c r="AA67" s="55"/>
      <c r="AB67" s="55"/>
      <c r="AC67" s="52">
        <f t="shared" si="10"/>
        <v>4820784.28487824</v>
      </c>
      <c r="AD67" s="41"/>
      <c r="AE67" s="52">
        <f t="shared" si="4"/>
        <v>4820.7842848782402</v>
      </c>
      <c r="AF67" s="128"/>
      <c r="AG67" s="112"/>
    </row>
    <row r="68" spans="1:33" ht="22.25" customHeight="1" thickBot="1">
      <c r="A68" s="102" t="s">
        <v>96</v>
      </c>
      <c r="B68" s="44">
        <v>2763.5036340000001</v>
      </c>
      <c r="C68" s="44">
        <v>1383169.726</v>
      </c>
      <c r="D68" s="44"/>
      <c r="E68" s="55"/>
      <c r="F68" s="55"/>
      <c r="G68" s="55"/>
      <c r="H68" s="55"/>
      <c r="I68" s="55"/>
      <c r="J68" s="55"/>
      <c r="K68" s="55"/>
      <c r="L68" s="55"/>
      <c r="M68" s="55"/>
      <c r="N68" s="55"/>
      <c r="O68" s="55"/>
      <c r="P68" s="55"/>
      <c r="Q68" s="55"/>
      <c r="R68" s="55"/>
      <c r="S68" s="55"/>
      <c r="T68" s="55"/>
      <c r="U68" s="55"/>
      <c r="V68" s="55"/>
      <c r="W68" s="55"/>
      <c r="X68" s="55"/>
      <c r="Y68" s="55"/>
      <c r="Z68" s="55"/>
      <c r="AA68" s="55"/>
      <c r="AB68" s="55"/>
      <c r="AC68" s="116">
        <f t="shared" si="10"/>
        <v>1385933.229634</v>
      </c>
      <c r="AD68" s="41"/>
      <c r="AE68" s="116">
        <f t="shared" si="4"/>
        <v>1385.9332296340001</v>
      </c>
      <c r="AF68" s="128"/>
      <c r="AG68" s="112"/>
    </row>
    <row r="69" spans="1:33" ht="22.25" customHeight="1">
      <c r="A69" s="12" t="s">
        <v>97</v>
      </c>
      <c r="B69" s="33">
        <f>B70+B76+B87+B95+B100+B106+B113+B118</f>
        <v>43775345.066660538</v>
      </c>
      <c r="C69" s="33">
        <f t="shared" ref="C69:AC69" si="12">C70+C76+C87+C95+C100+C106+C113+C118</f>
        <v>175621.58100000001</v>
      </c>
      <c r="D69" s="33">
        <f t="shared" si="12"/>
        <v>408472.89409801998</v>
      </c>
      <c r="E69" s="34">
        <f t="shared" si="12"/>
        <v>1340366.2956874</v>
      </c>
      <c r="F69" s="34">
        <f t="shared" si="12"/>
        <v>3770675.0150000001</v>
      </c>
      <c r="G69" s="34">
        <f t="shared" si="12"/>
        <v>8068.5</v>
      </c>
      <c r="H69" s="34">
        <f t="shared" si="12"/>
        <v>201207.019</v>
      </c>
      <c r="I69" s="34">
        <f t="shared" si="12"/>
        <v>271.78899999999999</v>
      </c>
      <c r="J69" s="34">
        <f t="shared" si="12"/>
        <v>9656314.665000001</v>
      </c>
      <c r="K69" s="34">
        <f t="shared" si="12"/>
        <v>12080372.664000001</v>
      </c>
      <c r="L69" s="34">
        <f t="shared" si="12"/>
        <v>311005.90000000002</v>
      </c>
      <c r="M69" s="34">
        <f t="shared" si="12"/>
        <v>174390.753</v>
      </c>
      <c r="N69" s="34">
        <f t="shared" si="12"/>
        <v>833798.24100000004</v>
      </c>
      <c r="O69" s="34">
        <f t="shared" si="12"/>
        <v>55124.031000000003</v>
      </c>
      <c r="P69" s="34">
        <f t="shared" si="12"/>
        <v>75398.146999999997</v>
      </c>
      <c r="Q69" s="34">
        <f t="shared" si="12"/>
        <v>74349.243000000002</v>
      </c>
      <c r="R69" s="34">
        <f t="shared" si="12"/>
        <v>32626.407999999999</v>
      </c>
      <c r="S69" s="34">
        <f t="shared" si="12"/>
        <v>2031271.297</v>
      </c>
      <c r="T69" s="34">
        <f t="shared" si="12"/>
        <v>88364.065774937</v>
      </c>
      <c r="U69" s="34">
        <f t="shared" si="12"/>
        <v>27475.96</v>
      </c>
      <c r="V69" s="34">
        <f t="shared" si="12"/>
        <v>3028.85</v>
      </c>
      <c r="W69" s="34">
        <f t="shared" si="12"/>
        <v>271.57</v>
      </c>
      <c r="X69" s="34">
        <f t="shared" si="12"/>
        <v>3.0513662290000002E-3</v>
      </c>
      <c r="Y69" s="34">
        <f t="shared" si="12"/>
        <v>97.14</v>
      </c>
      <c r="Z69" s="34">
        <f t="shared" si="12"/>
        <v>2E-3</v>
      </c>
      <c r="AA69" s="34">
        <f t="shared" si="12"/>
        <v>2700.88</v>
      </c>
      <c r="AB69" s="120">
        <f t="shared" si="12"/>
        <v>400994.77499999997</v>
      </c>
      <c r="AC69" s="57">
        <f t="shared" si="12"/>
        <v>75527612.755272269</v>
      </c>
      <c r="AD69" s="93"/>
      <c r="AE69" s="57">
        <f t="shared" si="4"/>
        <v>75527.612755272276</v>
      </c>
      <c r="AF69" s="128"/>
      <c r="AG69" s="57"/>
    </row>
    <row r="70" spans="1:33" ht="22.25" customHeight="1">
      <c r="A70" s="20" t="s">
        <v>98</v>
      </c>
      <c r="B70" s="53">
        <f>SUM(B71:B75)</f>
        <v>30148902.009999998</v>
      </c>
      <c r="C70" s="119"/>
      <c r="D70" s="119"/>
      <c r="E70" s="47"/>
      <c r="F70" s="47"/>
      <c r="G70" s="47"/>
      <c r="H70" s="47"/>
      <c r="I70" s="47"/>
      <c r="J70" s="47"/>
      <c r="K70" s="47"/>
      <c r="L70" s="47"/>
      <c r="M70" s="47"/>
      <c r="N70" s="47"/>
      <c r="O70" s="47"/>
      <c r="P70" s="47"/>
      <c r="Q70" s="47"/>
      <c r="R70" s="47"/>
      <c r="S70" s="47"/>
      <c r="T70" s="47"/>
      <c r="U70" s="47"/>
      <c r="V70" s="47"/>
      <c r="W70" s="47"/>
      <c r="X70" s="47"/>
      <c r="Y70" s="47"/>
      <c r="Z70" s="47"/>
      <c r="AA70" s="47"/>
      <c r="AB70" s="75"/>
      <c r="AC70" s="37">
        <f>SUM(AC71:AC75)</f>
        <v>30148902.009999998</v>
      </c>
      <c r="AD70" s="41"/>
      <c r="AE70" s="37">
        <f t="shared" si="4"/>
        <v>30148.902009999998</v>
      </c>
      <c r="AF70" s="128"/>
      <c r="AG70" s="76"/>
    </row>
    <row r="71" spans="1:33" ht="22.25" customHeight="1">
      <c r="A71" s="100" t="s">
        <v>99</v>
      </c>
      <c r="B71" s="44">
        <v>19777568.649999999</v>
      </c>
      <c r="C71" s="58"/>
      <c r="D71" s="58"/>
      <c r="E71" s="45"/>
      <c r="F71" s="46"/>
      <c r="G71" s="46"/>
      <c r="H71" s="46"/>
      <c r="I71" s="46"/>
      <c r="J71" s="46"/>
      <c r="K71" s="46"/>
      <c r="L71" s="46"/>
      <c r="M71" s="46"/>
      <c r="N71" s="46"/>
      <c r="O71" s="46"/>
      <c r="P71" s="46"/>
      <c r="Q71" s="46"/>
      <c r="R71" s="46"/>
      <c r="S71" s="46"/>
      <c r="T71" s="46"/>
      <c r="U71" s="46"/>
      <c r="V71" s="46"/>
      <c r="W71" s="46"/>
      <c r="X71" s="46"/>
      <c r="Y71" s="46"/>
      <c r="Z71" s="46"/>
      <c r="AA71" s="46"/>
      <c r="AB71" s="75"/>
      <c r="AC71" s="52">
        <f>SUM(B71:AB71)</f>
        <v>19777568.649999999</v>
      </c>
      <c r="AD71" s="41"/>
      <c r="AE71" s="52">
        <f t="shared" si="4"/>
        <v>19777.568649999997</v>
      </c>
      <c r="AF71" s="128"/>
      <c r="AG71" s="111"/>
    </row>
    <row r="72" spans="1:33" ht="22.25" customHeight="1">
      <c r="A72" s="100" t="s">
        <v>100</v>
      </c>
      <c r="B72" s="44">
        <v>3948594</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3948594</v>
      </c>
      <c r="AD72" s="41"/>
      <c r="AE72" s="52">
        <f t="shared" si="4"/>
        <v>3948.5940000000001</v>
      </c>
      <c r="AF72" s="128"/>
      <c r="AG72" s="111"/>
    </row>
    <row r="73" spans="1:33" ht="22.25" customHeight="1">
      <c r="A73" s="100" t="s">
        <v>101</v>
      </c>
      <c r="B73" s="44">
        <v>1042076.36</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1042076.36</v>
      </c>
      <c r="AD73" s="41"/>
      <c r="AE73" s="52">
        <f t="shared" si="4"/>
        <v>1042.07636</v>
      </c>
      <c r="AF73" s="128"/>
      <c r="AG73" s="111"/>
    </row>
    <row r="74" spans="1:33" ht="22.25" customHeight="1">
      <c r="A74" s="100" t="s">
        <v>102</v>
      </c>
      <c r="B74" s="44">
        <v>5380663</v>
      </c>
      <c r="C74" s="58"/>
      <c r="D74" s="59"/>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5380663</v>
      </c>
      <c r="AD74" s="41"/>
      <c r="AE74" s="52">
        <f t="shared" ref="AE74:AE137" si="13">AC74/1000</f>
        <v>5380.6629999999996</v>
      </c>
      <c r="AF74" s="128"/>
      <c r="AG74" s="111"/>
    </row>
    <row r="75" spans="1:33" ht="22.25" customHeight="1">
      <c r="A75" s="100" t="s">
        <v>103</v>
      </c>
      <c r="B75" s="58"/>
      <c r="C75" s="58"/>
      <c r="D75" s="58"/>
      <c r="E75" s="47"/>
      <c r="F75" s="47"/>
      <c r="G75" s="47"/>
      <c r="H75" s="47"/>
      <c r="I75" s="47"/>
      <c r="J75" s="47"/>
      <c r="K75" s="47"/>
      <c r="L75" s="47"/>
      <c r="M75" s="47"/>
      <c r="N75" s="47"/>
      <c r="O75" s="47"/>
      <c r="P75" s="47"/>
      <c r="Q75" s="47"/>
      <c r="R75" s="47"/>
      <c r="S75" s="47"/>
      <c r="T75" s="47"/>
      <c r="U75" s="47"/>
      <c r="V75" s="47"/>
      <c r="W75" s="47"/>
      <c r="X75" s="47"/>
      <c r="Y75" s="47"/>
      <c r="Z75" s="47"/>
      <c r="AA75" s="47"/>
      <c r="AB75" s="75"/>
      <c r="AC75" s="52">
        <f>SUM(B75:AB75)</f>
        <v>0</v>
      </c>
      <c r="AD75" s="41"/>
      <c r="AE75" s="52">
        <f t="shared" si="13"/>
        <v>0</v>
      </c>
      <c r="AF75" s="128"/>
      <c r="AG75" s="111"/>
    </row>
    <row r="76" spans="1:33" ht="22.25" customHeight="1">
      <c r="A76" s="20" t="s">
        <v>104</v>
      </c>
      <c r="B76" s="37">
        <f>SUM(B77:B86)</f>
        <v>2220566.8259999999</v>
      </c>
      <c r="C76" s="37">
        <f>SUM(C77:C86)</f>
        <v>175621.58100000001</v>
      </c>
      <c r="D76" s="37">
        <f>SUM(D77:D86)</f>
        <v>408147.435</v>
      </c>
      <c r="E76" s="60">
        <f>SUM(E77:E86)</f>
        <v>1339735.68</v>
      </c>
      <c r="F76" s="61"/>
      <c r="G76" s="61"/>
      <c r="H76" s="61"/>
      <c r="I76" s="61"/>
      <c r="J76" s="61"/>
      <c r="K76" s="61"/>
      <c r="L76" s="61"/>
      <c r="M76" s="61"/>
      <c r="N76" s="61"/>
      <c r="O76" s="61"/>
      <c r="P76" s="61"/>
      <c r="Q76" s="61"/>
      <c r="R76" s="61"/>
      <c r="S76" s="61"/>
      <c r="T76" s="47"/>
      <c r="U76" s="61"/>
      <c r="V76" s="61"/>
      <c r="W76" s="61"/>
      <c r="X76" s="61"/>
      <c r="Y76" s="61"/>
      <c r="Z76" s="61"/>
      <c r="AA76" s="61"/>
      <c r="AB76" s="80"/>
      <c r="AC76" s="37">
        <f>SUM(AC77:AC86)</f>
        <v>4144071.5219999999</v>
      </c>
      <c r="AD76" s="41"/>
      <c r="AE76" s="37">
        <f t="shared" si="13"/>
        <v>4144.0715220000002</v>
      </c>
      <c r="AF76" s="128"/>
      <c r="AG76" s="76"/>
    </row>
    <row r="77" spans="1:33" ht="22.25" customHeight="1">
      <c r="A77" s="100" t="s">
        <v>105</v>
      </c>
      <c r="B77" s="117">
        <v>247363.60699999999</v>
      </c>
      <c r="C77" s="58"/>
      <c r="D77" s="58"/>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ref="AC77:AC86" si="14">SUM(B77:AB77)</f>
        <v>247363.60699999999</v>
      </c>
      <c r="AD77" s="41"/>
      <c r="AE77" s="52">
        <f t="shared" si="13"/>
        <v>247.363607</v>
      </c>
      <c r="AF77" s="128"/>
      <c r="AG77" s="111"/>
    </row>
    <row r="78" spans="1:33" ht="22.25" customHeight="1">
      <c r="A78" s="100" t="s">
        <v>106</v>
      </c>
      <c r="B78" s="59"/>
      <c r="C78" s="58"/>
      <c r="D78" s="44">
        <v>408147.435</v>
      </c>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408147.435</v>
      </c>
      <c r="AD78" s="41"/>
      <c r="AE78" s="52">
        <f t="shared" si="13"/>
        <v>408.14743499999997</v>
      </c>
      <c r="AF78" s="128"/>
      <c r="AG78" s="111"/>
    </row>
    <row r="79" spans="1:33" ht="22.25" customHeight="1">
      <c r="A79" s="100" t="s">
        <v>107</v>
      </c>
      <c r="B79" s="59"/>
      <c r="C79" s="58"/>
      <c r="D79" s="58"/>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0</v>
      </c>
      <c r="AD79" s="41"/>
      <c r="AE79" s="52">
        <f t="shared" si="13"/>
        <v>0</v>
      </c>
      <c r="AF79" s="128"/>
      <c r="AG79" s="111"/>
    </row>
    <row r="80" spans="1:33" ht="22.25" customHeight="1">
      <c r="A80" s="100" t="s">
        <v>108</v>
      </c>
      <c r="B80" s="59"/>
      <c r="C80" s="58"/>
      <c r="D80" s="44">
        <v>0</v>
      </c>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109</v>
      </c>
      <c r="B81" s="59"/>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0</v>
      </c>
      <c r="AD81" s="41"/>
      <c r="AE81" s="52">
        <f t="shared" si="13"/>
        <v>0</v>
      </c>
      <c r="AF81" s="128"/>
      <c r="AG81" s="111"/>
    </row>
    <row r="82" spans="1:33" ht="22.25" customHeight="1">
      <c r="A82" s="100" t="s">
        <v>110</v>
      </c>
      <c r="B82" s="44">
        <v>397779.89299999998</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397779.89299999998</v>
      </c>
      <c r="AD82" s="41"/>
      <c r="AE82" s="52">
        <f t="shared" si="13"/>
        <v>397.77989299999996</v>
      </c>
      <c r="AF82" s="128"/>
      <c r="AG82" s="111"/>
    </row>
    <row r="83" spans="1:33" ht="22.25" customHeight="1">
      <c r="A83" s="100" t="s">
        <v>111</v>
      </c>
      <c r="B83" s="44">
        <v>162616.93</v>
      </c>
      <c r="C83" s="58"/>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162616.93</v>
      </c>
      <c r="AD83" s="41"/>
      <c r="AE83" s="52">
        <f t="shared" si="13"/>
        <v>162.61693</v>
      </c>
      <c r="AF83" s="128"/>
      <c r="AG83" s="111"/>
    </row>
    <row r="84" spans="1:33" ht="22.25" customHeight="1">
      <c r="A84" s="100" t="s">
        <v>112</v>
      </c>
      <c r="B84" s="44">
        <v>1412806.3959999999</v>
      </c>
      <c r="C84" s="44">
        <v>175621.58100000001</v>
      </c>
      <c r="D84" s="58">
        <v>0</v>
      </c>
      <c r="E84" s="47"/>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1588427.977</v>
      </c>
      <c r="AD84" s="41"/>
      <c r="AE84" s="52">
        <f t="shared" si="13"/>
        <v>1588.4279770000001</v>
      </c>
      <c r="AF84" s="128"/>
      <c r="AG84" s="111"/>
    </row>
    <row r="85" spans="1:33" ht="22.25" customHeight="1">
      <c r="A85" s="100" t="s">
        <v>113</v>
      </c>
      <c r="B85" s="59"/>
      <c r="C85" s="58"/>
      <c r="D85" s="58"/>
      <c r="E85" s="165">
        <v>1339735.68</v>
      </c>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1339735.68</v>
      </c>
      <c r="AD85" s="41"/>
      <c r="AE85" s="52">
        <f t="shared" si="13"/>
        <v>1339.73568</v>
      </c>
      <c r="AF85" s="128"/>
      <c r="AG85" s="111"/>
    </row>
    <row r="86" spans="1:33" ht="22.25" customHeight="1">
      <c r="A86" s="100" t="s">
        <v>114</v>
      </c>
      <c r="B86" s="59"/>
      <c r="C86" s="58"/>
      <c r="D86" s="58"/>
      <c r="E86" s="47"/>
      <c r="F86" s="47"/>
      <c r="G86" s="47"/>
      <c r="H86" s="47"/>
      <c r="I86" s="47"/>
      <c r="J86" s="47"/>
      <c r="K86" s="47"/>
      <c r="L86" s="47"/>
      <c r="M86" s="47"/>
      <c r="N86" s="47"/>
      <c r="O86" s="47"/>
      <c r="P86" s="47"/>
      <c r="Q86" s="47"/>
      <c r="R86" s="47"/>
      <c r="S86" s="47"/>
      <c r="T86" s="47"/>
      <c r="U86" s="47"/>
      <c r="V86" s="47"/>
      <c r="W86" s="47"/>
      <c r="X86" s="47"/>
      <c r="Y86" s="47"/>
      <c r="Z86" s="47"/>
      <c r="AA86" s="47"/>
      <c r="AB86" s="75"/>
      <c r="AC86" s="52">
        <f t="shared" si="14"/>
        <v>0</v>
      </c>
      <c r="AD86" s="41"/>
      <c r="AE86" s="52">
        <f t="shared" si="13"/>
        <v>0</v>
      </c>
      <c r="AF86" s="128"/>
      <c r="AG86" s="111"/>
    </row>
    <row r="87" spans="1:33" ht="22.25" customHeight="1">
      <c r="A87" s="20" t="s">
        <v>115</v>
      </c>
      <c r="B87" s="37">
        <f>SUM(B88:B94)</f>
        <v>11369534.42</v>
      </c>
      <c r="C87" s="37">
        <f>SUM(C88:C94)</f>
        <v>0</v>
      </c>
      <c r="D87" s="58"/>
      <c r="E87" s="47"/>
      <c r="F87" s="47"/>
      <c r="G87" s="47"/>
      <c r="H87" s="47"/>
      <c r="I87" s="47"/>
      <c r="J87" s="47"/>
      <c r="K87" s="47"/>
      <c r="L87" s="47"/>
      <c r="M87" s="47"/>
      <c r="N87" s="47"/>
      <c r="O87" s="47"/>
      <c r="P87" s="47"/>
      <c r="Q87" s="47"/>
      <c r="R87" s="47"/>
      <c r="S87" s="47"/>
      <c r="T87" s="47"/>
      <c r="U87" s="66">
        <v>0</v>
      </c>
      <c r="V87" s="66">
        <v>0</v>
      </c>
      <c r="W87" s="47"/>
      <c r="X87" s="47"/>
      <c r="Y87" s="47"/>
      <c r="Z87" s="47"/>
      <c r="AA87" s="47"/>
      <c r="AB87" s="75"/>
      <c r="AC87" s="37">
        <f>SUM(AC88:AC94)</f>
        <v>11369534.42</v>
      </c>
      <c r="AD87" s="41"/>
      <c r="AE87" s="37">
        <f>AC87/1000</f>
        <v>11369.53442</v>
      </c>
      <c r="AF87" s="128"/>
      <c r="AG87" s="76"/>
    </row>
    <row r="88" spans="1:33" ht="22.25" customHeight="1">
      <c r="A88" s="100" t="s">
        <v>116</v>
      </c>
      <c r="B88" s="44">
        <v>11011486.57</v>
      </c>
      <c r="C88" s="44">
        <v>0</v>
      </c>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ref="AC88:AC92" si="15">SUM(B88:AB88)</f>
        <v>11011486.57</v>
      </c>
      <c r="AD88" s="41"/>
      <c r="AE88" s="52">
        <f t="shared" si="13"/>
        <v>11011.486570000001</v>
      </c>
      <c r="AF88" s="128"/>
      <c r="AG88" s="111"/>
    </row>
    <row r="89" spans="1:33" ht="22.25" customHeight="1">
      <c r="A89" s="100" t="s">
        <v>117</v>
      </c>
      <c r="B89" s="44">
        <v>278778.40000000002</v>
      </c>
      <c r="C89" s="58"/>
      <c r="D89" s="58"/>
      <c r="E89" s="47"/>
      <c r="F89" s="47"/>
      <c r="G89" s="47"/>
      <c r="H89" s="47"/>
      <c r="I89" s="47"/>
      <c r="J89" s="47"/>
      <c r="K89" s="47"/>
      <c r="L89" s="47"/>
      <c r="M89" s="47"/>
      <c r="N89" s="47"/>
      <c r="O89" s="47"/>
      <c r="P89" s="47"/>
      <c r="Q89" s="47"/>
      <c r="R89" s="47"/>
      <c r="S89" s="47"/>
      <c r="T89" s="47"/>
      <c r="U89" s="47"/>
      <c r="V89" s="47"/>
      <c r="W89" s="47"/>
      <c r="X89" s="47"/>
      <c r="Y89" s="47"/>
      <c r="Z89" s="47"/>
      <c r="AA89" s="47"/>
      <c r="AB89" s="75"/>
      <c r="AC89" s="52">
        <f t="shared" si="15"/>
        <v>278778.40000000002</v>
      </c>
      <c r="AD89" s="41"/>
      <c r="AE89" s="52">
        <f t="shared" si="13"/>
        <v>278.77840000000003</v>
      </c>
      <c r="AF89" s="128"/>
      <c r="AG89" s="111"/>
    </row>
    <row r="90" spans="1:33" ht="22.25" customHeight="1">
      <c r="A90" s="100" t="s">
        <v>118</v>
      </c>
      <c r="B90" s="44">
        <v>0</v>
      </c>
      <c r="C90" s="58"/>
      <c r="D90" s="58"/>
      <c r="E90" s="45"/>
      <c r="F90" s="46"/>
      <c r="G90" s="46"/>
      <c r="H90" s="46"/>
      <c r="I90" s="47"/>
      <c r="J90" s="47"/>
      <c r="K90" s="47"/>
      <c r="L90" s="47"/>
      <c r="M90" s="47"/>
      <c r="N90" s="47"/>
      <c r="O90" s="47"/>
      <c r="P90" s="47"/>
      <c r="Q90" s="47"/>
      <c r="R90" s="47"/>
      <c r="S90" s="47"/>
      <c r="T90" s="47"/>
      <c r="U90" s="165"/>
      <c r="V90" s="165"/>
      <c r="W90" s="47"/>
      <c r="X90" s="47"/>
      <c r="Y90" s="47"/>
      <c r="Z90" s="47"/>
      <c r="AA90" s="47"/>
      <c r="AB90" s="75"/>
      <c r="AC90" s="44">
        <f t="shared" si="15"/>
        <v>0</v>
      </c>
      <c r="AD90" s="41"/>
      <c r="AE90" s="44">
        <f t="shared" si="13"/>
        <v>0</v>
      </c>
      <c r="AF90" s="128"/>
      <c r="AG90" s="111"/>
    </row>
    <row r="91" spans="1:33" ht="22.25" customHeight="1">
      <c r="A91" s="100" t="s">
        <v>119</v>
      </c>
      <c r="B91" s="58"/>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77"/>
      <c r="AD91" s="41"/>
      <c r="AE91" s="77"/>
      <c r="AF91" s="128"/>
      <c r="AG91" s="111"/>
    </row>
    <row r="92" spans="1:33" ht="22.25" customHeight="1">
      <c r="A92" s="100" t="s">
        <v>120</v>
      </c>
      <c r="B92" s="44">
        <v>79269.45</v>
      </c>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52">
        <f t="shared" si="15"/>
        <v>79269.45</v>
      </c>
      <c r="AD92" s="41"/>
      <c r="AE92" s="52">
        <f t="shared" si="13"/>
        <v>79.269449999999992</v>
      </c>
      <c r="AF92" s="128"/>
      <c r="AG92" s="111"/>
    </row>
    <row r="93" spans="1:33" ht="22.25" customHeight="1">
      <c r="A93" s="100" t="s">
        <v>121</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00" t="s">
        <v>122</v>
      </c>
      <c r="B94" s="58"/>
      <c r="C94" s="58"/>
      <c r="D94" s="58"/>
      <c r="E94" s="45"/>
      <c r="F94" s="46"/>
      <c r="G94" s="46"/>
      <c r="H94" s="46"/>
      <c r="I94" s="47"/>
      <c r="J94" s="47"/>
      <c r="K94" s="47"/>
      <c r="L94" s="47"/>
      <c r="M94" s="47"/>
      <c r="N94" s="47"/>
      <c r="O94" s="47"/>
      <c r="P94" s="47"/>
      <c r="Q94" s="47"/>
      <c r="R94" s="47"/>
      <c r="S94" s="47"/>
      <c r="T94" s="47"/>
      <c r="U94" s="47"/>
      <c r="V94" s="47"/>
      <c r="W94" s="47"/>
      <c r="X94" s="47"/>
      <c r="Y94" s="47"/>
      <c r="Z94" s="47"/>
      <c r="AA94" s="47"/>
      <c r="AB94" s="75"/>
      <c r="AC94" s="77"/>
      <c r="AD94" s="41"/>
      <c r="AE94" s="77"/>
      <c r="AF94" s="128"/>
      <c r="AG94" s="111"/>
    </row>
    <row r="95" spans="1:33" ht="22.25" customHeight="1">
      <c r="A95" s="14" t="s">
        <v>123</v>
      </c>
      <c r="B95" s="62">
        <f>SUM(B96:B99)</f>
        <v>4521.0810605400011</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37">
        <f>SUM(AC96:AC99)</f>
        <v>4521.0810605400011</v>
      </c>
      <c r="AD95" s="41"/>
      <c r="AE95" s="37">
        <f t="shared" si="13"/>
        <v>4.5210810605400011</v>
      </c>
      <c r="AF95" s="128"/>
      <c r="AG95" s="78"/>
    </row>
    <row r="96" spans="1:33" ht="22.25" customHeight="1">
      <c r="A96" s="100" t="s">
        <v>124</v>
      </c>
      <c r="B96" s="44">
        <v>2934.451179352001</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2934.451179352001</v>
      </c>
      <c r="AD96" s="41"/>
      <c r="AE96" s="52">
        <f t="shared" si="13"/>
        <v>2.9344511793520009</v>
      </c>
      <c r="AF96" s="128"/>
      <c r="AG96" s="111"/>
    </row>
    <row r="97" spans="1:33" ht="22.25" customHeight="1">
      <c r="A97" s="100" t="s">
        <v>125</v>
      </c>
      <c r="B97" s="44">
        <v>1586.6298811879999</v>
      </c>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52">
        <f>SUM(B97:AB97)</f>
        <v>1586.6298811879999</v>
      </c>
      <c r="AD97" s="41"/>
      <c r="AE97" s="52">
        <f t="shared" si="13"/>
        <v>1.586629881188</v>
      </c>
      <c r="AF97" s="128"/>
      <c r="AG97" s="111"/>
    </row>
    <row r="98" spans="1:33" ht="22.25" customHeight="1">
      <c r="A98" s="100" t="s">
        <v>126</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00" t="s">
        <v>127</v>
      </c>
      <c r="B99" s="63"/>
      <c r="C99" s="63"/>
      <c r="D99" s="63"/>
      <c r="E99" s="47"/>
      <c r="F99" s="47"/>
      <c r="G99" s="47"/>
      <c r="H99" s="47"/>
      <c r="I99" s="47"/>
      <c r="J99" s="47"/>
      <c r="K99" s="47"/>
      <c r="L99" s="47"/>
      <c r="M99" s="47"/>
      <c r="N99" s="47"/>
      <c r="O99" s="47"/>
      <c r="P99" s="47"/>
      <c r="Q99" s="47"/>
      <c r="R99" s="47"/>
      <c r="S99" s="47"/>
      <c r="T99" s="47"/>
      <c r="U99" s="47"/>
      <c r="V99" s="47"/>
      <c r="W99" s="47"/>
      <c r="X99" s="47"/>
      <c r="Y99" s="47"/>
      <c r="Z99" s="47"/>
      <c r="AA99" s="47"/>
      <c r="AB99" s="75"/>
      <c r="AC99" s="77"/>
      <c r="AD99" s="41"/>
      <c r="AE99" s="77"/>
      <c r="AF99" s="128"/>
      <c r="AG99" s="111"/>
    </row>
    <row r="100" spans="1:33" ht="22.25" customHeight="1">
      <c r="A100" s="14" t="s">
        <v>128</v>
      </c>
      <c r="B100" s="63"/>
      <c r="C100" s="63"/>
      <c r="D100" s="65">
        <f>D101+D102</f>
        <v>325.45909802</v>
      </c>
      <c r="E100" s="66">
        <f>SUM(E101:E103)</f>
        <v>630.61568739999996</v>
      </c>
      <c r="F100" s="47"/>
      <c r="G100" s="47"/>
      <c r="H100" s="47"/>
      <c r="I100" s="47"/>
      <c r="J100" s="47"/>
      <c r="K100" s="47"/>
      <c r="L100" s="47"/>
      <c r="M100" s="47"/>
      <c r="N100" s="47"/>
      <c r="O100" s="47"/>
      <c r="P100" s="47"/>
      <c r="Q100" s="47"/>
      <c r="R100" s="47"/>
      <c r="S100" s="47"/>
      <c r="T100" s="66">
        <f>SUM(T101:T103)</f>
        <v>2.065774937</v>
      </c>
      <c r="U100" s="66">
        <f t="shared" ref="U100:AB100" si="16">SUM(U101:U103)</f>
        <v>27475.96</v>
      </c>
      <c r="V100" s="66">
        <f t="shared" si="16"/>
        <v>3028.85</v>
      </c>
      <c r="W100" s="66">
        <f t="shared" si="16"/>
        <v>271.57</v>
      </c>
      <c r="X100" s="66">
        <f t="shared" si="16"/>
        <v>3.0513662290000002E-3</v>
      </c>
      <c r="Y100" s="66">
        <f t="shared" si="16"/>
        <v>97.14</v>
      </c>
      <c r="Z100" s="66">
        <f t="shared" si="16"/>
        <v>2E-3</v>
      </c>
      <c r="AA100" s="66">
        <f t="shared" si="16"/>
        <v>2700.88</v>
      </c>
      <c r="AB100" s="66">
        <f t="shared" si="16"/>
        <v>2340.6099999999997</v>
      </c>
      <c r="AC100" s="37">
        <f>SUM(AC101:AC105)</f>
        <v>36873.155611723225</v>
      </c>
      <c r="AD100" s="41"/>
      <c r="AE100" s="37">
        <f t="shared" si="13"/>
        <v>36.873155611723227</v>
      </c>
      <c r="AF100" s="128"/>
      <c r="AG100" s="63"/>
    </row>
    <row r="101" spans="1:33" ht="22.25" customHeight="1">
      <c r="A101" s="100" t="s">
        <v>129</v>
      </c>
      <c r="B101" s="63"/>
      <c r="C101" s="63"/>
      <c r="D101" s="44">
        <v>272.23</v>
      </c>
      <c r="E101" s="165">
        <v>630.61568739999996</v>
      </c>
      <c r="F101" s="47"/>
      <c r="G101" s="47"/>
      <c r="H101" s="47"/>
      <c r="I101" s="47"/>
      <c r="J101" s="47"/>
      <c r="K101" s="47"/>
      <c r="L101" s="47"/>
      <c r="M101" s="47"/>
      <c r="N101" s="47"/>
      <c r="O101" s="47"/>
      <c r="P101" s="47"/>
      <c r="Q101" s="47"/>
      <c r="R101" s="47"/>
      <c r="S101" s="47"/>
      <c r="T101" s="165">
        <v>2.065774937</v>
      </c>
      <c r="U101" s="165">
        <v>2427.67</v>
      </c>
      <c r="V101" s="165">
        <v>1354.81</v>
      </c>
      <c r="W101" s="165">
        <v>271.57</v>
      </c>
      <c r="X101" s="165">
        <v>3.0513662290000002E-3</v>
      </c>
      <c r="Y101" s="165">
        <v>97.03</v>
      </c>
      <c r="Z101" s="165">
        <v>2E-3</v>
      </c>
      <c r="AA101" s="165">
        <v>2456.35</v>
      </c>
      <c r="AB101" s="165">
        <v>1195.1199999999999</v>
      </c>
      <c r="AC101" s="52">
        <f>SUM(B101:AB101)</f>
        <v>8707.466513703228</v>
      </c>
      <c r="AD101" s="41"/>
      <c r="AE101" s="52">
        <f t="shared" si="13"/>
        <v>8.7074665137032277</v>
      </c>
      <c r="AF101" s="128"/>
      <c r="AG101" s="111"/>
    </row>
    <row r="102" spans="1:33" ht="22.25" customHeight="1">
      <c r="A102" s="100" t="s">
        <v>130</v>
      </c>
      <c r="B102" s="64"/>
      <c r="C102" s="63"/>
      <c r="D102" s="44">
        <v>53.229098020000002</v>
      </c>
      <c r="E102" s="45"/>
      <c r="F102" s="47"/>
      <c r="G102" s="47"/>
      <c r="H102" s="47"/>
      <c r="I102" s="47"/>
      <c r="J102" s="47"/>
      <c r="K102" s="47"/>
      <c r="L102" s="47"/>
      <c r="M102" s="47"/>
      <c r="N102" s="47"/>
      <c r="O102" s="47"/>
      <c r="P102" s="47"/>
      <c r="Q102" s="47"/>
      <c r="R102" s="47"/>
      <c r="S102" s="47"/>
      <c r="T102" s="47"/>
      <c r="U102" s="165">
        <v>50.74</v>
      </c>
      <c r="V102" s="47"/>
      <c r="W102" s="47"/>
      <c r="X102" s="47"/>
      <c r="Y102" s="165">
        <v>0.11</v>
      </c>
      <c r="Z102" s="47"/>
      <c r="AA102" s="165">
        <v>244.53</v>
      </c>
      <c r="AB102" s="165">
        <v>1145.49</v>
      </c>
      <c r="AC102" s="52">
        <f>SUM(B102:AB102)</f>
        <v>1494.0990980199999</v>
      </c>
      <c r="AD102" s="41"/>
      <c r="AE102" s="52">
        <f t="shared" si="13"/>
        <v>1.49409909802</v>
      </c>
      <c r="AF102" s="128"/>
      <c r="AG102" s="111"/>
    </row>
    <row r="103" spans="1:33" ht="22.25" customHeight="1">
      <c r="A103" s="100" t="s">
        <v>131</v>
      </c>
      <c r="B103" s="64"/>
      <c r="C103" s="63"/>
      <c r="D103" s="63"/>
      <c r="E103" s="45"/>
      <c r="F103" s="46"/>
      <c r="G103" s="46"/>
      <c r="H103" s="46"/>
      <c r="I103" s="47"/>
      <c r="J103" s="47"/>
      <c r="K103" s="47"/>
      <c r="L103" s="47"/>
      <c r="M103" s="47"/>
      <c r="N103" s="47"/>
      <c r="O103" s="47"/>
      <c r="P103" s="47"/>
      <c r="Q103" s="47"/>
      <c r="R103" s="47"/>
      <c r="S103" s="47"/>
      <c r="T103" s="47"/>
      <c r="U103" s="165">
        <v>24997.55</v>
      </c>
      <c r="V103" s="165">
        <v>1674.04</v>
      </c>
      <c r="W103" s="47"/>
      <c r="X103" s="47"/>
      <c r="Y103" s="47"/>
      <c r="Z103" s="47"/>
      <c r="AA103" s="47"/>
      <c r="AB103" s="75"/>
      <c r="AC103" s="52">
        <f>SUM(B103:AB103)</f>
        <v>26671.59</v>
      </c>
      <c r="AD103" s="41"/>
      <c r="AE103" s="52">
        <f t="shared" si="13"/>
        <v>26.671590000000002</v>
      </c>
      <c r="AF103" s="128"/>
      <c r="AG103" s="111"/>
    </row>
    <row r="104" spans="1:33" ht="22.25" customHeight="1">
      <c r="A104" s="100" t="s">
        <v>132</v>
      </c>
      <c r="B104" s="64"/>
      <c r="C104" s="63"/>
      <c r="D104" s="63"/>
      <c r="E104" s="45"/>
      <c r="F104" s="46"/>
      <c r="G104" s="46"/>
      <c r="H104" s="46"/>
      <c r="I104" s="47"/>
      <c r="J104" s="47"/>
      <c r="K104" s="47"/>
      <c r="L104" s="47"/>
      <c r="M104" s="47"/>
      <c r="N104" s="47"/>
      <c r="O104" s="47"/>
      <c r="P104" s="47"/>
      <c r="Q104" s="47"/>
      <c r="R104" s="47"/>
      <c r="S104" s="47"/>
      <c r="T104" s="47"/>
      <c r="U104" s="46"/>
      <c r="V104" s="46"/>
      <c r="W104" s="47"/>
      <c r="X104" s="47"/>
      <c r="Y104" s="47"/>
      <c r="Z104" s="47"/>
      <c r="AA104" s="47"/>
      <c r="AB104" s="75"/>
      <c r="AC104" s="77"/>
      <c r="AD104" s="41"/>
      <c r="AE104" s="77"/>
      <c r="AF104" s="128"/>
      <c r="AG104" s="111"/>
    </row>
    <row r="105" spans="1:33" ht="22.25" customHeight="1">
      <c r="A105" s="100" t="s">
        <v>133</v>
      </c>
      <c r="B105" s="64"/>
      <c r="C105" s="63"/>
      <c r="D105" s="63"/>
      <c r="E105" s="45"/>
      <c r="F105" s="55"/>
      <c r="G105" s="47"/>
      <c r="H105" s="55"/>
      <c r="I105" s="55"/>
      <c r="J105" s="55"/>
      <c r="K105" s="55"/>
      <c r="L105" s="55"/>
      <c r="M105" s="55"/>
      <c r="N105" s="55"/>
      <c r="O105" s="55"/>
      <c r="P105" s="55"/>
      <c r="Q105" s="55"/>
      <c r="R105" s="47"/>
      <c r="S105" s="55"/>
      <c r="T105" s="47"/>
      <c r="U105" s="47"/>
      <c r="V105" s="47"/>
      <c r="W105" s="47"/>
      <c r="X105" s="47"/>
      <c r="Y105" s="47"/>
      <c r="Z105" s="47"/>
      <c r="AA105" s="47"/>
      <c r="AB105" s="75"/>
      <c r="AC105" s="77"/>
      <c r="AD105" s="41"/>
      <c r="AE105" s="77"/>
      <c r="AF105" s="128"/>
      <c r="AG105" s="111"/>
    </row>
    <row r="106" spans="1:33" ht="22.25" customHeight="1">
      <c r="A106" s="14" t="s">
        <v>134</v>
      </c>
      <c r="B106" s="63"/>
      <c r="C106" s="63"/>
      <c r="D106" s="63"/>
      <c r="E106" s="106"/>
      <c r="F106" s="66">
        <f t="shared" ref="F106:T106" si="17">SUM(F107:F112)</f>
        <v>3770675.0150000001</v>
      </c>
      <c r="G106" s="67">
        <f t="shared" si="17"/>
        <v>8068.5</v>
      </c>
      <c r="H106" s="66">
        <f t="shared" si="17"/>
        <v>201207.019</v>
      </c>
      <c r="I106" s="66">
        <f t="shared" si="17"/>
        <v>271.78899999999999</v>
      </c>
      <c r="J106" s="66">
        <f t="shared" si="17"/>
        <v>9656314.665000001</v>
      </c>
      <c r="K106" s="66">
        <f t="shared" si="17"/>
        <v>12080372.664000001</v>
      </c>
      <c r="L106" s="66">
        <f t="shared" si="17"/>
        <v>311005.90000000002</v>
      </c>
      <c r="M106" s="66">
        <f t="shared" si="17"/>
        <v>174390.753</v>
      </c>
      <c r="N106" s="66">
        <f t="shared" si="17"/>
        <v>833798.24100000004</v>
      </c>
      <c r="O106" s="66">
        <f t="shared" si="17"/>
        <v>55124.031000000003</v>
      </c>
      <c r="P106" s="66">
        <f t="shared" si="17"/>
        <v>75398.146999999997</v>
      </c>
      <c r="Q106" s="66">
        <f t="shared" si="17"/>
        <v>74349.243000000002</v>
      </c>
      <c r="R106" s="67">
        <f t="shared" si="17"/>
        <v>32626.407999999999</v>
      </c>
      <c r="S106" s="66">
        <f t="shared" si="17"/>
        <v>2031271.297</v>
      </c>
      <c r="T106" s="66">
        <f t="shared" si="17"/>
        <v>88362</v>
      </c>
      <c r="U106" s="47"/>
      <c r="V106" s="47"/>
      <c r="W106" s="47"/>
      <c r="X106" s="47"/>
      <c r="Y106" s="47"/>
      <c r="Z106" s="47"/>
      <c r="AA106" s="47"/>
      <c r="AB106" s="75"/>
      <c r="AC106" s="37">
        <f>SUM(AC107:AC112)</f>
        <v>29393235.671999998</v>
      </c>
      <c r="AD106" s="41"/>
      <c r="AE106" s="37">
        <f>AC106/1000</f>
        <v>29393.235671999999</v>
      </c>
      <c r="AF106" s="128"/>
      <c r="AG106" s="63"/>
    </row>
    <row r="107" spans="1:33" ht="22.25" customHeight="1">
      <c r="A107" s="100" t="s">
        <v>135</v>
      </c>
      <c r="B107" s="63"/>
      <c r="C107" s="63"/>
      <c r="D107" s="63"/>
      <c r="E107" s="45"/>
      <c r="F107" s="165">
        <v>3770675.0150000001</v>
      </c>
      <c r="G107" s="47"/>
      <c r="H107" s="47"/>
      <c r="I107" s="47"/>
      <c r="J107" s="165">
        <v>8805660.6270000003</v>
      </c>
      <c r="K107" s="165">
        <v>12080372.664000001</v>
      </c>
      <c r="L107" s="165">
        <v>311005.90000000002</v>
      </c>
      <c r="M107" s="105"/>
      <c r="N107" s="47"/>
      <c r="O107" s="47"/>
      <c r="P107" s="47"/>
      <c r="Q107" s="47"/>
      <c r="R107" s="47"/>
      <c r="S107" s="165">
        <v>2031271.297</v>
      </c>
      <c r="T107" s="165">
        <v>88362</v>
      </c>
      <c r="U107" s="47"/>
      <c r="V107" s="47"/>
      <c r="W107" s="47"/>
      <c r="X107" s="47"/>
      <c r="Y107" s="47"/>
      <c r="Z107" s="47"/>
      <c r="AA107" s="47"/>
      <c r="AB107" s="75"/>
      <c r="AC107" s="52">
        <f>SUM(B107:AB107)</f>
        <v>27087347.502999999</v>
      </c>
      <c r="AD107" s="41"/>
      <c r="AE107" s="52">
        <f>AC107/1000</f>
        <v>27087.347502999997</v>
      </c>
      <c r="AF107" s="128"/>
      <c r="AG107" s="111"/>
    </row>
    <row r="108" spans="1:33" ht="22.25" customHeight="1">
      <c r="A108" s="100" t="s">
        <v>136</v>
      </c>
      <c r="B108" s="63"/>
      <c r="C108" s="63"/>
      <c r="D108" s="63"/>
      <c r="E108" s="45"/>
      <c r="F108" s="47"/>
      <c r="G108" s="47"/>
      <c r="H108" s="47"/>
      <c r="I108" s="165">
        <v>271.78899999999999</v>
      </c>
      <c r="J108" s="165">
        <v>2031.9680000000001</v>
      </c>
      <c r="K108" s="47"/>
      <c r="L108" s="47"/>
      <c r="M108" s="165">
        <v>174390.753</v>
      </c>
      <c r="N108" s="47"/>
      <c r="O108" s="47"/>
      <c r="P108" s="47"/>
      <c r="Q108" s="165">
        <v>25439.512999999999</v>
      </c>
      <c r="R108" s="47"/>
      <c r="S108" s="47"/>
      <c r="T108" s="47"/>
      <c r="U108" s="47"/>
      <c r="V108" s="47"/>
      <c r="W108" s="47"/>
      <c r="X108" s="47"/>
      <c r="Y108" s="47"/>
      <c r="Z108" s="47"/>
      <c r="AA108" s="47"/>
      <c r="AB108" s="75"/>
      <c r="AC108" s="52">
        <f>SUM(B108:AB108)</f>
        <v>202134.02300000002</v>
      </c>
      <c r="AD108" s="41"/>
      <c r="AE108" s="52">
        <f t="shared" si="13"/>
        <v>202.13402300000001</v>
      </c>
      <c r="AF108" s="128"/>
      <c r="AG108" s="111"/>
    </row>
    <row r="109" spans="1:33" ht="22.25" customHeight="1">
      <c r="A109" s="100" t="s">
        <v>137</v>
      </c>
      <c r="B109" s="63"/>
      <c r="C109" s="63"/>
      <c r="D109" s="63"/>
      <c r="E109" s="45"/>
      <c r="F109" s="47"/>
      <c r="G109" s="47"/>
      <c r="H109" s="165">
        <v>201207.019</v>
      </c>
      <c r="I109" s="47"/>
      <c r="J109" s="47"/>
      <c r="K109" s="47"/>
      <c r="L109" s="47"/>
      <c r="M109" s="47"/>
      <c r="N109" s="47"/>
      <c r="O109" s="165">
        <v>55124.031000000003</v>
      </c>
      <c r="P109" s="165">
        <v>75398.146999999997</v>
      </c>
      <c r="Q109" s="47"/>
      <c r="R109" s="165">
        <v>32626.407999999999</v>
      </c>
      <c r="S109" s="47"/>
      <c r="T109" s="47"/>
      <c r="U109" s="47"/>
      <c r="V109" s="47"/>
      <c r="W109" s="47"/>
      <c r="X109" s="47"/>
      <c r="Y109" s="47"/>
      <c r="Z109" s="47"/>
      <c r="AA109" s="47"/>
      <c r="AB109" s="75"/>
      <c r="AC109" s="52">
        <f>SUM(B109:AB109)</f>
        <v>364355.60499999998</v>
      </c>
      <c r="AD109" s="41"/>
      <c r="AE109" s="52">
        <f t="shared" si="13"/>
        <v>364.35560499999997</v>
      </c>
      <c r="AF109" s="128"/>
      <c r="AG109" s="111"/>
    </row>
    <row r="110" spans="1:33" ht="22.25" customHeight="1">
      <c r="A110" s="100" t="s">
        <v>138</v>
      </c>
      <c r="B110" s="63"/>
      <c r="C110" s="63"/>
      <c r="D110" s="63"/>
      <c r="E110" s="45"/>
      <c r="F110" s="47"/>
      <c r="G110" s="47"/>
      <c r="H110" s="47"/>
      <c r="I110" s="47"/>
      <c r="J110" s="165">
        <v>848622.07</v>
      </c>
      <c r="K110" s="47"/>
      <c r="L110" s="47"/>
      <c r="M110" s="47"/>
      <c r="N110" s="165">
        <v>833798.24100000004</v>
      </c>
      <c r="O110" s="47"/>
      <c r="P110" s="47"/>
      <c r="Q110" s="165">
        <v>48909.73</v>
      </c>
      <c r="R110" s="47"/>
      <c r="S110" s="47"/>
      <c r="T110" s="47"/>
      <c r="U110" s="47"/>
      <c r="V110" s="47"/>
      <c r="W110" s="47"/>
      <c r="X110" s="47"/>
      <c r="Y110" s="47"/>
      <c r="Z110" s="47"/>
      <c r="AA110" s="47"/>
      <c r="AB110" s="75"/>
      <c r="AC110" s="52">
        <f>SUM(B110:AB110)</f>
        <v>1731330.041</v>
      </c>
      <c r="AD110" s="41"/>
      <c r="AE110" s="52">
        <f t="shared" si="13"/>
        <v>1731.3300409999999</v>
      </c>
      <c r="AF110" s="128"/>
      <c r="AG110" s="111"/>
    </row>
    <row r="111" spans="1:33" ht="22.25" customHeight="1">
      <c r="A111" s="100" t="s">
        <v>139</v>
      </c>
      <c r="B111" s="64"/>
      <c r="C111" s="63"/>
      <c r="D111" s="63"/>
      <c r="E111" s="45"/>
      <c r="F111" s="47"/>
      <c r="G111" s="165">
        <v>8068.5</v>
      </c>
      <c r="H111" s="47"/>
      <c r="I111" s="47"/>
      <c r="J111" s="47"/>
      <c r="K111" s="47"/>
      <c r="L111" s="47"/>
      <c r="M111" s="47"/>
      <c r="N111" s="47"/>
      <c r="O111" s="47"/>
      <c r="P111" s="47"/>
      <c r="Q111" s="47"/>
      <c r="R111" s="47"/>
      <c r="S111" s="47"/>
      <c r="T111" s="47"/>
      <c r="U111" s="47"/>
      <c r="V111" s="47"/>
      <c r="W111" s="47"/>
      <c r="X111" s="47"/>
      <c r="Y111" s="47"/>
      <c r="Z111" s="47"/>
      <c r="AA111" s="47"/>
      <c r="AB111" s="75"/>
      <c r="AC111" s="52">
        <f t="shared" ref="AC111" si="18">SUM(B111:AB111)</f>
        <v>8068.5</v>
      </c>
      <c r="AD111" s="41"/>
      <c r="AE111" s="52">
        <f t="shared" si="13"/>
        <v>8.0685000000000002</v>
      </c>
      <c r="AF111" s="128"/>
      <c r="AG111" s="111"/>
    </row>
    <row r="112" spans="1:33" ht="22.25" customHeight="1">
      <c r="A112" s="100" t="s">
        <v>140</v>
      </c>
      <c r="B112" s="64"/>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121"/>
      <c r="AC112" s="77"/>
      <c r="AD112" s="41"/>
      <c r="AE112" s="77"/>
      <c r="AF112" s="128"/>
      <c r="AG112" s="111"/>
    </row>
    <row r="113" spans="1:33" ht="22.25" customHeight="1">
      <c r="A113" s="14" t="s">
        <v>141</v>
      </c>
      <c r="B113" s="63"/>
      <c r="C113" s="63"/>
      <c r="D113" s="63"/>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67">
        <f>SUM(AB114:AB117)</f>
        <v>398654.16499999998</v>
      </c>
      <c r="AC113" s="37">
        <f>SUM(AC114:AC117)</f>
        <v>398654.16499999998</v>
      </c>
      <c r="AD113" s="41"/>
      <c r="AE113" s="37">
        <f t="shared" si="13"/>
        <v>398.65416499999998</v>
      </c>
      <c r="AF113" s="128"/>
      <c r="AG113" s="64"/>
    </row>
    <row r="114" spans="1:33" ht="22.25" customHeight="1">
      <c r="A114" s="100" t="s">
        <v>142</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165">
        <v>398654.16499999998</v>
      </c>
      <c r="AC114" s="52">
        <f>SUM(B114:AB114)</f>
        <v>398654.16499999998</v>
      </c>
      <c r="AD114" s="41"/>
      <c r="AE114" s="52">
        <f t="shared" si="13"/>
        <v>398.65416499999998</v>
      </c>
      <c r="AF114" s="128"/>
      <c r="AG114" s="111"/>
    </row>
    <row r="115" spans="1:33" ht="22.25" customHeight="1">
      <c r="A115" s="100" t="s">
        <v>143</v>
      </c>
      <c r="B115" s="69"/>
      <c r="C115" s="58"/>
      <c r="D115" s="58"/>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75"/>
      <c r="AC115" s="77"/>
      <c r="AD115" s="41"/>
      <c r="AE115" s="77"/>
      <c r="AF115" s="128"/>
      <c r="AG115" s="111"/>
    </row>
    <row r="116" spans="1:33" ht="22.25" customHeight="1">
      <c r="A116" s="101" t="s">
        <v>144</v>
      </c>
      <c r="B116" s="58"/>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00" t="s">
        <v>145</v>
      </c>
      <c r="B117" s="104"/>
      <c r="C117" s="58"/>
      <c r="D117" s="58"/>
      <c r="E117" s="45"/>
      <c r="F117" s="46"/>
      <c r="G117" s="46"/>
      <c r="H117" s="46"/>
      <c r="I117" s="47"/>
      <c r="J117" s="47"/>
      <c r="K117" s="47"/>
      <c r="L117" s="47"/>
      <c r="M117" s="47"/>
      <c r="N117" s="47"/>
      <c r="O117" s="47"/>
      <c r="P117" s="47"/>
      <c r="Q117" s="47"/>
      <c r="R117" s="47"/>
      <c r="S117" s="47"/>
      <c r="T117" s="47"/>
      <c r="U117" s="46"/>
      <c r="V117" s="46"/>
      <c r="W117" s="46"/>
      <c r="X117" s="46"/>
      <c r="Y117" s="46"/>
      <c r="Z117" s="46"/>
      <c r="AA117" s="46"/>
      <c r="AB117" s="121"/>
      <c r="AC117" s="77"/>
      <c r="AD117" s="41"/>
      <c r="AE117" s="77"/>
      <c r="AF117" s="128"/>
      <c r="AG117" s="111"/>
    </row>
    <row r="118" spans="1:33" ht="22.25" customHeight="1">
      <c r="A118" s="14" t="s">
        <v>146</v>
      </c>
      <c r="B118" s="68">
        <f>SUM(B119:B121)</f>
        <v>31820.729599999999</v>
      </c>
      <c r="C118" s="64"/>
      <c r="D118" s="64"/>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107"/>
      <c r="AC118" s="37">
        <f>SUM(AC119:AC121)</f>
        <v>31820.729599999999</v>
      </c>
      <c r="AD118" s="41"/>
      <c r="AE118" s="37">
        <f t="shared" si="13"/>
        <v>31.8207296</v>
      </c>
      <c r="AF118" s="128"/>
      <c r="AG118" s="64"/>
    </row>
    <row r="119" spans="1:33" ht="22.25" customHeight="1">
      <c r="A119" s="100" t="s">
        <v>147</v>
      </c>
      <c r="B119" s="44">
        <v>31820.729599999999</v>
      </c>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52">
        <f t="shared" ref="AC119:AC142" si="19">SUM(B119:AB119)</f>
        <v>31820.729599999999</v>
      </c>
      <c r="AD119" s="41"/>
      <c r="AE119" s="52">
        <f t="shared" si="13"/>
        <v>31.8207296</v>
      </c>
      <c r="AF119" s="128"/>
      <c r="AG119" s="111"/>
    </row>
    <row r="120" spans="1:33" ht="22.25" customHeight="1">
      <c r="A120" s="100" t="s">
        <v>148</v>
      </c>
      <c r="B120" s="63"/>
      <c r="C120" s="63"/>
      <c r="D120" s="63"/>
      <c r="E120" s="45"/>
      <c r="F120" s="46"/>
      <c r="G120" s="46"/>
      <c r="H120" s="46"/>
      <c r="I120" s="47"/>
      <c r="J120" s="47"/>
      <c r="K120" s="47"/>
      <c r="L120" s="47"/>
      <c r="M120" s="47"/>
      <c r="N120" s="47"/>
      <c r="O120" s="47"/>
      <c r="P120" s="47"/>
      <c r="Q120" s="47"/>
      <c r="R120" s="47"/>
      <c r="S120" s="47"/>
      <c r="T120" s="47"/>
      <c r="U120" s="46"/>
      <c r="V120" s="46"/>
      <c r="W120" s="46"/>
      <c r="X120" s="46"/>
      <c r="Y120" s="46"/>
      <c r="Z120" s="46"/>
      <c r="AA120" s="46"/>
      <c r="AB120" s="121"/>
      <c r="AC120" s="77"/>
      <c r="AD120" s="41"/>
      <c r="AE120" s="77"/>
      <c r="AF120" s="128"/>
      <c r="AG120" s="111"/>
    </row>
    <row r="121" spans="1:33" ht="22.25" customHeight="1" thickBot="1">
      <c r="A121" s="100" t="s">
        <v>149</v>
      </c>
      <c r="B121" s="2"/>
      <c r="C121" s="2"/>
      <c r="D121" s="2"/>
      <c r="E121" s="1"/>
      <c r="F121" s="1"/>
      <c r="G121" s="1"/>
      <c r="H121" s="1"/>
      <c r="I121" s="1"/>
      <c r="J121" s="1"/>
      <c r="K121" s="1"/>
      <c r="L121" s="1"/>
      <c r="M121" s="1"/>
      <c r="N121" s="1"/>
      <c r="O121" s="1"/>
      <c r="P121" s="1"/>
      <c r="Q121" s="1"/>
      <c r="R121" s="1"/>
      <c r="S121" s="1"/>
      <c r="T121" s="1"/>
      <c r="U121" s="1"/>
      <c r="V121" s="1"/>
      <c r="W121" s="1"/>
      <c r="X121" s="1"/>
      <c r="Y121" s="1"/>
      <c r="Z121" s="1"/>
      <c r="AA121" s="1"/>
      <c r="AB121" s="122"/>
      <c r="AC121" s="77"/>
      <c r="AD121" s="41"/>
      <c r="AE121" s="77"/>
      <c r="AF121" s="128"/>
      <c r="AG121" s="109"/>
    </row>
    <row r="122" spans="1:33" ht="22.25" customHeight="1">
      <c r="A122" s="15" t="s">
        <v>150</v>
      </c>
      <c r="B122" s="33">
        <f>B149+B150</f>
        <v>1653781</v>
      </c>
      <c r="C122" s="33">
        <f>C123+C133+SUM(C144:C150)</f>
        <v>100859354.57099999</v>
      </c>
      <c r="D122" s="33">
        <f>D123+D133+SUM(D144:D150)</f>
        <v>28929208.934460998</v>
      </c>
      <c r="E122" s="70">
        <f>+B122/1000000</f>
        <v>1.6537809999999999</v>
      </c>
      <c r="F122" s="70">
        <f t="shared" ref="F122:G122" si="20">+C122/1000000</f>
        <v>100.859354571</v>
      </c>
      <c r="G122" s="70">
        <f t="shared" si="20"/>
        <v>28.929208934460998</v>
      </c>
      <c r="H122" s="70"/>
      <c r="I122" s="70"/>
      <c r="J122" s="70"/>
      <c r="K122" s="70"/>
      <c r="L122" s="70"/>
      <c r="M122" s="70"/>
      <c r="N122" s="70"/>
      <c r="O122" s="70"/>
      <c r="P122" s="70"/>
      <c r="Q122" s="70"/>
      <c r="R122" s="70"/>
      <c r="S122" s="70"/>
      <c r="T122" s="70"/>
      <c r="U122" s="70"/>
      <c r="V122" s="70"/>
      <c r="W122" s="70"/>
      <c r="X122" s="70"/>
      <c r="Y122" s="70"/>
      <c r="Z122" s="70"/>
      <c r="AA122" s="70"/>
      <c r="AB122" s="71"/>
      <c r="AC122" s="57">
        <f>SUM(B122:AB122)</f>
        <v>131442475.94780549</v>
      </c>
      <c r="AD122" s="41"/>
      <c r="AE122" s="57">
        <f t="shared" si="13"/>
        <v>131442.47594780551</v>
      </c>
      <c r="AF122" s="128"/>
      <c r="AG122" s="33">
        <f>SUM(AG123:AG150)</f>
        <v>3437</v>
      </c>
    </row>
    <row r="123" spans="1:33" ht="22.25" customHeight="1">
      <c r="A123" s="22" t="s">
        <v>151</v>
      </c>
      <c r="B123" s="58"/>
      <c r="C123" s="37">
        <f>SUM(C124:C132)</f>
        <v>80282859</v>
      </c>
      <c r="D123" s="37">
        <f>SUM(D124:D132)</f>
        <v>0</v>
      </c>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74"/>
      <c r="AC123" s="37">
        <f t="shared" si="19"/>
        <v>80282859</v>
      </c>
      <c r="AD123" s="41"/>
      <c r="AE123" s="37">
        <f t="shared" si="13"/>
        <v>80282.858999999997</v>
      </c>
      <c r="AF123" s="128"/>
      <c r="AG123" s="63"/>
    </row>
    <row r="124" spans="1:33" ht="22.25" customHeight="1">
      <c r="A124" s="21" t="s">
        <v>152</v>
      </c>
      <c r="B124" s="58"/>
      <c r="C124" s="44">
        <v>75783821</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19"/>
        <v>75783821</v>
      </c>
      <c r="AD124" s="41"/>
      <c r="AE124" s="52">
        <f t="shared" si="13"/>
        <v>75783.820999999996</v>
      </c>
      <c r="AF124" s="128"/>
      <c r="AG124" s="111"/>
    </row>
    <row r="125" spans="1:33" ht="22.25" customHeight="1">
      <c r="A125" s="21" t="s">
        <v>153</v>
      </c>
      <c r="B125" s="59"/>
      <c r="C125" s="44">
        <v>1657771</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19"/>
        <v>1657771</v>
      </c>
      <c r="AD125" s="41"/>
      <c r="AE125" s="52">
        <f t="shared" si="13"/>
        <v>1657.771</v>
      </c>
      <c r="AF125" s="128"/>
      <c r="AG125" s="111"/>
    </row>
    <row r="126" spans="1:33" ht="22.25" customHeight="1">
      <c r="A126" s="21" t="s">
        <v>154</v>
      </c>
      <c r="B126" s="59"/>
      <c r="C126" s="44">
        <v>409874</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19"/>
        <v>409874</v>
      </c>
      <c r="AD126" s="41"/>
      <c r="AE126" s="52">
        <f t="shared" si="13"/>
        <v>409.87400000000002</v>
      </c>
      <c r="AF126" s="128"/>
      <c r="AG126" s="111"/>
    </row>
    <row r="127" spans="1:33" ht="22.25" customHeight="1">
      <c r="A127" s="21" t="s">
        <v>155</v>
      </c>
      <c r="B127" s="59"/>
      <c r="C127" s="44">
        <v>394798</v>
      </c>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52">
        <f t="shared" si="19"/>
        <v>394798</v>
      </c>
      <c r="AD127" s="41"/>
      <c r="AE127" s="52">
        <f t="shared" si="13"/>
        <v>394.798</v>
      </c>
      <c r="AF127" s="128"/>
      <c r="AG127" s="111"/>
    </row>
    <row r="128" spans="1:33" ht="22.25" customHeight="1">
      <c r="A128" s="21" t="s">
        <v>157</v>
      </c>
      <c r="B128" s="59"/>
      <c r="C128" s="75"/>
      <c r="D128" s="59"/>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77"/>
      <c r="AD128" s="41"/>
      <c r="AE128" s="77"/>
      <c r="AF128" s="128"/>
      <c r="AG128" s="111"/>
    </row>
    <row r="129" spans="1:33" ht="22.25" customHeight="1">
      <c r="A129" s="21" t="s">
        <v>158</v>
      </c>
      <c r="B129" s="59"/>
      <c r="C129" s="44">
        <v>1410939</v>
      </c>
      <c r="D129" s="58"/>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75"/>
      <c r="AC129" s="52">
        <f t="shared" si="19"/>
        <v>1410939</v>
      </c>
      <c r="AD129" s="41"/>
      <c r="AE129" s="52">
        <f t="shared" si="13"/>
        <v>1410.9390000000001</v>
      </c>
      <c r="AF129" s="128"/>
      <c r="AG129" s="111"/>
    </row>
    <row r="130" spans="1:33" ht="22.25" customHeight="1">
      <c r="A130" s="21" t="s">
        <v>159</v>
      </c>
      <c r="B130" s="76"/>
      <c r="C130" s="44">
        <v>512991</v>
      </c>
      <c r="D130" s="5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72"/>
      <c r="AC130" s="52">
        <f t="shared" si="19"/>
        <v>512991</v>
      </c>
      <c r="AD130" s="41"/>
      <c r="AE130" s="52">
        <f t="shared" si="13"/>
        <v>512.99099999999999</v>
      </c>
      <c r="AF130" s="128"/>
      <c r="AG130" s="111"/>
    </row>
    <row r="131" spans="1:33" ht="22.25" customHeight="1">
      <c r="A131" s="21" t="s">
        <v>160</v>
      </c>
      <c r="B131" s="77"/>
      <c r="C131" s="44">
        <v>112665</v>
      </c>
      <c r="D131" s="59"/>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74"/>
      <c r="AC131" s="52">
        <f t="shared" si="19"/>
        <v>112665</v>
      </c>
      <c r="AD131" s="41"/>
      <c r="AE131" s="52">
        <f t="shared" si="13"/>
        <v>112.66500000000001</v>
      </c>
      <c r="AF131" s="128"/>
      <c r="AG131" s="111"/>
    </row>
    <row r="132" spans="1:33" ht="22.25" customHeight="1">
      <c r="A132" s="21" t="s">
        <v>161</v>
      </c>
      <c r="B132" s="59"/>
      <c r="C132" s="75"/>
      <c r="D132" s="59"/>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77"/>
      <c r="AD132" s="41"/>
      <c r="AE132" s="77"/>
      <c r="AF132" s="128"/>
      <c r="AG132" s="111"/>
    </row>
    <row r="133" spans="1:33" ht="22.25" customHeight="1">
      <c r="A133" s="22" t="s">
        <v>162</v>
      </c>
      <c r="B133" s="78"/>
      <c r="C133" s="62">
        <f>SUM(C134:C143)</f>
        <v>19821297</v>
      </c>
      <c r="D133" s="62">
        <f>SUM(D134:D143)</f>
        <v>8326694.4348999998</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37">
        <f t="shared" si="19"/>
        <v>28147991.434900001</v>
      </c>
      <c r="AD133" s="41"/>
      <c r="AE133" s="37">
        <f t="shared" si="13"/>
        <v>28147.991434899999</v>
      </c>
      <c r="AF133" s="128"/>
      <c r="AG133" s="78"/>
    </row>
    <row r="134" spans="1:33" ht="22.25" customHeight="1">
      <c r="A134" s="21" t="s">
        <v>163</v>
      </c>
      <c r="B134" s="59"/>
      <c r="C134" s="44">
        <v>11779883</v>
      </c>
      <c r="D134" s="44">
        <v>6723686</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19"/>
        <v>18503569</v>
      </c>
      <c r="AD134" s="41"/>
      <c r="AE134" s="52">
        <f t="shared" si="13"/>
        <v>18503.569</v>
      </c>
      <c r="AF134" s="128"/>
      <c r="AG134" s="111"/>
    </row>
    <row r="135" spans="1:33" ht="22.25" customHeight="1">
      <c r="A135" s="21" t="s">
        <v>164</v>
      </c>
      <c r="B135" s="59"/>
      <c r="C135" s="44">
        <v>40950</v>
      </c>
      <c r="D135" s="44">
        <v>37815</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19"/>
        <v>78765</v>
      </c>
      <c r="AD135" s="41"/>
      <c r="AE135" s="52">
        <f t="shared" si="13"/>
        <v>78.765000000000001</v>
      </c>
      <c r="AF135" s="128"/>
      <c r="AG135" s="111"/>
    </row>
    <row r="136" spans="1:33" ht="22.25" customHeight="1">
      <c r="A136" s="21" t="s">
        <v>165</v>
      </c>
      <c r="B136" s="59"/>
      <c r="C136" s="44">
        <v>5798143</v>
      </c>
      <c r="D136" s="44">
        <v>539318</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19"/>
        <v>6337461</v>
      </c>
      <c r="AD136" s="41"/>
      <c r="AE136" s="52">
        <f t="shared" si="13"/>
        <v>6337.4610000000002</v>
      </c>
      <c r="AF136" s="128"/>
      <c r="AG136" s="111"/>
    </row>
    <row r="137" spans="1:33" ht="22.25" customHeight="1">
      <c r="A137" s="21" t="s">
        <v>166</v>
      </c>
      <c r="B137" s="59"/>
      <c r="C137" s="44">
        <v>11612</v>
      </c>
      <c r="D137" s="44">
        <v>38766</v>
      </c>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19"/>
        <v>50378</v>
      </c>
      <c r="AD137" s="41"/>
      <c r="AE137" s="52">
        <f t="shared" si="13"/>
        <v>50.378</v>
      </c>
      <c r="AF137" s="128"/>
      <c r="AG137" s="111"/>
    </row>
    <row r="138" spans="1:33" ht="22.25" customHeight="1">
      <c r="A138" s="21" t="s">
        <v>167</v>
      </c>
      <c r="B138" s="59"/>
      <c r="C138" s="75"/>
      <c r="D138" s="75"/>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19"/>
        <v>0</v>
      </c>
      <c r="AD138" s="41"/>
      <c r="AE138" s="52">
        <f t="shared" ref="AE138:AE194" si="21">AC138/1000</f>
        <v>0</v>
      </c>
      <c r="AF138" s="128"/>
      <c r="AG138" s="111"/>
    </row>
    <row r="139" spans="1:33" ht="22.25" customHeight="1">
      <c r="A139" s="21" t="s">
        <v>168</v>
      </c>
      <c r="B139" s="59"/>
      <c r="C139" s="44">
        <v>38934</v>
      </c>
      <c r="D139" s="44">
        <v>22120</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19"/>
        <v>61054</v>
      </c>
      <c r="AD139" s="41"/>
      <c r="AE139" s="52">
        <f t="shared" si="21"/>
        <v>61.054000000000002</v>
      </c>
      <c r="AF139" s="128"/>
      <c r="AG139" s="111"/>
    </row>
    <row r="140" spans="1:33" ht="22.25" customHeight="1">
      <c r="A140" s="21" t="s">
        <v>169</v>
      </c>
      <c r="B140" s="59"/>
      <c r="C140" s="44">
        <v>48891</v>
      </c>
      <c r="D140" s="44">
        <v>457703</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19"/>
        <v>506594</v>
      </c>
      <c r="AD140" s="41"/>
      <c r="AE140" s="52">
        <f t="shared" si="21"/>
        <v>506.59399999999999</v>
      </c>
      <c r="AF140" s="128"/>
      <c r="AG140" s="111"/>
    </row>
    <row r="141" spans="1:33" ht="22.25" customHeight="1">
      <c r="A141" s="21" t="s">
        <v>170</v>
      </c>
      <c r="B141" s="59"/>
      <c r="C141" s="44">
        <v>11134</v>
      </c>
      <c r="D141" s="44">
        <v>77887</v>
      </c>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75"/>
      <c r="AC141" s="52">
        <f t="shared" si="19"/>
        <v>89021</v>
      </c>
      <c r="AD141" s="41"/>
      <c r="AE141" s="52">
        <f t="shared" si="21"/>
        <v>89.021000000000001</v>
      </c>
      <c r="AF141" s="128"/>
      <c r="AG141" s="111"/>
    </row>
    <row r="142" spans="1:33" ht="22.25" customHeight="1">
      <c r="A142" s="21" t="s">
        <v>171</v>
      </c>
      <c r="B142" s="76"/>
      <c r="C142" s="44">
        <v>2091750</v>
      </c>
      <c r="D142" s="44">
        <v>429399.43489999999</v>
      </c>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72"/>
      <c r="AC142" s="52">
        <f t="shared" si="19"/>
        <v>2521149.4348999998</v>
      </c>
      <c r="AD142" s="41"/>
      <c r="AE142" s="52">
        <f t="shared" si="21"/>
        <v>2521.1494349</v>
      </c>
      <c r="AF142" s="128"/>
      <c r="AG142" s="111"/>
    </row>
    <row r="143" spans="1:33" ht="22.25" customHeight="1">
      <c r="A143" s="21" t="s">
        <v>172</v>
      </c>
      <c r="B143" s="59"/>
      <c r="C143" s="107"/>
      <c r="D143" s="58"/>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77"/>
      <c r="AD143" s="41"/>
      <c r="AE143" s="77"/>
      <c r="AF143" s="128"/>
      <c r="AG143" s="111"/>
    </row>
    <row r="144" spans="1:33" ht="22.25" customHeight="1">
      <c r="A144" s="22" t="s">
        <v>173</v>
      </c>
      <c r="B144" s="59"/>
      <c r="C144" s="75"/>
      <c r="D144" s="44">
        <v>1756983.5959999999</v>
      </c>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ref="AC144:AC152" si="22">SUM(B144:AB144)</f>
        <v>1756983.5959999999</v>
      </c>
      <c r="AD144" s="41"/>
      <c r="AE144" s="52">
        <f t="shared" ref="AE144:AE151" si="23">AC144/1000</f>
        <v>1756.9835959999998</v>
      </c>
      <c r="AF144" s="128"/>
      <c r="AG144" s="111"/>
    </row>
    <row r="145" spans="1:33" ht="22.25" customHeight="1">
      <c r="A145" s="22" t="s">
        <v>174</v>
      </c>
      <c r="B145" s="59"/>
      <c r="C145" s="44">
        <v>113413.001</v>
      </c>
      <c r="D145" s="59"/>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2"/>
        <v>113413.001</v>
      </c>
      <c r="AD145" s="41"/>
      <c r="AE145" s="52">
        <f t="shared" si="23"/>
        <v>113.41300100000001</v>
      </c>
      <c r="AF145" s="128"/>
      <c r="AG145" s="111"/>
    </row>
    <row r="146" spans="1:33" ht="22.25" customHeight="1">
      <c r="A146" s="22" t="s">
        <v>175</v>
      </c>
      <c r="B146" s="59"/>
      <c r="C146" s="75"/>
      <c r="D146" s="44">
        <v>12177958.5</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2"/>
        <v>12177958.5</v>
      </c>
      <c r="AD146" s="41"/>
      <c r="AE146" s="52">
        <f t="shared" si="23"/>
        <v>12177.958500000001</v>
      </c>
      <c r="AF146" s="128"/>
      <c r="AG146" s="111"/>
    </row>
    <row r="147" spans="1:33" ht="22.25" customHeight="1">
      <c r="A147" s="22" t="s">
        <v>176</v>
      </c>
      <c r="B147" s="59"/>
      <c r="C147" s="75"/>
      <c r="D147" s="44">
        <v>6471999.8235609997</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2"/>
        <v>6471999.8235609997</v>
      </c>
      <c r="AD147" s="41"/>
      <c r="AE147" s="52">
        <f t="shared" si="23"/>
        <v>6471.9998235610001</v>
      </c>
      <c r="AF147" s="128"/>
      <c r="AG147" s="111"/>
    </row>
    <row r="148" spans="1:33" ht="22.25" customHeight="1">
      <c r="A148" s="21" t="s">
        <v>177</v>
      </c>
      <c r="B148" s="59"/>
      <c r="C148" s="44">
        <v>641785.56999999995</v>
      </c>
      <c r="D148" s="44">
        <v>195572.58</v>
      </c>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2"/>
        <v>837358.14999999991</v>
      </c>
      <c r="AD148" s="41"/>
      <c r="AE148" s="52">
        <f t="shared" si="23"/>
        <v>837.35814999999991</v>
      </c>
      <c r="AF148" s="128"/>
      <c r="AG148" s="44">
        <v>3437</v>
      </c>
    </row>
    <row r="149" spans="1:33" ht="22.25" customHeight="1">
      <c r="A149" s="22" t="s">
        <v>178</v>
      </c>
      <c r="B149" s="44">
        <v>41502.39</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2"/>
        <v>41502.39</v>
      </c>
      <c r="AD149" s="41"/>
      <c r="AE149" s="52">
        <f t="shared" si="23"/>
        <v>41.502389999999998</v>
      </c>
      <c r="AF149" s="128"/>
      <c r="AG149" s="111"/>
    </row>
    <row r="150" spans="1:33" ht="22.25" customHeight="1">
      <c r="A150" s="22" t="s">
        <v>179</v>
      </c>
      <c r="B150" s="44">
        <v>1612278.61</v>
      </c>
      <c r="C150" s="75"/>
      <c r="D150" s="59"/>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75"/>
      <c r="AC150" s="52">
        <f t="shared" si="22"/>
        <v>1612278.61</v>
      </c>
      <c r="AD150" s="41"/>
      <c r="AE150" s="52">
        <f t="shared" si="23"/>
        <v>1612.2786100000001</v>
      </c>
      <c r="AF150" s="128"/>
      <c r="AG150" s="111"/>
    </row>
    <row r="151" spans="1:33" ht="22.25" customHeight="1">
      <c r="A151" s="15" t="s">
        <v>180</v>
      </c>
      <c r="B151" s="33">
        <f>B152+B155+B158+B161+B164+B167+B174</f>
        <v>-191088672.67539999</v>
      </c>
      <c r="C151" s="33">
        <f>C170</f>
        <v>2503766.2985999999</v>
      </c>
      <c r="D151" s="33">
        <f>D170</f>
        <v>1233190.8855999999</v>
      </c>
      <c r="E151" s="70"/>
      <c r="F151" s="70"/>
      <c r="G151" s="70"/>
      <c r="H151" s="70"/>
      <c r="I151" s="70"/>
      <c r="J151" s="70"/>
      <c r="K151" s="70"/>
      <c r="L151" s="70"/>
      <c r="M151" s="70"/>
      <c r="N151" s="70"/>
      <c r="O151" s="70"/>
      <c r="P151" s="70"/>
      <c r="Q151" s="70"/>
      <c r="R151" s="70"/>
      <c r="S151" s="70"/>
      <c r="T151" s="70"/>
      <c r="U151" s="70"/>
      <c r="V151" s="70"/>
      <c r="W151" s="70"/>
      <c r="X151" s="70"/>
      <c r="Y151" s="70"/>
      <c r="Z151" s="70"/>
      <c r="AA151" s="70"/>
      <c r="AB151" s="71"/>
      <c r="AC151" s="57">
        <f t="shared" si="22"/>
        <v>-187351715.4912</v>
      </c>
      <c r="AD151" s="41"/>
      <c r="AE151" s="57">
        <f t="shared" si="23"/>
        <v>-187351.71549120001</v>
      </c>
      <c r="AF151" s="128"/>
      <c r="AG151" s="33">
        <f>AG170</f>
        <v>5363.41</v>
      </c>
    </row>
    <row r="152" spans="1:33" ht="22.25" customHeight="1">
      <c r="A152" s="22" t="s">
        <v>181</v>
      </c>
      <c r="B152" s="153">
        <f>SUM(B153:B154)</f>
        <v>-181504861.1794</v>
      </c>
      <c r="C152" s="113"/>
      <c r="D152" s="113"/>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75"/>
      <c r="AC152" s="52">
        <f t="shared" si="22"/>
        <v>-181504861.1794</v>
      </c>
      <c r="AD152" s="41"/>
      <c r="AE152" s="79">
        <f t="shared" si="21"/>
        <v>-181504.8611794</v>
      </c>
      <c r="AF152" s="128"/>
      <c r="AG152" s="63"/>
    </row>
    <row r="153" spans="1:33" ht="22.25" customHeight="1">
      <c r="A153" s="21" t="s">
        <v>182</v>
      </c>
      <c r="B153" s="44">
        <v>-176176418.67199999</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ref="AC153:AC161" si="24">SUM(B153:AB153)</f>
        <v>-176176418.67199999</v>
      </c>
      <c r="AD153" s="41"/>
      <c r="AE153" s="52">
        <f t="shared" si="21"/>
        <v>-176176.418672</v>
      </c>
      <c r="AF153" s="128"/>
      <c r="AG153" s="111"/>
    </row>
    <row r="154" spans="1:33" ht="22.25" customHeight="1">
      <c r="A154" s="21" t="s">
        <v>183</v>
      </c>
      <c r="B154" s="44">
        <v>-5328442.5073999995</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4"/>
        <v>-5328442.5073999995</v>
      </c>
      <c r="AD154" s="41"/>
      <c r="AE154" s="52">
        <f t="shared" si="21"/>
        <v>-5328.4425073999992</v>
      </c>
      <c r="AF154" s="128"/>
      <c r="AG154" s="111"/>
    </row>
    <row r="155" spans="1:33" ht="22.25" customHeight="1">
      <c r="A155" s="22" t="s">
        <v>184</v>
      </c>
      <c r="B155" s="153">
        <f>SUM(B156:B157)</f>
        <v>-15092911.938900001</v>
      </c>
      <c r="C155" s="113"/>
      <c r="D155" s="113"/>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80"/>
      <c r="AC155" s="52">
        <f t="shared" si="24"/>
        <v>-15092911.938900001</v>
      </c>
      <c r="AD155" s="41"/>
      <c r="AE155" s="79">
        <f t="shared" si="21"/>
        <v>-15092.911938900001</v>
      </c>
      <c r="AF155" s="128"/>
      <c r="AG155" s="63"/>
    </row>
    <row r="156" spans="1:33" ht="22.25" customHeight="1">
      <c r="A156" s="21" t="s">
        <v>185</v>
      </c>
      <c r="B156" s="44">
        <v>-22711863.930500001</v>
      </c>
      <c r="C156" s="113"/>
      <c r="D156" s="113"/>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72"/>
      <c r="AC156" s="52">
        <f t="shared" si="24"/>
        <v>-22711863.930500001</v>
      </c>
      <c r="AD156" s="41"/>
      <c r="AE156" s="52">
        <f t="shared" si="21"/>
        <v>-22711.8639305</v>
      </c>
      <c r="AF156" s="128"/>
      <c r="AG156" s="111"/>
    </row>
    <row r="157" spans="1:33" ht="22.25" customHeight="1">
      <c r="A157" s="21" t="s">
        <v>186</v>
      </c>
      <c r="B157" s="44">
        <v>7618951.9916000003</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4"/>
        <v>7618951.9916000003</v>
      </c>
      <c r="AD157" s="41"/>
      <c r="AE157" s="52">
        <f t="shared" si="21"/>
        <v>7618.9519915999999</v>
      </c>
      <c r="AF157" s="128"/>
      <c r="AG157" s="111"/>
    </row>
    <row r="158" spans="1:33" ht="22.25" customHeight="1">
      <c r="A158" s="22" t="s">
        <v>187</v>
      </c>
      <c r="B158" s="153">
        <f>SUM(B159:B160)</f>
        <v>10774530.9529</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4"/>
        <v>10774530.9529</v>
      </c>
      <c r="AD158" s="41"/>
      <c r="AE158" s="79">
        <f t="shared" si="21"/>
        <v>10774.530952900001</v>
      </c>
      <c r="AF158" s="128"/>
      <c r="AG158" s="63"/>
    </row>
    <row r="159" spans="1:33" ht="22.25" customHeight="1">
      <c r="A159" s="21" t="s">
        <v>188</v>
      </c>
      <c r="B159" s="44">
        <v>-496605.31199999998</v>
      </c>
      <c r="C159" s="113"/>
      <c r="D159" s="113"/>
      <c r="E159" s="61"/>
      <c r="F159" s="47"/>
      <c r="G159" s="47"/>
      <c r="H159" s="47"/>
      <c r="I159" s="47"/>
      <c r="J159" s="47"/>
      <c r="K159" s="47"/>
      <c r="L159" s="47"/>
      <c r="M159" s="47"/>
      <c r="N159" s="47"/>
      <c r="O159" s="47"/>
      <c r="P159" s="47"/>
      <c r="Q159" s="47"/>
      <c r="R159" s="47"/>
      <c r="S159" s="47"/>
      <c r="T159" s="47"/>
      <c r="U159" s="47"/>
      <c r="V159" s="47"/>
      <c r="W159" s="47"/>
      <c r="X159" s="47"/>
      <c r="Y159" s="47"/>
      <c r="Z159" s="47"/>
      <c r="AA159" s="47"/>
      <c r="AB159" s="75"/>
      <c r="AC159" s="52">
        <f t="shared" si="24"/>
        <v>-496605.31199999998</v>
      </c>
      <c r="AD159" s="41"/>
      <c r="AE159" s="52">
        <f t="shared" si="21"/>
        <v>-496.60531199999997</v>
      </c>
      <c r="AF159" s="128"/>
      <c r="AG159" s="111"/>
    </row>
    <row r="160" spans="1:33" ht="22.25" customHeight="1">
      <c r="A160" s="21" t="s">
        <v>189</v>
      </c>
      <c r="B160" s="44">
        <v>11271136.264900001</v>
      </c>
      <c r="C160" s="113"/>
      <c r="D160" s="113"/>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80"/>
      <c r="AC160" s="52">
        <f t="shared" si="24"/>
        <v>11271136.264900001</v>
      </c>
      <c r="AD160" s="41"/>
      <c r="AE160" s="52">
        <f t="shared" si="21"/>
        <v>11271.1362649</v>
      </c>
      <c r="AF160" s="128"/>
      <c r="AG160" s="111"/>
    </row>
    <row r="161" spans="1:33" ht="22.25" customHeight="1">
      <c r="A161" s="22" t="s">
        <v>190</v>
      </c>
      <c r="B161" s="153">
        <f>SUM(B162:B163)</f>
        <v>102485.26240000001</v>
      </c>
      <c r="C161" s="113"/>
      <c r="D161" s="113"/>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72"/>
      <c r="AC161" s="52">
        <f t="shared" si="24"/>
        <v>102485.26240000001</v>
      </c>
      <c r="AD161" s="41"/>
      <c r="AE161" s="79">
        <f t="shared" si="21"/>
        <v>102.48526240000001</v>
      </c>
      <c r="AF161" s="128"/>
      <c r="AG161" s="63"/>
    </row>
    <row r="162" spans="1:33" ht="22.25" customHeight="1">
      <c r="A162" s="21" t="s">
        <v>191</v>
      </c>
      <c r="B162" s="114"/>
      <c r="C162" s="114"/>
      <c r="D162" s="114"/>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77"/>
      <c r="AD162" s="41"/>
      <c r="AE162" s="77"/>
      <c r="AF162" s="128"/>
      <c r="AG162" s="111"/>
    </row>
    <row r="163" spans="1:33" ht="22.25" customHeight="1">
      <c r="A163" s="21" t="s">
        <v>192</v>
      </c>
      <c r="B163" s="44">
        <v>102485.26240000001</v>
      </c>
      <c r="C163" s="115"/>
      <c r="D163" s="115"/>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ref="AC163:AC174" si="25">SUM(B163:AB163)</f>
        <v>102485.26240000001</v>
      </c>
      <c r="AD163" s="41"/>
      <c r="AE163" s="52">
        <f t="shared" si="21"/>
        <v>102.48526240000001</v>
      </c>
      <c r="AF163" s="128"/>
      <c r="AG163" s="111"/>
    </row>
    <row r="164" spans="1:33" ht="22.25" customHeight="1">
      <c r="A164" s="22" t="s">
        <v>193</v>
      </c>
      <c r="B164" s="153">
        <f>SUM(B165:B166)</f>
        <v>609445.42779999995</v>
      </c>
      <c r="C164" s="113"/>
      <c r="D164" s="113"/>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52">
        <f t="shared" si="25"/>
        <v>609445.42779999995</v>
      </c>
      <c r="AD164" s="41"/>
      <c r="AE164" s="79">
        <f t="shared" si="21"/>
        <v>609.44542779999995</v>
      </c>
      <c r="AF164" s="128"/>
      <c r="AG164" s="63"/>
    </row>
    <row r="165" spans="1:33" ht="22.25" customHeight="1">
      <c r="A165" s="21" t="s">
        <v>194</v>
      </c>
      <c r="B165" s="73"/>
      <c r="C165" s="114"/>
      <c r="D165" s="114"/>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77"/>
      <c r="AD165" s="41"/>
      <c r="AE165" s="77"/>
      <c r="AF165" s="128"/>
      <c r="AG165" s="111"/>
    </row>
    <row r="166" spans="1:33" ht="22.25" customHeight="1">
      <c r="A166" s="21" t="s">
        <v>195</v>
      </c>
      <c r="B166" s="44">
        <v>609445.42779999995</v>
      </c>
      <c r="C166" s="115"/>
      <c r="D166" s="115"/>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5"/>
        <v>609445.42779999995</v>
      </c>
      <c r="AD166" s="41"/>
      <c r="AE166" s="52">
        <f t="shared" si="21"/>
        <v>609.44542779999995</v>
      </c>
      <c r="AF166" s="128"/>
      <c r="AG166" s="111"/>
    </row>
    <row r="167" spans="1:33" ht="22.25" customHeight="1">
      <c r="A167" s="22" t="s">
        <v>196</v>
      </c>
      <c r="B167" s="153">
        <f>SUM(B168:B169)</f>
        <v>877699.23849999998</v>
      </c>
      <c r="C167" s="113"/>
      <c r="D167" s="113"/>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52">
        <f t="shared" si="25"/>
        <v>877699.23849999998</v>
      </c>
      <c r="AD167" s="41"/>
      <c r="AE167" s="79">
        <f t="shared" si="21"/>
        <v>877.69923849999998</v>
      </c>
      <c r="AF167" s="128"/>
      <c r="AG167" s="63"/>
    </row>
    <row r="168" spans="1:33" ht="22.25" customHeight="1">
      <c r="A168" s="21" t="s">
        <v>197</v>
      </c>
      <c r="B168" s="73"/>
      <c r="C168" s="114"/>
      <c r="D168" s="114"/>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77"/>
      <c r="AD168" s="41"/>
      <c r="AE168" s="77"/>
      <c r="AF168" s="128"/>
      <c r="AG168" s="111"/>
    </row>
    <row r="169" spans="1:33" ht="22.25" customHeight="1">
      <c r="A169" s="21" t="s">
        <v>198</v>
      </c>
      <c r="B169" s="44">
        <v>877699.23849999998</v>
      </c>
      <c r="C169" s="115"/>
      <c r="D169" s="115"/>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5"/>
        <v>877699.23849999998</v>
      </c>
      <c r="AD169" s="41"/>
      <c r="AE169" s="52">
        <f t="shared" si="21"/>
        <v>877.69923849999998</v>
      </c>
      <c r="AF169" s="128"/>
      <c r="AG169" s="111"/>
    </row>
    <row r="170" spans="1:33" ht="22.25" customHeight="1">
      <c r="A170" s="22" t="s">
        <v>199</v>
      </c>
      <c r="B170" s="59"/>
      <c r="C170" s="62">
        <f>SUM(C171:C172)</f>
        <v>2503766.2985999999</v>
      </c>
      <c r="D170" s="62">
        <f>SUM(D171:D172)</f>
        <v>1233190.8855999999</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5"/>
        <v>3736957.1842</v>
      </c>
      <c r="AD170" s="41"/>
      <c r="AE170" s="52">
        <f t="shared" si="21"/>
        <v>3736.9571842</v>
      </c>
      <c r="AF170" s="128"/>
      <c r="AG170" s="54">
        <f>SUM(AG171:AG172)</f>
        <v>5363.41</v>
      </c>
    </row>
    <row r="171" spans="1:33" ht="22.25" customHeight="1">
      <c r="A171" s="21" t="s">
        <v>200</v>
      </c>
      <c r="B171" s="59"/>
      <c r="C171" s="44">
        <v>2462087.2286</v>
      </c>
      <c r="D171" s="44">
        <v>1197174.7356</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5"/>
        <v>3659261.9642000003</v>
      </c>
      <c r="AD171" s="41"/>
      <c r="AE171" s="52">
        <f t="shared" si="21"/>
        <v>3659.2619642000004</v>
      </c>
      <c r="AF171" s="128"/>
      <c r="AG171" s="44">
        <v>4904.05</v>
      </c>
    </row>
    <row r="172" spans="1:33" ht="22.25" customHeight="1">
      <c r="A172" s="21" t="s">
        <v>201</v>
      </c>
      <c r="B172" s="59"/>
      <c r="C172" s="44">
        <v>41679.07</v>
      </c>
      <c r="D172" s="44">
        <v>36016.15</v>
      </c>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5"/>
        <v>77695.22</v>
      </c>
      <c r="AD172" s="41"/>
      <c r="AE172" s="52">
        <f t="shared" si="21"/>
        <v>77.695220000000006</v>
      </c>
      <c r="AF172" s="128"/>
      <c r="AG172" s="44">
        <v>459.36</v>
      </c>
    </row>
    <row r="173" spans="1:33" ht="22.25" customHeight="1">
      <c r="A173" s="21" t="s">
        <v>202</v>
      </c>
      <c r="B173" s="59"/>
      <c r="C173" s="75"/>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5"/>
        <v>0</v>
      </c>
      <c r="AD173" s="41"/>
      <c r="AE173" s="52">
        <f t="shared" si="21"/>
        <v>0</v>
      </c>
      <c r="AF173" s="128"/>
      <c r="AG173" s="111"/>
    </row>
    <row r="174" spans="1:33" ht="22.25" customHeight="1">
      <c r="A174" s="22" t="s">
        <v>203</v>
      </c>
      <c r="B174" s="44">
        <v>-6855060.4386999998</v>
      </c>
      <c r="C174" s="59"/>
      <c r="D174" s="59"/>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75"/>
      <c r="AC174" s="52">
        <f t="shared" si="25"/>
        <v>-6855060.4386999998</v>
      </c>
      <c r="AD174" s="41"/>
      <c r="AE174" s="52">
        <f t="shared" si="21"/>
        <v>-6855.0604386999994</v>
      </c>
      <c r="AF174" s="128"/>
      <c r="AG174" s="111"/>
    </row>
    <row r="175" spans="1:33" ht="22.25" customHeight="1" thickBot="1">
      <c r="A175" s="23" t="s">
        <v>204</v>
      </c>
      <c r="B175" s="108"/>
      <c r="C175" s="2"/>
      <c r="D175" s="2"/>
      <c r="E175" s="1"/>
      <c r="F175" s="1"/>
      <c r="G175" s="1"/>
      <c r="H175" s="1"/>
      <c r="I175" s="1"/>
      <c r="J175" s="1"/>
      <c r="K175" s="1"/>
      <c r="L175" s="1"/>
      <c r="M175" s="1"/>
      <c r="N175" s="1"/>
      <c r="O175" s="1"/>
      <c r="P175" s="1"/>
      <c r="Q175" s="1"/>
      <c r="R175" s="1"/>
      <c r="S175" s="1"/>
      <c r="T175" s="1"/>
      <c r="U175" s="1"/>
      <c r="V175" s="1"/>
      <c r="W175" s="1"/>
      <c r="X175" s="1"/>
      <c r="Y175" s="1"/>
      <c r="Z175" s="1"/>
      <c r="AA175" s="1"/>
      <c r="AB175" s="154"/>
      <c r="AC175" s="124"/>
      <c r="AD175" s="41"/>
      <c r="AE175" s="124"/>
      <c r="AF175" s="128"/>
      <c r="AG175" s="127"/>
    </row>
    <row r="176" spans="1:33" ht="22.25" customHeight="1">
      <c r="A176" s="15" t="s">
        <v>205</v>
      </c>
      <c r="B176" s="33">
        <f>B177+B181+B182+B185+B188</f>
        <v>2077697.2260199999</v>
      </c>
      <c r="C176" s="33">
        <f>C177+C181+C182+C185+C188</f>
        <v>58968310.458985955</v>
      </c>
      <c r="D176" s="33">
        <f>D177+D181+D182+D185+D188</f>
        <v>7122373.4222519994</v>
      </c>
      <c r="E176" s="94"/>
      <c r="F176" s="94"/>
      <c r="G176" s="94"/>
      <c r="H176" s="94"/>
      <c r="I176" s="94"/>
      <c r="J176" s="94"/>
      <c r="K176" s="94"/>
      <c r="L176" s="94"/>
      <c r="M176" s="94"/>
      <c r="N176" s="94"/>
      <c r="O176" s="94"/>
      <c r="P176" s="94"/>
      <c r="Q176" s="94"/>
      <c r="R176" s="94"/>
      <c r="S176" s="94"/>
      <c r="T176" s="94"/>
      <c r="U176" s="94"/>
      <c r="V176" s="94"/>
      <c r="W176" s="94"/>
      <c r="X176" s="94"/>
      <c r="Y176" s="94"/>
      <c r="Z176" s="94"/>
      <c r="AA176" s="94"/>
      <c r="AB176" s="123"/>
      <c r="AC176" s="81">
        <f>AC177+AC181+AC182+AC185+AC188</f>
        <v>68168381.107257962</v>
      </c>
      <c r="AD176" s="97"/>
      <c r="AE176" s="81">
        <f t="shared" si="21"/>
        <v>68168.381107257956</v>
      </c>
      <c r="AF176" s="128"/>
      <c r="AG176" s="33">
        <f>AG177+AG181+AG182+AG185+AG188</f>
        <v>1561.266828</v>
      </c>
    </row>
    <row r="177" spans="1:33" ht="22.25" customHeight="1">
      <c r="A177" s="163" t="s">
        <v>206</v>
      </c>
      <c r="B177" s="63"/>
      <c r="C177" s="62">
        <f>C178+C179+C180</f>
        <v>34471017.420000002</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37">
        <f>SUM(B177:AB177)</f>
        <v>34471017.420000002</v>
      </c>
      <c r="AD177" s="97"/>
      <c r="AE177" s="37">
        <f t="shared" si="21"/>
        <v>34471.017420000004</v>
      </c>
      <c r="AF177" s="128"/>
      <c r="AG177" s="78"/>
    </row>
    <row r="178" spans="1:33" ht="22.25" customHeight="1">
      <c r="A178" s="102" t="s">
        <v>207</v>
      </c>
      <c r="B178" s="63"/>
      <c r="C178" s="44">
        <v>21782794.199999999</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44">
        <f>SUM(B178:AB178)</f>
        <v>21782794.199999999</v>
      </c>
      <c r="AD178" s="97"/>
      <c r="AE178" s="44">
        <f t="shared" si="21"/>
        <v>21782.7942</v>
      </c>
      <c r="AF178" s="128"/>
      <c r="AG178" s="111"/>
    </row>
    <row r="179" spans="1:33" ht="22.25" customHeight="1">
      <c r="A179" s="102" t="s">
        <v>208</v>
      </c>
      <c r="B179" s="63"/>
      <c r="C179" s="44">
        <v>8199975.04</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ref="AC179:AC187" si="26">SUM(B179:AB179)</f>
        <v>8199975.04</v>
      </c>
      <c r="AD179" s="97"/>
      <c r="AE179" s="52">
        <f t="shared" si="21"/>
        <v>8199.9750399999994</v>
      </c>
      <c r="AF179" s="128"/>
      <c r="AG179" s="111"/>
    </row>
    <row r="180" spans="1:33" ht="22.25" customHeight="1">
      <c r="A180" s="102" t="s">
        <v>209</v>
      </c>
      <c r="B180" s="63"/>
      <c r="C180" s="44">
        <v>4488248.18</v>
      </c>
      <c r="D180" s="78"/>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52">
        <f t="shared" si="26"/>
        <v>4488248.18</v>
      </c>
      <c r="AD180" s="97"/>
      <c r="AE180" s="52">
        <f t="shared" si="21"/>
        <v>4488.2481799999996</v>
      </c>
      <c r="AF180" s="128"/>
      <c r="AG180" s="111"/>
    </row>
    <row r="181" spans="1:33" ht="22.25" customHeight="1">
      <c r="A181" s="163" t="s">
        <v>210</v>
      </c>
      <c r="B181" s="63"/>
      <c r="C181" s="44">
        <v>98484.787500000006</v>
      </c>
      <c r="D181" s="44">
        <v>69906.612599999993</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6"/>
        <v>168391.4001</v>
      </c>
      <c r="AD181" s="97"/>
      <c r="AE181" s="37">
        <f t="shared" si="21"/>
        <v>168.3914001</v>
      </c>
      <c r="AF181" s="128"/>
      <c r="AG181" s="111"/>
    </row>
    <row r="182" spans="1:33" ht="22.25" customHeight="1">
      <c r="A182" s="163" t="s">
        <v>211</v>
      </c>
      <c r="B182" s="62">
        <f>B183+B184</f>
        <v>2077697.2260199999</v>
      </c>
      <c r="C182" s="62">
        <f>C183+C184</f>
        <v>780259.72148596006</v>
      </c>
      <c r="D182" s="62">
        <f>D183+D184</f>
        <v>172214.11965200002</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37">
        <f t="shared" si="26"/>
        <v>3030171.0671579605</v>
      </c>
      <c r="AD182" s="97"/>
      <c r="AE182" s="37">
        <f t="shared" si="21"/>
        <v>3030.1710671579604</v>
      </c>
      <c r="AF182" s="128"/>
      <c r="AG182" s="37">
        <f>AG183+AG184</f>
        <v>1561.266828</v>
      </c>
    </row>
    <row r="183" spans="1:33" ht="22.25" customHeight="1">
      <c r="A183" s="102" t="s">
        <v>212</v>
      </c>
      <c r="B183" s="44">
        <v>44390.346019999997</v>
      </c>
      <c r="C183" s="44">
        <v>86.703485959999995</v>
      </c>
      <c r="D183" s="44">
        <v>1819.188652</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6"/>
        <v>46296.238157959997</v>
      </c>
      <c r="AD183" s="97"/>
      <c r="AE183" s="52">
        <f t="shared" si="21"/>
        <v>46.296238157959998</v>
      </c>
      <c r="AF183" s="128"/>
      <c r="AG183" s="111"/>
    </row>
    <row r="184" spans="1:33" ht="22.25" customHeight="1">
      <c r="A184" s="102" t="s">
        <v>213</v>
      </c>
      <c r="B184" s="44">
        <v>2033306.88</v>
      </c>
      <c r="C184" s="44">
        <v>780173.01800000004</v>
      </c>
      <c r="D184" s="44">
        <v>170394.93100000001</v>
      </c>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80"/>
      <c r="AC184" s="52">
        <f t="shared" si="26"/>
        <v>2983874.8289999999</v>
      </c>
      <c r="AD184" s="97"/>
      <c r="AE184" s="52">
        <f t="shared" si="21"/>
        <v>2983.8748289999999</v>
      </c>
      <c r="AF184" s="128"/>
      <c r="AG184" s="44">
        <v>1561.266828</v>
      </c>
    </row>
    <row r="185" spans="1:33" ht="22.25" customHeight="1">
      <c r="A185" s="162" t="s">
        <v>214</v>
      </c>
      <c r="B185" s="63"/>
      <c r="C185" s="37">
        <f>SUM(C186:C187)</f>
        <v>23618548.529999997</v>
      </c>
      <c r="D185" s="37">
        <f>SUM(D186:D187)</f>
        <v>6880252.6899999995</v>
      </c>
      <c r="E185" s="61"/>
      <c r="F185" s="39"/>
      <c r="G185" s="39"/>
      <c r="H185" s="39"/>
      <c r="I185" s="39"/>
      <c r="J185" s="39"/>
      <c r="K185" s="39"/>
      <c r="L185" s="39"/>
      <c r="M185" s="39"/>
      <c r="N185" s="39"/>
      <c r="O185" s="39"/>
      <c r="P185" s="39"/>
      <c r="Q185" s="39"/>
      <c r="R185" s="39"/>
      <c r="S185" s="39"/>
      <c r="T185" s="39"/>
      <c r="U185" s="39"/>
      <c r="V185" s="39"/>
      <c r="W185" s="39"/>
      <c r="X185" s="39"/>
      <c r="Y185" s="39"/>
      <c r="Z185" s="39"/>
      <c r="AA185" s="39"/>
      <c r="AB185" s="72"/>
      <c r="AC185" s="37">
        <f t="shared" si="26"/>
        <v>30498801.219999999</v>
      </c>
      <c r="AD185" s="97"/>
      <c r="AE185" s="37">
        <f t="shared" si="21"/>
        <v>30498.801219999998</v>
      </c>
      <c r="AF185" s="128"/>
      <c r="AG185" s="76"/>
    </row>
    <row r="186" spans="1:33" ht="22.25" customHeight="1">
      <c r="A186" s="102" t="s">
        <v>215</v>
      </c>
      <c r="B186" s="63"/>
      <c r="C186" s="44">
        <v>4984901.95</v>
      </c>
      <c r="D186" s="44">
        <v>4628081.8499999996</v>
      </c>
      <c r="E186" s="61"/>
      <c r="F186" s="47"/>
      <c r="G186" s="47"/>
      <c r="H186" s="47"/>
      <c r="I186" s="47"/>
      <c r="J186" s="47"/>
      <c r="K186" s="47"/>
      <c r="L186" s="47"/>
      <c r="M186" s="47"/>
      <c r="N186" s="47"/>
      <c r="O186" s="47"/>
      <c r="P186" s="47"/>
      <c r="Q186" s="47"/>
      <c r="R186" s="47"/>
      <c r="S186" s="47"/>
      <c r="T186" s="47"/>
      <c r="U186" s="47"/>
      <c r="V186" s="47"/>
      <c r="W186" s="47"/>
      <c r="X186" s="47"/>
      <c r="Y186" s="47"/>
      <c r="Z186" s="47"/>
      <c r="AA186" s="47"/>
      <c r="AB186" s="75"/>
      <c r="AC186" s="44">
        <f t="shared" si="26"/>
        <v>9612983.8000000007</v>
      </c>
      <c r="AD186" s="97"/>
      <c r="AE186" s="52">
        <f t="shared" si="21"/>
        <v>9612.9838</v>
      </c>
      <c r="AF186" s="128"/>
      <c r="AG186" s="111"/>
    </row>
    <row r="187" spans="1:33" ht="22.25" customHeight="1">
      <c r="A187" s="102" t="s">
        <v>216</v>
      </c>
      <c r="B187" s="63"/>
      <c r="C187" s="44">
        <v>18633646.579999998</v>
      </c>
      <c r="D187" s="44">
        <v>2252170.84</v>
      </c>
      <c r="E187" s="61"/>
      <c r="F187" s="46"/>
      <c r="G187" s="45"/>
      <c r="H187" s="45"/>
      <c r="I187" s="45"/>
      <c r="J187" s="45"/>
      <c r="K187" s="45"/>
      <c r="L187" s="45"/>
      <c r="M187" s="45"/>
      <c r="N187" s="45"/>
      <c r="O187" s="45"/>
      <c r="P187" s="45"/>
      <c r="Q187" s="45"/>
      <c r="R187" s="45"/>
      <c r="S187" s="45"/>
      <c r="T187" s="45"/>
      <c r="U187" s="45"/>
      <c r="V187" s="45"/>
      <c r="W187" s="45"/>
      <c r="X187" s="45"/>
      <c r="Y187" s="45"/>
      <c r="Z187" s="45"/>
      <c r="AA187" s="45"/>
      <c r="AB187" s="107"/>
      <c r="AC187" s="44">
        <f t="shared" si="26"/>
        <v>20885817.419999998</v>
      </c>
      <c r="AD187" s="97"/>
      <c r="AE187" s="52">
        <f t="shared" si="21"/>
        <v>20885.817419999999</v>
      </c>
      <c r="AF187" s="128"/>
      <c r="AG187" s="111"/>
    </row>
    <row r="188" spans="1:33" ht="22.25" customHeight="1">
      <c r="A188" s="20" t="s">
        <v>217</v>
      </c>
      <c r="B188" s="2"/>
      <c r="C188" s="2"/>
      <c r="D188" s="2"/>
      <c r="E188" s="1"/>
      <c r="F188" s="1"/>
      <c r="G188" s="1"/>
      <c r="H188" s="1"/>
      <c r="I188" s="1"/>
      <c r="J188" s="1"/>
      <c r="K188" s="1"/>
      <c r="L188" s="1"/>
      <c r="M188" s="1"/>
      <c r="N188" s="1"/>
      <c r="O188" s="1"/>
      <c r="P188" s="1"/>
      <c r="Q188" s="1"/>
      <c r="R188" s="1"/>
      <c r="S188" s="1"/>
      <c r="T188" s="1"/>
      <c r="U188" s="1"/>
      <c r="V188" s="1"/>
      <c r="W188" s="1"/>
      <c r="X188" s="1"/>
      <c r="Y188" s="1"/>
      <c r="Z188" s="1"/>
      <c r="AA188" s="1"/>
      <c r="AB188" s="154"/>
      <c r="AC188" s="125"/>
      <c r="AD188" s="97"/>
      <c r="AE188" s="125">
        <f t="shared" si="21"/>
        <v>0</v>
      </c>
      <c r="AF188" s="128"/>
      <c r="AG188" s="127"/>
    </row>
    <row r="189" spans="1:33" ht="22.25" customHeight="1">
      <c r="A189" s="140" t="s">
        <v>218</v>
      </c>
      <c r="B189" s="137">
        <f t="shared" ref="B189:L189" si="27">B11+B69+B122+B176</f>
        <v>484922655.79129589</v>
      </c>
      <c r="C189" s="137">
        <f t="shared" si="27"/>
        <v>180281143.20992425</v>
      </c>
      <c r="D189" s="137">
        <f t="shared" si="27"/>
        <v>38769166.996139638</v>
      </c>
      <c r="E189" s="137">
        <f t="shared" si="27"/>
        <v>1340367.9494684001</v>
      </c>
      <c r="F189" s="137">
        <f t="shared" si="27"/>
        <v>3770775.8743545711</v>
      </c>
      <c r="G189" s="137">
        <f t="shared" si="27"/>
        <v>8097.4292089344608</v>
      </c>
      <c r="H189" s="137">
        <f t="shared" si="27"/>
        <v>201207.019</v>
      </c>
      <c r="I189" s="137">
        <f t="shared" si="27"/>
        <v>271.78899999999999</v>
      </c>
      <c r="J189" s="137">
        <f t="shared" si="27"/>
        <v>9656314.665000001</v>
      </c>
      <c r="K189" s="137">
        <f t="shared" si="27"/>
        <v>12080372.664000001</v>
      </c>
      <c r="L189" s="137">
        <f t="shared" si="27"/>
        <v>311005.90000000002</v>
      </c>
      <c r="M189" s="137">
        <f>M176+M122+M69+M11</f>
        <v>174390.753</v>
      </c>
      <c r="N189" s="137">
        <f t="shared" ref="N189:AC189" si="28">N11+N69+N122+N176</f>
        <v>833798.24100000004</v>
      </c>
      <c r="O189" s="137">
        <f t="shared" si="28"/>
        <v>55124.031000000003</v>
      </c>
      <c r="P189" s="137">
        <f t="shared" si="28"/>
        <v>75398.146999999997</v>
      </c>
      <c r="Q189" s="137">
        <f t="shared" si="28"/>
        <v>74349.243000000002</v>
      </c>
      <c r="R189" s="137">
        <f t="shared" si="28"/>
        <v>32626.407999999999</v>
      </c>
      <c r="S189" s="137">
        <f t="shared" si="28"/>
        <v>2031271.297</v>
      </c>
      <c r="T189" s="137">
        <f t="shared" si="28"/>
        <v>88364.065774937</v>
      </c>
      <c r="U189" s="137">
        <f t="shared" si="28"/>
        <v>27475.96</v>
      </c>
      <c r="V189" s="137">
        <f t="shared" si="28"/>
        <v>3028.85</v>
      </c>
      <c r="W189" s="137">
        <f t="shared" si="28"/>
        <v>271.57</v>
      </c>
      <c r="X189" s="137">
        <f t="shared" si="28"/>
        <v>3.0513662290000002E-3</v>
      </c>
      <c r="Y189" s="137">
        <f t="shared" si="28"/>
        <v>97.14</v>
      </c>
      <c r="Z189" s="137">
        <f t="shared" si="28"/>
        <v>2E-3</v>
      </c>
      <c r="AA189" s="137">
        <f t="shared" si="28"/>
        <v>2700.88</v>
      </c>
      <c r="AB189" s="137">
        <f t="shared" si="28"/>
        <v>400994.77499999997</v>
      </c>
      <c r="AC189" s="137">
        <f t="shared" si="28"/>
        <v>735141270.65321791</v>
      </c>
      <c r="AD189" s="97"/>
      <c r="AE189" s="137">
        <f t="shared" si="21"/>
        <v>735141.27065321791</v>
      </c>
      <c r="AF189" s="91"/>
      <c r="AG189" s="147">
        <f>AG176+AG122+AG69+AG11</f>
        <v>75656.056901498116</v>
      </c>
    </row>
    <row r="190" spans="1:33" ht="22.25" customHeight="1" thickBot="1">
      <c r="A190" s="155"/>
      <c r="B190" s="156"/>
      <c r="C190" s="156"/>
      <c r="D190" s="156"/>
      <c r="E190" s="156"/>
      <c r="F190" s="156"/>
      <c r="G190" s="156"/>
      <c r="H190" s="156"/>
      <c r="I190" s="156"/>
      <c r="J190" s="156"/>
      <c r="K190" s="156"/>
      <c r="L190" s="156"/>
      <c r="M190" s="156"/>
      <c r="N190" s="156"/>
      <c r="O190" s="156"/>
      <c r="P190" s="156"/>
      <c r="Q190" s="156"/>
      <c r="R190" s="156"/>
      <c r="S190" s="156"/>
      <c r="T190" s="156"/>
      <c r="U190" s="156"/>
      <c r="V190" s="156"/>
      <c r="W190" s="156"/>
      <c r="X190" s="156"/>
      <c r="Y190" s="156"/>
      <c r="Z190" s="156"/>
      <c r="AA190" s="156"/>
      <c r="AB190" s="82"/>
      <c r="AC190" s="157"/>
      <c r="AD190" s="41"/>
      <c r="AE190" s="157"/>
      <c r="AF190" s="91"/>
      <c r="AG190" s="83"/>
    </row>
    <row r="191" spans="1:33" ht="22.25" customHeight="1">
      <c r="A191" s="16" t="s">
        <v>219</v>
      </c>
      <c r="B191" s="62">
        <f>B192+B193</f>
        <v>6691515.6330000004</v>
      </c>
      <c r="C191" s="62">
        <f>C192+C193</f>
        <v>1290.126</v>
      </c>
      <c r="D191" s="62">
        <f>D192+D193</f>
        <v>48840.4758</v>
      </c>
      <c r="E191" s="84"/>
      <c r="F191" s="84"/>
      <c r="G191" s="84"/>
      <c r="H191" s="84"/>
      <c r="I191" s="84"/>
      <c r="J191" s="84"/>
      <c r="K191" s="84"/>
      <c r="L191" s="84"/>
      <c r="M191" s="84"/>
      <c r="N191" s="84"/>
      <c r="O191" s="84"/>
      <c r="P191" s="84"/>
      <c r="Q191" s="84"/>
      <c r="R191" s="84"/>
      <c r="S191" s="84"/>
      <c r="T191" s="84"/>
      <c r="U191" s="84"/>
      <c r="V191" s="84"/>
      <c r="W191" s="84"/>
      <c r="X191" s="84"/>
      <c r="Y191" s="84"/>
      <c r="Z191" s="84"/>
      <c r="AA191" s="84"/>
      <c r="AB191" s="85"/>
      <c r="AC191" s="37">
        <f>AC192</f>
        <v>6741646.2348000007</v>
      </c>
      <c r="AD191" s="41"/>
      <c r="AE191" s="37">
        <f t="shared" si="21"/>
        <v>6741.6462348000005</v>
      </c>
      <c r="AF191" s="91"/>
      <c r="AG191" s="37">
        <f>AG192</f>
        <v>94.663799999999995</v>
      </c>
    </row>
    <row r="192" spans="1:33" ht="22.25" customHeight="1">
      <c r="A192" s="25" t="s">
        <v>220</v>
      </c>
      <c r="B192" s="44">
        <v>6691515.6330000004</v>
      </c>
      <c r="C192" s="44">
        <v>1290.126</v>
      </c>
      <c r="D192" s="44">
        <v>48840.4758</v>
      </c>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40"/>
      <c r="AC192" s="52">
        <f>SUM(B192:AB192)</f>
        <v>6741646.2348000007</v>
      </c>
      <c r="AD192" s="41"/>
      <c r="AE192" s="52">
        <f t="shared" si="21"/>
        <v>6741.6462348000005</v>
      </c>
      <c r="AF192" s="91"/>
      <c r="AG192" s="52">
        <v>94.663799999999995</v>
      </c>
    </row>
    <row r="193" spans="1:33" ht="22.25" customHeight="1" thickBot="1">
      <c r="A193" s="26" t="s">
        <v>221</v>
      </c>
      <c r="B193" s="63"/>
      <c r="C193" s="64"/>
      <c r="D193" s="64"/>
      <c r="E193" s="86"/>
      <c r="F193" s="1"/>
      <c r="G193" s="1"/>
      <c r="H193" s="1"/>
      <c r="I193" s="1"/>
      <c r="J193" s="1"/>
      <c r="K193" s="1"/>
      <c r="L193" s="1"/>
      <c r="M193" s="1"/>
      <c r="N193" s="1"/>
      <c r="O193" s="1"/>
      <c r="P193" s="1"/>
      <c r="Q193" s="1"/>
      <c r="R193" s="1"/>
      <c r="S193" s="1"/>
      <c r="T193" s="1"/>
      <c r="U193" s="1"/>
      <c r="V193" s="1"/>
      <c r="W193" s="1"/>
      <c r="X193" s="1"/>
      <c r="Y193" s="1"/>
      <c r="Z193" s="1"/>
      <c r="AA193" s="1"/>
      <c r="AB193" s="158"/>
      <c r="AC193" s="126"/>
      <c r="AD193" s="41"/>
      <c r="AE193" s="126"/>
      <c r="AF193" s="91"/>
      <c r="AG193" s="109"/>
    </row>
    <row r="194" spans="1:33" ht="22.25" customHeight="1" thickBot="1">
      <c r="A194" s="118" t="s">
        <v>222</v>
      </c>
      <c r="B194" s="166">
        <v>40629546.365999997</v>
      </c>
      <c r="C194" s="143"/>
      <c r="D194" s="142"/>
      <c r="E194" s="141"/>
      <c r="F194" s="159"/>
      <c r="G194" s="159"/>
      <c r="H194" s="159"/>
      <c r="I194" s="159"/>
      <c r="J194" s="159"/>
      <c r="K194" s="159"/>
      <c r="L194" s="159"/>
      <c r="M194" s="159"/>
      <c r="N194" s="159"/>
      <c r="O194" s="159"/>
      <c r="P194" s="159"/>
      <c r="Q194" s="159"/>
      <c r="R194" s="159"/>
      <c r="S194" s="159"/>
      <c r="T194" s="159"/>
      <c r="U194" s="159"/>
      <c r="V194" s="159"/>
      <c r="W194" s="159"/>
      <c r="X194" s="159"/>
      <c r="Y194" s="159"/>
      <c r="Z194" s="159"/>
      <c r="AA194" s="159"/>
      <c r="AB194" s="160"/>
      <c r="AC194" s="31">
        <f>SUM(B194:AB194)</f>
        <v>40629546.365999997</v>
      </c>
      <c r="AE194" s="31">
        <f t="shared" si="21"/>
        <v>40629.546365999995</v>
      </c>
      <c r="AF194" s="91"/>
      <c r="AG194" s="87"/>
    </row>
    <row r="195" spans="1:33" ht="27.5" customHeight="1" thickBot="1">
      <c r="A195" s="88"/>
      <c r="AB195" s="89"/>
    </row>
    <row r="196" spans="1:33" ht="66" customHeight="1">
      <c r="A196" s="17"/>
      <c r="B196" s="146" t="s">
        <v>223</v>
      </c>
      <c r="C196" s="148">
        <v>1</v>
      </c>
      <c r="D196" s="203" t="s">
        <v>224</v>
      </c>
      <c r="E196" s="203"/>
      <c r="F196" s="203"/>
      <c r="G196" s="203"/>
      <c r="H196" s="203"/>
      <c r="I196" s="203"/>
      <c r="J196" s="203"/>
      <c r="K196" s="203"/>
      <c r="L196" s="203"/>
      <c r="M196" s="203"/>
      <c r="N196" s="204"/>
      <c r="AC196" s="90"/>
    </row>
    <row r="197" spans="1:33" ht="37.25" customHeight="1">
      <c r="B197" s="144"/>
      <c r="C197" s="149">
        <v>2</v>
      </c>
      <c r="D197" s="205" t="s">
        <v>225</v>
      </c>
      <c r="E197" s="205"/>
      <c r="F197" s="205"/>
      <c r="G197" s="205"/>
      <c r="H197" s="205"/>
      <c r="I197" s="205"/>
      <c r="J197" s="205"/>
      <c r="K197" s="205"/>
      <c r="L197" s="205"/>
      <c r="M197" s="205"/>
      <c r="N197" s="206"/>
    </row>
    <row r="198" spans="1:33" ht="42.5" customHeight="1">
      <c r="A198" s="88"/>
      <c r="B198" s="144"/>
      <c r="C198" s="149">
        <v>3</v>
      </c>
      <c r="D198" s="205" t="s">
        <v>226</v>
      </c>
      <c r="E198" s="205"/>
      <c r="F198" s="205"/>
      <c r="G198" s="205"/>
      <c r="H198" s="205"/>
      <c r="I198" s="205"/>
      <c r="J198" s="205"/>
      <c r="K198" s="205"/>
      <c r="L198" s="205"/>
      <c r="M198" s="205"/>
      <c r="N198" s="206"/>
    </row>
    <row r="199" spans="1:33" ht="27.5" customHeight="1">
      <c r="A199" s="88"/>
      <c r="B199" s="144"/>
      <c r="C199" s="149">
        <v>4</v>
      </c>
      <c r="D199" s="205" t="s">
        <v>227</v>
      </c>
      <c r="E199" s="205"/>
      <c r="F199" s="205"/>
      <c r="G199" s="205"/>
      <c r="H199" s="205"/>
      <c r="I199" s="205"/>
      <c r="J199" s="205"/>
      <c r="K199" s="205"/>
      <c r="L199" s="205"/>
      <c r="M199" s="205"/>
      <c r="N199" s="206"/>
    </row>
    <row r="200" spans="1:33" ht="35.25" customHeight="1" thickBot="1">
      <c r="A200" s="88"/>
      <c r="B200" s="145"/>
      <c r="C200" s="150">
        <v>5</v>
      </c>
      <c r="D200" s="207" t="s">
        <v>228</v>
      </c>
      <c r="E200" s="207"/>
      <c r="F200" s="207"/>
      <c r="G200" s="207"/>
      <c r="H200" s="207"/>
      <c r="I200" s="207"/>
      <c r="J200" s="207"/>
      <c r="K200" s="207"/>
      <c r="L200" s="207"/>
      <c r="M200" s="207"/>
      <c r="N200" s="208"/>
    </row>
    <row r="201" spans="1:33" ht="27.5" customHeight="1">
      <c r="A201"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6:N196"/>
    <mergeCell ref="D197:N197"/>
    <mergeCell ref="D198:N198"/>
    <mergeCell ref="D199:N199"/>
    <mergeCell ref="D200:N200"/>
  </mergeCell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89356-CAB6-2E40-AF34-22C32122F75B}">
  <dimension ref="B1:H181"/>
  <sheetViews>
    <sheetView tabSelected="1" zoomScale="135" workbookViewId="0">
      <pane xSplit="2" ySplit="2" topLeftCell="C3" activePane="bottomRight" state="frozen"/>
      <selection pane="topRight" activeCell="C1" sqref="C1"/>
      <selection pane="bottomLeft" activeCell="A3" sqref="A3"/>
      <selection pane="bottomRight" activeCell="G3" sqref="G3"/>
    </sheetView>
  </sheetViews>
  <sheetFormatPr baseColWidth="10" defaultRowHeight="15"/>
  <cols>
    <col min="2" max="2" width="61.83203125" customWidth="1"/>
    <col min="3" max="3" width="12.33203125" bestFit="1" customWidth="1"/>
    <col min="4" max="4" width="11.6640625" bestFit="1" customWidth="1"/>
    <col min="5" max="5" width="11.5" bestFit="1" customWidth="1"/>
    <col min="9" max="9" width="50.1640625" customWidth="1"/>
    <col min="10" max="10" width="17.33203125" customWidth="1"/>
    <col min="11" max="12" width="16" customWidth="1"/>
  </cols>
  <sheetData>
    <row r="1" spans="2:8" ht="16" thickBot="1"/>
    <row r="2" spans="2:8" ht="16" thickBot="1">
      <c r="B2" s="209" t="s">
        <v>231</v>
      </c>
      <c r="C2" s="210" t="s">
        <v>232</v>
      </c>
      <c r="D2" s="210" t="s">
        <v>233</v>
      </c>
      <c r="E2" s="210" t="s">
        <v>234</v>
      </c>
    </row>
    <row r="3" spans="2:8">
      <c r="B3" s="32" t="s">
        <v>39</v>
      </c>
      <c r="C3" s="33">
        <f>C4+C46</f>
        <v>437415832.49861538</v>
      </c>
      <c r="D3" s="33">
        <f>D4+D46</f>
        <v>20277856.598938309</v>
      </c>
      <c r="E3" s="33">
        <f>E4+E46</f>
        <v>2309111.7453286224</v>
      </c>
      <c r="F3" s="33">
        <f>+C3/1000000</f>
        <v>437.41583249861537</v>
      </c>
      <c r="G3" s="33">
        <f t="shared" ref="G3:H3" si="0">+D3/1000000</f>
        <v>20.27785659893831</v>
      </c>
      <c r="H3" s="33">
        <f t="shared" si="0"/>
        <v>2.3091117453286225</v>
      </c>
    </row>
    <row r="4" spans="2:8">
      <c r="B4" s="20" t="s">
        <v>40</v>
      </c>
      <c r="C4" s="37">
        <f>C5+C11+C36+C42</f>
        <v>418866295.15292138</v>
      </c>
      <c r="D4" s="37">
        <f>D5+D11+D36+D42</f>
        <v>1207868.0727283061</v>
      </c>
      <c r="E4" s="37">
        <f>E5+E11+E36+E42</f>
        <v>2300590.0670643826</v>
      </c>
    </row>
    <row r="5" spans="2:8">
      <c r="B5" s="20" t="s">
        <v>41</v>
      </c>
      <c r="C5" s="37">
        <f>C6+C7+C8</f>
        <v>158252856.94199997</v>
      </c>
      <c r="D5" s="37">
        <f>D6+D7+D8</f>
        <v>119451.663</v>
      </c>
      <c r="E5" s="37">
        <f>E6+E7+E8</f>
        <v>184786.76699999999</v>
      </c>
    </row>
    <row r="6" spans="2:8">
      <c r="B6" s="21" t="s">
        <v>42</v>
      </c>
      <c r="C6" s="164">
        <v>133691564.043</v>
      </c>
      <c r="D6" s="44">
        <v>105479.954</v>
      </c>
      <c r="E6" s="44">
        <v>167283.76699999999</v>
      </c>
    </row>
    <row r="7" spans="2:8">
      <c r="B7" s="21" t="s">
        <v>43</v>
      </c>
      <c r="C7" s="44">
        <v>10251174</v>
      </c>
      <c r="D7" s="44">
        <v>6451</v>
      </c>
      <c r="E7" s="44">
        <v>8443</v>
      </c>
    </row>
    <row r="8" spans="2:8">
      <c r="B8" s="21" t="s">
        <v>44</v>
      </c>
      <c r="C8" s="49">
        <f>C9+C10</f>
        <v>14310118.899</v>
      </c>
      <c r="D8" s="49">
        <f t="shared" ref="D8:E8" si="1">D9+D10</f>
        <v>7520.7089999999998</v>
      </c>
      <c r="E8" s="49">
        <f t="shared" si="1"/>
        <v>9060</v>
      </c>
    </row>
    <row r="9" spans="2:8">
      <c r="B9" s="98" t="s">
        <v>45</v>
      </c>
      <c r="C9" s="44">
        <v>341820.89899999998</v>
      </c>
      <c r="D9" s="44">
        <v>1.7090000000000001</v>
      </c>
      <c r="E9" s="73"/>
    </row>
    <row r="10" spans="2:8">
      <c r="B10" s="99" t="s">
        <v>46</v>
      </c>
      <c r="C10" s="44">
        <v>13968298</v>
      </c>
      <c r="D10" s="44">
        <v>7519</v>
      </c>
      <c r="E10" s="44">
        <v>9060</v>
      </c>
    </row>
    <row r="11" spans="2:8">
      <c r="B11" s="20" t="s">
        <v>47</v>
      </c>
      <c r="C11" s="37">
        <f>C12+C13+C14+C18+C19+C26+C28+C30+C32</f>
        <v>59464700.963921361</v>
      </c>
      <c r="D11" s="37">
        <f>D12+D13+D14+D18+D19+D26+D28+D30+D32</f>
        <v>85116.5902283061</v>
      </c>
      <c r="E11" s="37">
        <f>E12+E13+E14+E18+E19+E26+E28+E30+E32</f>
        <v>114945.81626438268</v>
      </c>
    </row>
    <row r="12" spans="2:8">
      <c r="B12" s="100" t="s">
        <v>48</v>
      </c>
      <c r="C12" s="44">
        <v>7279705.1349762473</v>
      </c>
      <c r="D12" s="44">
        <v>3535.0874030283189</v>
      </c>
      <c r="E12" s="44">
        <v>3355.4974086379225</v>
      </c>
    </row>
    <row r="13" spans="2:8">
      <c r="B13" s="100" t="s">
        <v>49</v>
      </c>
      <c r="C13" s="44">
        <v>1828118.5402665217</v>
      </c>
      <c r="D13" s="44">
        <v>1215.9869744227622</v>
      </c>
      <c r="E13" s="44">
        <v>1730.7461673230703</v>
      </c>
    </row>
    <row r="14" spans="2:8">
      <c r="B14" s="100" t="s">
        <v>50</v>
      </c>
      <c r="C14" s="44">
        <f>SUM(C15:C17)</f>
        <v>6507854.2176554408</v>
      </c>
      <c r="D14" s="44">
        <f>SUM(D15:D17)</f>
        <v>3450.0326891764512</v>
      </c>
      <c r="E14" s="44">
        <f>SUM(E15:E17)</f>
        <v>3757.2140698165472</v>
      </c>
    </row>
    <row r="15" spans="2:8">
      <c r="B15" s="99" t="s">
        <v>51</v>
      </c>
      <c r="C15" s="59"/>
      <c r="D15" s="59"/>
      <c r="E15" s="59"/>
    </row>
    <row r="16" spans="2:8">
      <c r="B16" s="99" t="s">
        <v>52</v>
      </c>
      <c r="C16" s="44">
        <v>6507854.2176554408</v>
      </c>
      <c r="D16" s="44">
        <v>3450.0326891764512</v>
      </c>
      <c r="E16" s="44">
        <v>3757.2140698165472</v>
      </c>
    </row>
    <row r="17" spans="2:5">
      <c r="B17" s="99" t="s">
        <v>53</v>
      </c>
      <c r="C17" s="44">
        <v>0</v>
      </c>
      <c r="D17" s="44">
        <v>0</v>
      </c>
      <c r="E17" s="44">
        <v>0</v>
      </c>
    </row>
    <row r="18" spans="2:5">
      <c r="B18" s="100" t="s">
        <v>54</v>
      </c>
      <c r="C18" s="44">
        <v>3234334.9225215963</v>
      </c>
      <c r="D18" s="44">
        <v>2094.0529721780294</v>
      </c>
      <c r="E18" s="44">
        <v>2864.4178663628968</v>
      </c>
    </row>
    <row r="19" spans="2:5">
      <c r="B19" s="100" t="s">
        <v>55</v>
      </c>
      <c r="C19" s="44">
        <f>SUM(C20:C24)</f>
        <v>2336779.6041302513</v>
      </c>
      <c r="D19" s="44">
        <f>SUM(D20:D24)</f>
        <v>28356.26012519381</v>
      </c>
      <c r="E19" s="44">
        <f>SUM(E20:E24)</f>
        <v>35884.925290654413</v>
      </c>
    </row>
    <row r="20" spans="2:5">
      <c r="B20" s="99" t="s">
        <v>56</v>
      </c>
      <c r="C20" s="44">
        <v>0</v>
      </c>
      <c r="D20" s="44">
        <v>26889.593479893651</v>
      </c>
      <c r="E20" s="44">
        <v>33932.106057961035</v>
      </c>
    </row>
    <row r="21" spans="2:5">
      <c r="B21" s="99" t="s">
        <v>57</v>
      </c>
      <c r="C21" s="44">
        <v>0</v>
      </c>
      <c r="D21" s="44">
        <v>0</v>
      </c>
      <c r="E21" s="44">
        <v>0</v>
      </c>
    </row>
    <row r="22" spans="2:5">
      <c r="B22" s="99" t="s">
        <v>58</v>
      </c>
      <c r="C22" s="44">
        <v>641905.01918129879</v>
      </c>
      <c r="D22" s="44">
        <v>571.91836310536496</v>
      </c>
      <c r="E22" s="44">
        <v>977.91378153552705</v>
      </c>
    </row>
    <row r="23" spans="2:5">
      <c r="B23" s="99" t="s">
        <v>59</v>
      </c>
      <c r="C23" s="73"/>
      <c r="D23" s="73"/>
      <c r="E23" s="73"/>
    </row>
    <row r="24" spans="2:5">
      <c r="B24" s="99" t="s">
        <v>60</v>
      </c>
      <c r="C24" s="44">
        <v>1694874.5849489528</v>
      </c>
      <c r="D24" s="44">
        <v>894.74828219479616</v>
      </c>
      <c r="E24" s="44">
        <v>974.9054511578471</v>
      </c>
    </row>
    <row r="25" spans="2:5">
      <c r="B25" s="100" t="s">
        <v>61</v>
      </c>
      <c r="C25" s="73"/>
      <c r="D25" s="73"/>
      <c r="E25" s="73"/>
    </row>
    <row r="26" spans="2:5">
      <c r="B26" s="100" t="s">
        <v>62</v>
      </c>
      <c r="C26" s="44">
        <v>823124.90057954693</v>
      </c>
      <c r="D26" s="44">
        <v>427.23778441970506</v>
      </c>
      <c r="E26" s="44">
        <v>474.19074370127697</v>
      </c>
    </row>
    <row r="27" spans="2:5">
      <c r="B27" s="100" t="s">
        <v>63</v>
      </c>
      <c r="C27" s="73"/>
      <c r="D27" s="73"/>
      <c r="E27" s="73"/>
    </row>
    <row r="28" spans="2:5">
      <c r="B28" s="100" t="s">
        <v>64</v>
      </c>
      <c r="C28" s="44">
        <v>15111443.35310428</v>
      </c>
      <c r="D28" s="44">
        <v>13770.557601671122</v>
      </c>
      <c r="E28" s="44">
        <v>22517.602174726937</v>
      </c>
    </row>
    <row r="29" spans="2:5">
      <c r="B29" s="100" t="s">
        <v>65</v>
      </c>
      <c r="C29" s="59"/>
      <c r="D29" s="59"/>
      <c r="E29" s="59"/>
    </row>
    <row r="30" spans="2:5">
      <c r="B30" s="100" t="s">
        <v>66</v>
      </c>
      <c r="C30" s="44">
        <v>167228.21106991425</v>
      </c>
      <c r="D30" s="44">
        <v>192.82115659000993</v>
      </c>
      <c r="E30" s="44">
        <v>364.9829035453759</v>
      </c>
    </row>
    <row r="31" spans="2:5">
      <c r="B31" s="100" t="s">
        <v>67</v>
      </c>
      <c r="C31" s="73"/>
      <c r="D31" s="73"/>
      <c r="E31" s="73"/>
    </row>
    <row r="32" spans="2:5">
      <c r="B32" s="100" t="s">
        <v>68</v>
      </c>
      <c r="C32" s="44">
        <f>SUM(C33:C35)</f>
        <v>22176112.079617567</v>
      </c>
      <c r="D32" s="44">
        <f>SUM(D33:D35)</f>
        <v>32074.553521625887</v>
      </c>
      <c r="E32" s="44">
        <f>SUM(E33:E35)</f>
        <v>43996.239639614236</v>
      </c>
    </row>
    <row r="33" spans="2:5">
      <c r="B33" s="99" t="s">
        <v>69</v>
      </c>
      <c r="C33" s="44">
        <v>0</v>
      </c>
      <c r="D33" s="44">
        <v>0</v>
      </c>
      <c r="E33" s="44">
        <v>0</v>
      </c>
    </row>
    <row r="34" spans="2:5">
      <c r="B34" s="99" t="s">
        <v>70</v>
      </c>
      <c r="C34" s="44">
        <v>551311.53820313234</v>
      </c>
      <c r="D34" s="44">
        <v>363.21100118262677</v>
      </c>
      <c r="E34" s="44">
        <v>502.58742360406836</v>
      </c>
    </row>
    <row r="35" spans="2:5">
      <c r="B35" s="99" t="s">
        <v>71</v>
      </c>
      <c r="C35" s="44">
        <v>21624800.541414436</v>
      </c>
      <c r="D35" s="44">
        <v>31711.342520443261</v>
      </c>
      <c r="E35" s="44">
        <v>43493.652216010167</v>
      </c>
    </row>
    <row r="36" spans="2:5">
      <c r="B36" s="20" t="s">
        <v>72</v>
      </c>
      <c r="C36" s="37">
        <f>SUM(C37:C41)</f>
        <v>166161349.68700001</v>
      </c>
      <c r="D36" s="37">
        <f>SUM(D37:D41)</f>
        <v>646477.67949999997</v>
      </c>
      <c r="E36" s="37">
        <f>SUM(E37:E41)</f>
        <v>1635374.5337999999</v>
      </c>
    </row>
    <row r="37" spans="2:5">
      <c r="B37" s="100" t="s">
        <v>73</v>
      </c>
      <c r="C37" s="44">
        <v>7633052.0930000003</v>
      </c>
      <c r="D37" s="44">
        <v>1471.6541999999999</v>
      </c>
      <c r="E37" s="44">
        <v>55712.624199999998</v>
      </c>
    </row>
    <row r="38" spans="2:5">
      <c r="B38" s="100" t="s">
        <v>74</v>
      </c>
      <c r="C38" s="44">
        <v>153596354.22999999</v>
      </c>
      <c r="D38" s="44">
        <v>634309.37789999996</v>
      </c>
      <c r="E38" s="44">
        <v>1322936.8359999999</v>
      </c>
    </row>
    <row r="39" spans="2:5">
      <c r="B39" s="100" t="s">
        <v>75</v>
      </c>
      <c r="C39" s="44">
        <v>2284367.2999999998</v>
      </c>
      <c r="D39" s="44">
        <v>3643.66</v>
      </c>
      <c r="E39" s="44">
        <v>237653.22</v>
      </c>
    </row>
    <row r="40" spans="2:5">
      <c r="B40" s="100" t="s">
        <v>76</v>
      </c>
      <c r="C40" s="44">
        <v>2647576.0639999998</v>
      </c>
      <c r="D40" s="44">
        <v>7052.9874</v>
      </c>
      <c r="E40" s="44">
        <v>19071.853599999999</v>
      </c>
    </row>
    <row r="41" spans="2:5">
      <c r="B41" s="100" t="s">
        <v>77</v>
      </c>
      <c r="C41" s="58"/>
      <c r="D41" s="58"/>
      <c r="E41" s="58"/>
    </row>
    <row r="42" spans="2:5">
      <c r="B42" s="20" t="s">
        <v>78</v>
      </c>
      <c r="C42" s="37">
        <f>SUM(C43:C45)</f>
        <v>34987387.560000002</v>
      </c>
      <c r="D42" s="37">
        <f>SUM(D43:D45)</f>
        <v>356822.14</v>
      </c>
      <c r="E42" s="37">
        <f>SUM(E43:E45)</f>
        <v>365482.95</v>
      </c>
    </row>
    <row r="43" spans="2:5">
      <c r="B43" s="100" t="s">
        <v>79</v>
      </c>
      <c r="C43" s="44">
        <v>6396172.0300000003</v>
      </c>
      <c r="D43" s="44">
        <v>14069.14</v>
      </c>
      <c r="E43" s="44">
        <v>2663.09</v>
      </c>
    </row>
    <row r="44" spans="2:5">
      <c r="B44" s="100" t="s">
        <v>80</v>
      </c>
      <c r="C44" s="44">
        <v>19359008.5</v>
      </c>
      <c r="D44" s="44">
        <v>307860.3</v>
      </c>
      <c r="E44" s="44">
        <v>343290.2</v>
      </c>
    </row>
    <row r="45" spans="2:5">
      <c r="B45" s="100" t="s">
        <v>81</v>
      </c>
      <c r="C45" s="44">
        <v>9232207.0299999993</v>
      </c>
      <c r="D45" s="44">
        <v>34892.699999999997</v>
      </c>
      <c r="E45" s="44">
        <v>19529.66</v>
      </c>
    </row>
    <row r="46" spans="2:5">
      <c r="B46" s="13" t="s">
        <v>82</v>
      </c>
      <c r="C46" s="37">
        <f>C47+C52</f>
        <v>18549537.345694002</v>
      </c>
      <c r="D46" s="37">
        <f>D47+D52</f>
        <v>19069988.526210003</v>
      </c>
      <c r="E46" s="37">
        <f>E47+E52</f>
        <v>8521.6782642399994</v>
      </c>
    </row>
    <row r="47" spans="2:5">
      <c r="B47" s="20" t="s">
        <v>83</v>
      </c>
      <c r="C47" s="37">
        <f>C48+C51</f>
        <v>44404.36</v>
      </c>
      <c r="D47" s="37">
        <f>D48+D51</f>
        <v>1561832.44</v>
      </c>
      <c r="E47" s="58"/>
    </row>
    <row r="48" spans="2:5">
      <c r="B48" s="101" t="s">
        <v>84</v>
      </c>
      <c r="C48" s="52">
        <f>C49+C50</f>
        <v>44404.36</v>
      </c>
      <c r="D48" s="52">
        <f>D49+D50</f>
        <v>1561832.44</v>
      </c>
      <c r="E48" s="58"/>
    </row>
    <row r="49" spans="2:8">
      <c r="B49" s="100" t="s">
        <v>85</v>
      </c>
      <c r="C49" s="44">
        <v>42288.7</v>
      </c>
      <c r="D49" s="44">
        <v>1498101.25</v>
      </c>
      <c r="E49" s="58"/>
    </row>
    <row r="50" spans="2:8">
      <c r="B50" s="100" t="s">
        <v>86</v>
      </c>
      <c r="C50" s="44">
        <v>2115.66</v>
      </c>
      <c r="D50" s="44">
        <v>63731.19</v>
      </c>
      <c r="E50" s="58"/>
    </row>
    <row r="51" spans="2:8">
      <c r="B51" s="101" t="s">
        <v>87</v>
      </c>
      <c r="C51" s="58"/>
      <c r="D51" s="58"/>
      <c r="E51" s="58"/>
    </row>
    <row r="52" spans="2:8">
      <c r="B52" s="20" t="s">
        <v>88</v>
      </c>
      <c r="C52" s="37">
        <f>C53+C57</f>
        <v>18505132.985694002</v>
      </c>
      <c r="D52" s="37">
        <f t="shared" ref="D52:E52" si="2">D53+D57</f>
        <v>17508156.086210001</v>
      </c>
      <c r="E52" s="37">
        <f t="shared" si="2"/>
        <v>8521.6782642399994</v>
      </c>
    </row>
    <row r="53" spans="2:8">
      <c r="B53" s="100" t="s">
        <v>89</v>
      </c>
      <c r="C53" s="49">
        <f>SUM(C54,C55,C56)</f>
        <v>14165702.262060001</v>
      </c>
      <c r="D53" s="49">
        <f t="shared" ref="D53:E53" si="3">SUM(D54,D55,D56)</f>
        <v>12765942.06721</v>
      </c>
      <c r="E53" s="49">
        <f t="shared" si="3"/>
        <v>8494.9993859999995</v>
      </c>
    </row>
    <row r="54" spans="2:8">
      <c r="B54" s="102" t="s">
        <v>90</v>
      </c>
      <c r="C54" s="44">
        <v>3659612.7889999999</v>
      </c>
      <c r="D54" s="44">
        <v>4902925.1390000004</v>
      </c>
      <c r="E54" s="44"/>
    </row>
    <row r="55" spans="2:8">
      <c r="B55" s="102" t="s">
        <v>91</v>
      </c>
      <c r="C55" s="44">
        <v>10473091.16</v>
      </c>
      <c r="D55" s="44">
        <v>7797907.773</v>
      </c>
      <c r="E55" s="44">
        <v>8494.9993859999995</v>
      </c>
    </row>
    <row r="56" spans="2:8">
      <c r="B56" s="102" t="s">
        <v>92</v>
      </c>
      <c r="C56" s="44">
        <v>32998.31306</v>
      </c>
      <c r="D56" s="44">
        <v>65109.155209999997</v>
      </c>
      <c r="E56" s="44"/>
    </row>
    <row r="57" spans="2:8">
      <c r="B57" s="103" t="s">
        <v>93</v>
      </c>
      <c r="C57" s="49">
        <f>SUM(C58,C59,C60)</f>
        <v>4339430.7236339999</v>
      </c>
      <c r="D57" s="49">
        <f t="shared" ref="D57:E57" si="4">SUM(D58,D59,D60)</f>
        <v>4742214.0190000003</v>
      </c>
      <c r="E57" s="49">
        <f t="shared" si="4"/>
        <v>26.67887824</v>
      </c>
    </row>
    <row r="58" spans="2:8">
      <c r="B58" s="102" t="s">
        <v>94</v>
      </c>
      <c r="C58" s="44">
        <v>1515829.6129999999</v>
      </c>
      <c r="D58" s="44">
        <v>1359124.294</v>
      </c>
      <c r="E58" s="44"/>
    </row>
    <row r="59" spans="2:8">
      <c r="B59" s="102" t="s">
        <v>95</v>
      </c>
      <c r="C59" s="44">
        <v>2820837.6069999998</v>
      </c>
      <c r="D59" s="44">
        <v>1999919.9990000001</v>
      </c>
      <c r="E59" s="44">
        <v>26.67887824</v>
      </c>
    </row>
    <row r="60" spans="2:8" ht="16" thickBot="1">
      <c r="B60" s="102" t="s">
        <v>96</v>
      </c>
      <c r="C60" s="44">
        <v>2763.5036340000001</v>
      </c>
      <c r="D60" s="44">
        <v>1383169.726</v>
      </c>
      <c r="E60" s="44"/>
    </row>
    <row r="61" spans="2:8">
      <c r="B61" s="12" t="s">
        <v>97</v>
      </c>
      <c r="C61" s="33">
        <f>C62+C68+C79+C87+C92+C98+C105+C110</f>
        <v>43775345.066660538</v>
      </c>
      <c r="D61" s="33">
        <f t="shared" ref="D61:E61" si="5">D62+D68+D79+D87+D92+D98+D105+D110</f>
        <v>175621.58100000001</v>
      </c>
      <c r="E61" s="33">
        <f t="shared" si="5"/>
        <v>408472.89409801998</v>
      </c>
      <c r="F61" s="33">
        <f>+C61/1000000</f>
        <v>43.775345066660542</v>
      </c>
      <c r="G61" s="33">
        <f t="shared" ref="G61" si="6">+D61/1000000</f>
        <v>0.175621581</v>
      </c>
      <c r="H61" s="33">
        <f t="shared" ref="H61" si="7">+E61/1000000</f>
        <v>0.40847289409802001</v>
      </c>
    </row>
    <row r="62" spans="2:8">
      <c r="B62" s="20" t="s">
        <v>98</v>
      </c>
      <c r="C62" s="53">
        <f>SUM(C63:C67)</f>
        <v>30148902.009999998</v>
      </c>
      <c r="D62" s="119"/>
      <c r="E62" s="119"/>
    </row>
    <row r="63" spans="2:8">
      <c r="B63" s="100" t="s">
        <v>99</v>
      </c>
      <c r="C63" s="44">
        <v>19777568.649999999</v>
      </c>
      <c r="D63" s="58"/>
      <c r="E63" s="58"/>
    </row>
    <row r="64" spans="2:8">
      <c r="B64" s="100" t="s">
        <v>100</v>
      </c>
      <c r="C64" s="44">
        <v>3948594</v>
      </c>
      <c r="D64" s="58"/>
      <c r="E64" s="59"/>
    </row>
    <row r="65" spans="2:5">
      <c r="B65" s="100" t="s">
        <v>101</v>
      </c>
      <c r="C65" s="44">
        <v>1042076.36</v>
      </c>
      <c r="D65" s="58"/>
      <c r="E65" s="59"/>
    </row>
    <row r="66" spans="2:5">
      <c r="B66" s="100" t="s">
        <v>102</v>
      </c>
      <c r="C66" s="44">
        <v>5380663</v>
      </c>
      <c r="D66" s="58"/>
      <c r="E66" s="59"/>
    </row>
    <row r="67" spans="2:5">
      <c r="B67" s="100" t="s">
        <v>103</v>
      </c>
      <c r="C67" s="58"/>
      <c r="D67" s="58"/>
      <c r="E67" s="58"/>
    </row>
    <row r="68" spans="2:5">
      <c r="B68" s="20" t="s">
        <v>104</v>
      </c>
      <c r="C68" s="37">
        <f>SUM(C69:C78)</f>
        <v>2220566.8259999999</v>
      </c>
      <c r="D68" s="37">
        <f>SUM(D69:D78)</f>
        <v>175621.58100000001</v>
      </c>
      <c r="E68" s="37">
        <f>SUM(E69:E78)</f>
        <v>408147.435</v>
      </c>
    </row>
    <row r="69" spans="2:5">
      <c r="B69" s="100" t="s">
        <v>105</v>
      </c>
      <c r="C69" s="117">
        <v>247363.60699999999</v>
      </c>
      <c r="D69" s="58"/>
      <c r="E69" s="58"/>
    </row>
    <row r="70" spans="2:5">
      <c r="B70" s="100" t="s">
        <v>106</v>
      </c>
      <c r="C70" s="59"/>
      <c r="D70" s="58"/>
      <c r="E70" s="44">
        <v>408147.435</v>
      </c>
    </row>
    <row r="71" spans="2:5">
      <c r="B71" s="100" t="s">
        <v>107</v>
      </c>
      <c r="C71" s="59"/>
      <c r="D71" s="58"/>
      <c r="E71" s="58"/>
    </row>
    <row r="72" spans="2:5">
      <c r="B72" s="100" t="s">
        <v>108</v>
      </c>
      <c r="C72" s="59"/>
      <c r="D72" s="58"/>
      <c r="E72" s="44">
        <v>0</v>
      </c>
    </row>
    <row r="73" spans="2:5">
      <c r="B73" s="100" t="s">
        <v>109</v>
      </c>
      <c r="C73" s="59"/>
      <c r="D73" s="58"/>
      <c r="E73" s="58"/>
    </row>
    <row r="74" spans="2:5">
      <c r="B74" s="100" t="s">
        <v>110</v>
      </c>
      <c r="C74" s="44">
        <v>397779.89299999998</v>
      </c>
      <c r="D74" s="58"/>
      <c r="E74" s="58"/>
    </row>
    <row r="75" spans="2:5">
      <c r="B75" s="100" t="s">
        <v>111</v>
      </c>
      <c r="C75" s="44">
        <v>162616.93</v>
      </c>
      <c r="D75" s="58"/>
      <c r="E75" s="58"/>
    </row>
    <row r="76" spans="2:5">
      <c r="B76" s="100" t="s">
        <v>112</v>
      </c>
      <c r="C76" s="44">
        <v>1412806.3959999999</v>
      </c>
      <c r="D76" s="44">
        <v>175621.58100000001</v>
      </c>
      <c r="E76" s="58">
        <v>0</v>
      </c>
    </row>
    <row r="77" spans="2:5">
      <c r="B77" s="100" t="s">
        <v>113</v>
      </c>
      <c r="C77" s="59"/>
      <c r="D77" s="58"/>
      <c r="E77" s="58"/>
    </row>
    <row r="78" spans="2:5">
      <c r="B78" s="100" t="s">
        <v>114</v>
      </c>
      <c r="C78" s="59"/>
      <c r="D78" s="58"/>
      <c r="E78" s="58"/>
    </row>
    <row r="79" spans="2:5">
      <c r="B79" s="20" t="s">
        <v>115</v>
      </c>
      <c r="C79" s="37">
        <f>SUM(C80:C86)</f>
        <v>11369534.42</v>
      </c>
      <c r="D79" s="37">
        <f>SUM(D80:D86)</f>
        <v>0</v>
      </c>
      <c r="E79" s="58"/>
    </row>
    <row r="80" spans="2:5">
      <c r="B80" s="100" t="s">
        <v>116</v>
      </c>
      <c r="C80" s="44">
        <v>11011486.57</v>
      </c>
      <c r="D80" s="44">
        <v>0</v>
      </c>
      <c r="E80" s="58"/>
    </row>
    <row r="81" spans="2:5">
      <c r="B81" s="100" t="s">
        <v>117</v>
      </c>
      <c r="C81" s="44">
        <v>278778.40000000002</v>
      </c>
      <c r="D81" s="58"/>
      <c r="E81" s="58"/>
    </row>
    <row r="82" spans="2:5">
      <c r="B82" s="100" t="s">
        <v>118</v>
      </c>
      <c r="C82" s="44">
        <v>0</v>
      </c>
      <c r="D82" s="58"/>
      <c r="E82" s="58"/>
    </row>
    <row r="83" spans="2:5">
      <c r="B83" s="100" t="s">
        <v>119</v>
      </c>
      <c r="C83" s="58"/>
      <c r="D83" s="58"/>
      <c r="E83" s="58"/>
    </row>
    <row r="84" spans="2:5">
      <c r="B84" s="100" t="s">
        <v>120</v>
      </c>
      <c r="C84" s="44">
        <v>79269.45</v>
      </c>
      <c r="D84" s="58"/>
      <c r="E84" s="58"/>
    </row>
    <row r="85" spans="2:5">
      <c r="B85" s="100" t="s">
        <v>121</v>
      </c>
      <c r="C85" s="58"/>
      <c r="D85" s="58"/>
      <c r="E85" s="58"/>
    </row>
    <row r="86" spans="2:5">
      <c r="B86" s="100" t="s">
        <v>122</v>
      </c>
      <c r="C86" s="58"/>
      <c r="D86" s="58"/>
      <c r="E86" s="58"/>
    </row>
    <row r="87" spans="2:5">
      <c r="B87" s="14" t="s">
        <v>123</v>
      </c>
      <c r="C87" s="62">
        <f>SUM(C88:C91)</f>
        <v>4521.0810605400011</v>
      </c>
      <c r="D87" s="63"/>
      <c r="E87" s="63"/>
    </row>
    <row r="88" spans="2:5">
      <c r="B88" s="100" t="s">
        <v>124</v>
      </c>
      <c r="C88" s="44">
        <v>2934.451179352001</v>
      </c>
      <c r="D88" s="63"/>
      <c r="E88" s="63"/>
    </row>
    <row r="89" spans="2:5">
      <c r="B89" s="100" t="s">
        <v>125</v>
      </c>
      <c r="C89" s="44">
        <v>1586.6298811879999</v>
      </c>
      <c r="D89" s="63"/>
      <c r="E89" s="63"/>
    </row>
    <row r="90" spans="2:5">
      <c r="B90" s="100" t="s">
        <v>126</v>
      </c>
      <c r="C90" s="63"/>
      <c r="D90" s="63"/>
      <c r="E90" s="63"/>
    </row>
    <row r="91" spans="2:5">
      <c r="B91" s="100" t="s">
        <v>127</v>
      </c>
      <c r="C91" s="63"/>
      <c r="D91" s="63"/>
      <c r="E91" s="63"/>
    </row>
    <row r="92" spans="2:5">
      <c r="B92" s="14" t="s">
        <v>128</v>
      </c>
      <c r="C92" s="63"/>
      <c r="D92" s="63"/>
      <c r="E92" s="65">
        <f>E93+E94</f>
        <v>325.45909802</v>
      </c>
    </row>
    <row r="93" spans="2:5">
      <c r="B93" s="100" t="s">
        <v>129</v>
      </c>
      <c r="C93" s="63"/>
      <c r="D93" s="63"/>
      <c r="E93" s="44">
        <v>272.23</v>
      </c>
    </row>
    <row r="94" spans="2:5">
      <c r="B94" s="100" t="s">
        <v>130</v>
      </c>
      <c r="C94" s="64"/>
      <c r="D94" s="63"/>
      <c r="E94" s="44">
        <v>53.229098020000002</v>
      </c>
    </row>
    <row r="95" spans="2:5">
      <c r="B95" s="100" t="s">
        <v>131</v>
      </c>
      <c r="C95" s="64"/>
      <c r="D95" s="63"/>
      <c r="E95" s="63"/>
    </row>
    <row r="96" spans="2:5">
      <c r="B96" s="100" t="s">
        <v>132</v>
      </c>
      <c r="C96" s="64"/>
      <c r="D96" s="63"/>
      <c r="E96" s="63"/>
    </row>
    <row r="97" spans="2:5">
      <c r="B97" s="100" t="s">
        <v>133</v>
      </c>
      <c r="C97" s="64"/>
      <c r="D97" s="63"/>
      <c r="E97" s="63"/>
    </row>
    <row r="98" spans="2:5">
      <c r="B98" s="14" t="s">
        <v>134</v>
      </c>
      <c r="C98" s="63"/>
      <c r="D98" s="63"/>
      <c r="E98" s="63"/>
    </row>
    <row r="99" spans="2:5">
      <c r="B99" s="100" t="s">
        <v>135</v>
      </c>
      <c r="C99" s="63"/>
      <c r="D99" s="63"/>
      <c r="E99" s="63"/>
    </row>
    <row r="100" spans="2:5">
      <c r="B100" s="100" t="s">
        <v>136</v>
      </c>
      <c r="C100" s="63"/>
      <c r="D100" s="63"/>
      <c r="E100" s="63"/>
    </row>
    <row r="101" spans="2:5">
      <c r="B101" s="100" t="s">
        <v>137</v>
      </c>
      <c r="C101" s="63"/>
      <c r="D101" s="63"/>
      <c r="E101" s="63"/>
    </row>
    <row r="102" spans="2:5">
      <c r="B102" s="100" t="s">
        <v>138</v>
      </c>
      <c r="C102" s="63"/>
      <c r="D102" s="63"/>
      <c r="E102" s="63"/>
    </row>
    <row r="103" spans="2:5">
      <c r="B103" s="100" t="s">
        <v>139</v>
      </c>
      <c r="C103" s="64"/>
      <c r="D103" s="63"/>
      <c r="E103" s="63"/>
    </row>
    <row r="104" spans="2:5">
      <c r="B104" s="100" t="s">
        <v>140</v>
      </c>
      <c r="C104" s="64"/>
      <c r="D104" s="63"/>
      <c r="E104" s="63"/>
    </row>
    <row r="105" spans="2:5">
      <c r="B105" s="14" t="s">
        <v>141</v>
      </c>
      <c r="C105" s="63"/>
      <c r="D105" s="63"/>
      <c r="E105" s="63"/>
    </row>
    <row r="106" spans="2:5">
      <c r="B106" s="100" t="s">
        <v>142</v>
      </c>
      <c r="C106" s="69"/>
      <c r="D106" s="58"/>
      <c r="E106" s="58"/>
    </row>
    <row r="107" spans="2:5">
      <c r="B107" s="100" t="s">
        <v>143</v>
      </c>
      <c r="C107" s="69"/>
      <c r="D107" s="58"/>
      <c r="E107" s="58"/>
    </row>
    <row r="108" spans="2:5">
      <c r="B108" s="101" t="s">
        <v>144</v>
      </c>
      <c r="C108" s="58"/>
      <c r="D108" s="58"/>
      <c r="E108" s="58"/>
    </row>
    <row r="109" spans="2:5">
      <c r="B109" s="100" t="s">
        <v>145</v>
      </c>
      <c r="C109" s="104"/>
      <c r="D109" s="58"/>
      <c r="E109" s="58"/>
    </row>
    <row r="110" spans="2:5">
      <c r="B110" s="14" t="s">
        <v>146</v>
      </c>
      <c r="C110" s="68">
        <f>SUM(C111:C113)</f>
        <v>31820.729599999999</v>
      </c>
      <c r="D110" s="64"/>
      <c r="E110" s="64"/>
    </row>
    <row r="111" spans="2:5">
      <c r="B111" s="100" t="s">
        <v>147</v>
      </c>
      <c r="C111" s="44">
        <v>31820.729599999999</v>
      </c>
      <c r="D111" s="63"/>
      <c r="E111" s="63"/>
    </row>
    <row r="112" spans="2:5">
      <c r="B112" s="100" t="s">
        <v>148</v>
      </c>
      <c r="C112" s="63"/>
      <c r="D112" s="63"/>
      <c r="E112" s="63"/>
    </row>
    <row r="113" spans="2:8" ht="16" thickBot="1">
      <c r="B113" s="100" t="s">
        <v>149</v>
      </c>
      <c r="C113" s="2"/>
      <c r="D113" s="2"/>
      <c r="E113" s="2"/>
    </row>
    <row r="114" spans="2:8">
      <c r="B114" s="15" t="s">
        <v>150</v>
      </c>
      <c r="C114" s="33">
        <f>C141+C142</f>
        <v>1653781</v>
      </c>
      <c r="D114" s="33">
        <f>D115+D125+SUM(D136:D142)</f>
        <v>100859354.57099999</v>
      </c>
      <c r="E114" s="33">
        <f>E115+E125+SUM(E136:E142)</f>
        <v>28929208.934460998</v>
      </c>
      <c r="F114" s="33">
        <f>+C114/1000000</f>
        <v>1.6537809999999999</v>
      </c>
      <c r="G114" s="33">
        <f t="shared" ref="G114" si="8">+D114/1000000</f>
        <v>100.859354571</v>
      </c>
      <c r="H114" s="33">
        <f t="shared" ref="H114" si="9">+E114/1000000</f>
        <v>28.929208934460998</v>
      </c>
    </row>
    <row r="115" spans="2:8">
      <c r="B115" s="22" t="s">
        <v>151</v>
      </c>
      <c r="C115" s="58"/>
      <c r="D115" s="37">
        <f>SUM(D116:D124)</f>
        <v>80282859</v>
      </c>
      <c r="E115" s="37">
        <f>SUM(E116:E124)</f>
        <v>0</v>
      </c>
      <c r="F115" s="58">
        <f>+C115/1000000</f>
        <v>0</v>
      </c>
      <c r="G115" s="37">
        <f t="shared" ref="G115" si="10">+D115/1000000</f>
        <v>80.282859000000002</v>
      </c>
      <c r="H115" s="37">
        <f t="shared" ref="H115" si="11">+E115/1000000</f>
        <v>0</v>
      </c>
    </row>
    <row r="116" spans="2:8">
      <c r="B116" s="21" t="s">
        <v>152</v>
      </c>
      <c r="C116" s="58"/>
      <c r="D116" s="44">
        <v>75783821</v>
      </c>
      <c r="E116" s="59"/>
      <c r="F116" s="58">
        <f t="shared" ref="F116:F142" si="12">+C116/1000000</f>
        <v>0</v>
      </c>
      <c r="G116" s="37">
        <f t="shared" ref="G116:G142" si="13">+D116/1000000</f>
        <v>75.783821000000003</v>
      </c>
      <c r="H116" s="37">
        <f t="shared" ref="H116:H142" si="14">+E116/1000000</f>
        <v>0</v>
      </c>
    </row>
    <row r="117" spans="2:8">
      <c r="B117" s="21" t="s">
        <v>153</v>
      </c>
      <c r="C117" s="59"/>
      <c r="D117" s="44">
        <v>1657771</v>
      </c>
      <c r="E117" s="59"/>
      <c r="F117" s="58">
        <f t="shared" si="12"/>
        <v>0</v>
      </c>
      <c r="G117" s="37">
        <f t="shared" si="13"/>
        <v>1.6577710000000001</v>
      </c>
      <c r="H117" s="37">
        <f t="shared" si="14"/>
        <v>0</v>
      </c>
    </row>
    <row r="118" spans="2:8">
      <c r="B118" s="21" t="s">
        <v>154</v>
      </c>
      <c r="C118" s="59"/>
      <c r="D118" s="44">
        <v>409874</v>
      </c>
      <c r="E118" s="59"/>
      <c r="F118" s="58">
        <f t="shared" si="12"/>
        <v>0</v>
      </c>
      <c r="G118" s="37">
        <f t="shared" si="13"/>
        <v>0.40987400000000002</v>
      </c>
      <c r="H118" s="37">
        <f t="shared" si="14"/>
        <v>0</v>
      </c>
    </row>
    <row r="119" spans="2:8">
      <c r="B119" s="21" t="s">
        <v>155</v>
      </c>
      <c r="C119" s="59"/>
      <c r="D119" s="44">
        <v>394798</v>
      </c>
      <c r="E119" s="59"/>
      <c r="F119" s="58">
        <f t="shared" si="12"/>
        <v>0</v>
      </c>
      <c r="G119" s="37">
        <f t="shared" si="13"/>
        <v>0.39479799999999998</v>
      </c>
      <c r="H119" s="37">
        <f t="shared" si="14"/>
        <v>0</v>
      </c>
    </row>
    <row r="120" spans="2:8">
      <c r="B120" s="21" t="s">
        <v>157</v>
      </c>
      <c r="C120" s="59"/>
      <c r="D120" s="75"/>
      <c r="E120" s="59"/>
      <c r="F120" s="58">
        <f t="shared" si="12"/>
        <v>0</v>
      </c>
      <c r="G120" s="37">
        <f t="shared" si="13"/>
        <v>0</v>
      </c>
      <c r="H120" s="37">
        <f t="shared" si="14"/>
        <v>0</v>
      </c>
    </row>
    <row r="121" spans="2:8">
      <c r="B121" s="21" t="s">
        <v>158</v>
      </c>
      <c r="C121" s="59"/>
      <c r="D121" s="44">
        <v>1410939</v>
      </c>
      <c r="E121" s="58"/>
      <c r="F121" s="58">
        <f t="shared" si="12"/>
        <v>0</v>
      </c>
      <c r="G121" s="37">
        <f t="shared" si="13"/>
        <v>1.4109389999999999</v>
      </c>
      <c r="H121" s="37">
        <f t="shared" si="14"/>
        <v>0</v>
      </c>
    </row>
    <row r="122" spans="2:8">
      <c r="B122" s="21" t="s">
        <v>159</v>
      </c>
      <c r="C122" s="76"/>
      <c r="D122" s="44">
        <v>512991</v>
      </c>
      <c r="E122" s="59"/>
      <c r="F122" s="58">
        <f t="shared" si="12"/>
        <v>0</v>
      </c>
      <c r="G122" s="37">
        <f t="shared" si="13"/>
        <v>0.51299099999999997</v>
      </c>
      <c r="H122" s="37">
        <f t="shared" si="14"/>
        <v>0</v>
      </c>
    </row>
    <row r="123" spans="2:8">
      <c r="B123" s="21" t="s">
        <v>160</v>
      </c>
      <c r="C123" s="77"/>
      <c r="D123" s="44">
        <v>112665</v>
      </c>
      <c r="E123" s="59"/>
      <c r="F123" s="58">
        <f t="shared" si="12"/>
        <v>0</v>
      </c>
      <c r="G123" s="37">
        <f t="shared" si="13"/>
        <v>0.112665</v>
      </c>
      <c r="H123" s="37">
        <f t="shared" si="14"/>
        <v>0</v>
      </c>
    </row>
    <row r="124" spans="2:8">
      <c r="B124" s="21" t="s">
        <v>161</v>
      </c>
      <c r="C124" s="59"/>
      <c r="D124" s="75"/>
      <c r="E124" s="59"/>
      <c r="F124" s="58">
        <f t="shared" si="12"/>
        <v>0</v>
      </c>
      <c r="G124" s="37">
        <f t="shared" si="13"/>
        <v>0</v>
      </c>
      <c r="H124" s="37">
        <f t="shared" si="14"/>
        <v>0</v>
      </c>
    </row>
    <row r="125" spans="2:8">
      <c r="B125" s="22" t="s">
        <v>162</v>
      </c>
      <c r="C125" s="78"/>
      <c r="D125" s="62">
        <f>SUM(D126:D135)</f>
        <v>19821297</v>
      </c>
      <c r="E125" s="62">
        <f>SUM(E126:E135)</f>
        <v>8326694.4348999998</v>
      </c>
      <c r="F125" s="58">
        <f t="shared" si="12"/>
        <v>0</v>
      </c>
      <c r="G125" s="37">
        <f t="shared" si="13"/>
        <v>19.821297000000001</v>
      </c>
      <c r="H125" s="37">
        <f t="shared" si="14"/>
        <v>8.3266944349000003</v>
      </c>
    </row>
    <row r="126" spans="2:8">
      <c r="B126" s="21" t="s">
        <v>163</v>
      </c>
      <c r="C126" s="59"/>
      <c r="D126" s="44">
        <v>11779883</v>
      </c>
      <c r="E126" s="44">
        <v>6723686</v>
      </c>
      <c r="F126" s="58">
        <f t="shared" si="12"/>
        <v>0</v>
      </c>
      <c r="G126" s="37">
        <f t="shared" si="13"/>
        <v>11.779883</v>
      </c>
      <c r="H126" s="37">
        <f t="shared" si="14"/>
        <v>6.7236859999999998</v>
      </c>
    </row>
    <row r="127" spans="2:8">
      <c r="B127" s="21" t="s">
        <v>164</v>
      </c>
      <c r="C127" s="59"/>
      <c r="D127" s="44">
        <v>40950</v>
      </c>
      <c r="E127" s="44">
        <v>37815</v>
      </c>
      <c r="F127" s="58">
        <f t="shared" si="12"/>
        <v>0</v>
      </c>
      <c r="G127" s="37">
        <f t="shared" si="13"/>
        <v>4.095E-2</v>
      </c>
      <c r="H127" s="37">
        <f t="shared" si="14"/>
        <v>3.7815000000000001E-2</v>
      </c>
    </row>
    <row r="128" spans="2:8">
      <c r="B128" s="21" t="s">
        <v>165</v>
      </c>
      <c r="C128" s="59"/>
      <c r="D128" s="44">
        <v>5798143</v>
      </c>
      <c r="E128" s="44">
        <v>539318</v>
      </c>
      <c r="F128" s="58">
        <f t="shared" si="12"/>
        <v>0</v>
      </c>
      <c r="G128" s="37">
        <f t="shared" si="13"/>
        <v>5.7981429999999996</v>
      </c>
      <c r="H128" s="37">
        <f t="shared" si="14"/>
        <v>0.53931799999999996</v>
      </c>
    </row>
    <row r="129" spans="2:8">
      <c r="B129" s="21" t="s">
        <v>166</v>
      </c>
      <c r="C129" s="59"/>
      <c r="D129" s="44">
        <v>11612</v>
      </c>
      <c r="E129" s="44">
        <v>38766</v>
      </c>
      <c r="F129" s="58">
        <f t="shared" si="12"/>
        <v>0</v>
      </c>
      <c r="G129" s="37">
        <f t="shared" si="13"/>
        <v>1.1612000000000001E-2</v>
      </c>
      <c r="H129" s="37">
        <f t="shared" si="14"/>
        <v>3.8766000000000002E-2</v>
      </c>
    </row>
    <row r="130" spans="2:8">
      <c r="B130" s="21" t="s">
        <v>167</v>
      </c>
      <c r="C130" s="59"/>
      <c r="D130" s="75"/>
      <c r="E130" s="75"/>
      <c r="F130" s="58">
        <f t="shared" si="12"/>
        <v>0</v>
      </c>
      <c r="G130" s="37">
        <f t="shared" si="13"/>
        <v>0</v>
      </c>
      <c r="H130" s="37">
        <f t="shared" si="14"/>
        <v>0</v>
      </c>
    </row>
    <row r="131" spans="2:8">
      <c r="B131" s="21" t="s">
        <v>168</v>
      </c>
      <c r="C131" s="59"/>
      <c r="D131" s="44">
        <v>38934</v>
      </c>
      <c r="E131" s="44">
        <v>22120</v>
      </c>
      <c r="F131" s="58">
        <f t="shared" si="12"/>
        <v>0</v>
      </c>
      <c r="G131" s="37">
        <f t="shared" si="13"/>
        <v>3.8934000000000003E-2</v>
      </c>
      <c r="H131" s="37">
        <f t="shared" si="14"/>
        <v>2.2120000000000001E-2</v>
      </c>
    </row>
    <row r="132" spans="2:8">
      <c r="B132" s="21" t="s">
        <v>169</v>
      </c>
      <c r="C132" s="59"/>
      <c r="D132" s="44">
        <v>48891</v>
      </c>
      <c r="E132" s="44">
        <v>457703</v>
      </c>
      <c r="F132" s="58">
        <f t="shared" si="12"/>
        <v>0</v>
      </c>
      <c r="G132" s="37">
        <f t="shared" si="13"/>
        <v>4.8890999999999997E-2</v>
      </c>
      <c r="H132" s="37">
        <f t="shared" si="14"/>
        <v>0.45770300000000003</v>
      </c>
    </row>
    <row r="133" spans="2:8">
      <c r="B133" s="21" t="s">
        <v>170</v>
      </c>
      <c r="C133" s="59"/>
      <c r="D133" s="44">
        <v>11134</v>
      </c>
      <c r="E133" s="44">
        <v>77887</v>
      </c>
      <c r="F133" s="58">
        <f t="shared" si="12"/>
        <v>0</v>
      </c>
      <c r="G133" s="37">
        <f t="shared" si="13"/>
        <v>1.1134E-2</v>
      </c>
      <c r="H133" s="37">
        <f t="shared" si="14"/>
        <v>7.7886999999999998E-2</v>
      </c>
    </row>
    <row r="134" spans="2:8">
      <c r="B134" s="21" t="s">
        <v>171</v>
      </c>
      <c r="C134" s="76"/>
      <c r="D134" s="44">
        <v>2091750</v>
      </c>
      <c r="E134" s="44">
        <v>429399.43489999999</v>
      </c>
      <c r="F134" s="58">
        <f t="shared" si="12"/>
        <v>0</v>
      </c>
      <c r="G134" s="37">
        <f t="shared" si="13"/>
        <v>2.0917500000000002</v>
      </c>
      <c r="H134" s="37">
        <f t="shared" si="14"/>
        <v>0.42939943489999999</v>
      </c>
    </row>
    <row r="135" spans="2:8">
      <c r="B135" s="21" t="s">
        <v>172</v>
      </c>
      <c r="C135" s="59"/>
      <c r="D135" s="107"/>
      <c r="E135" s="58"/>
      <c r="F135" s="58">
        <f t="shared" si="12"/>
        <v>0</v>
      </c>
      <c r="G135" s="37">
        <f t="shared" si="13"/>
        <v>0</v>
      </c>
      <c r="H135" s="37">
        <f t="shared" si="14"/>
        <v>0</v>
      </c>
    </row>
    <row r="136" spans="2:8">
      <c r="B136" s="22" t="s">
        <v>173</v>
      </c>
      <c r="C136" s="59"/>
      <c r="D136" s="75"/>
      <c r="E136" s="44">
        <v>1756983.5959999999</v>
      </c>
      <c r="F136" s="58">
        <f t="shared" si="12"/>
        <v>0</v>
      </c>
      <c r="G136" s="37">
        <f t="shared" si="13"/>
        <v>0</v>
      </c>
      <c r="H136" s="37">
        <f t="shared" si="14"/>
        <v>1.756983596</v>
      </c>
    </row>
    <row r="137" spans="2:8">
      <c r="B137" s="22" t="s">
        <v>174</v>
      </c>
      <c r="C137" s="59"/>
      <c r="D137" s="44">
        <v>113413.001</v>
      </c>
      <c r="E137" s="59"/>
      <c r="F137" s="58">
        <f t="shared" si="12"/>
        <v>0</v>
      </c>
      <c r="G137" s="37">
        <f t="shared" si="13"/>
        <v>0.113413001</v>
      </c>
      <c r="H137" s="37">
        <f t="shared" si="14"/>
        <v>0</v>
      </c>
    </row>
    <row r="138" spans="2:8">
      <c r="B138" s="22" t="s">
        <v>175</v>
      </c>
      <c r="C138" s="59"/>
      <c r="D138" s="75"/>
      <c r="E138" s="44">
        <v>12177958.5</v>
      </c>
      <c r="F138" s="58">
        <f t="shared" si="12"/>
        <v>0</v>
      </c>
      <c r="G138" s="37">
        <f t="shared" si="13"/>
        <v>0</v>
      </c>
      <c r="H138" s="37">
        <f t="shared" si="14"/>
        <v>12.177958500000001</v>
      </c>
    </row>
    <row r="139" spans="2:8">
      <c r="B139" s="22" t="s">
        <v>176</v>
      </c>
      <c r="C139" s="59"/>
      <c r="D139" s="75"/>
      <c r="E139" s="44">
        <v>6471999.8235609997</v>
      </c>
      <c r="F139" s="58">
        <f t="shared" si="12"/>
        <v>0</v>
      </c>
      <c r="G139" s="37">
        <f t="shared" si="13"/>
        <v>0</v>
      </c>
      <c r="H139" s="37">
        <f t="shared" si="14"/>
        <v>6.4719998235610001</v>
      </c>
    </row>
    <row r="140" spans="2:8">
      <c r="B140" s="21" t="s">
        <v>177</v>
      </c>
      <c r="C140" s="59"/>
      <c r="D140" s="44">
        <v>641785.56999999995</v>
      </c>
      <c r="E140" s="44">
        <v>195572.58</v>
      </c>
      <c r="F140" s="58">
        <f t="shared" si="12"/>
        <v>0</v>
      </c>
      <c r="G140" s="37">
        <f t="shared" si="13"/>
        <v>0.64178556999999992</v>
      </c>
      <c r="H140" s="37">
        <f t="shared" si="14"/>
        <v>0.19557258</v>
      </c>
    </row>
    <row r="141" spans="2:8">
      <c r="B141" s="22" t="s">
        <v>178</v>
      </c>
      <c r="C141" s="44">
        <v>41502.39</v>
      </c>
      <c r="D141" s="75"/>
      <c r="E141" s="59"/>
      <c r="F141" s="58">
        <f t="shared" si="12"/>
        <v>4.150239E-2</v>
      </c>
      <c r="G141" s="37">
        <f t="shared" si="13"/>
        <v>0</v>
      </c>
      <c r="H141" s="37">
        <f t="shared" si="14"/>
        <v>0</v>
      </c>
    </row>
    <row r="142" spans="2:8" ht="16" thickBot="1">
      <c r="B142" s="22" t="s">
        <v>179</v>
      </c>
      <c r="C142" s="44">
        <v>1612278.61</v>
      </c>
      <c r="D142" s="75"/>
      <c r="E142" s="59"/>
      <c r="F142" s="58">
        <f t="shared" si="12"/>
        <v>1.6122786100000002</v>
      </c>
      <c r="G142" s="37">
        <f t="shared" si="13"/>
        <v>0</v>
      </c>
      <c r="H142" s="37">
        <f t="shared" si="14"/>
        <v>0</v>
      </c>
    </row>
    <row r="143" spans="2:8">
      <c r="B143" s="15" t="s">
        <v>180</v>
      </c>
      <c r="C143" s="33">
        <f>C144+C147+C150+C153+C156+C159+C166</f>
        <v>-191088672.67539999</v>
      </c>
      <c r="D143" s="33">
        <f>D162</f>
        <v>2503766.2985999999</v>
      </c>
      <c r="E143" s="33">
        <f>E162</f>
        <v>1233190.8855999999</v>
      </c>
      <c r="F143" s="33">
        <f>+C143/1000000</f>
        <v>-191.08867267539998</v>
      </c>
      <c r="G143" s="33">
        <f t="shared" ref="G143" si="15">+D143/1000000</f>
        <v>2.5037662986</v>
      </c>
      <c r="H143" s="33">
        <f t="shared" ref="H143" si="16">+E143/1000000</f>
        <v>1.2331908856</v>
      </c>
    </row>
    <row r="144" spans="2:8">
      <c r="B144" s="22" t="s">
        <v>181</v>
      </c>
      <c r="C144" s="153">
        <f>SUM(C145:C146)</f>
        <v>-181504861.1794</v>
      </c>
      <c r="D144" s="113"/>
      <c r="E144" s="113"/>
    </row>
    <row r="145" spans="2:5">
      <c r="B145" s="21" t="s">
        <v>182</v>
      </c>
      <c r="C145" s="44">
        <v>-176176418.67199999</v>
      </c>
      <c r="D145" s="113"/>
      <c r="E145" s="113"/>
    </row>
    <row r="146" spans="2:5">
      <c r="B146" s="21" t="s">
        <v>183</v>
      </c>
      <c r="C146" s="44">
        <v>-5328442.5073999995</v>
      </c>
      <c r="D146" s="113"/>
      <c r="E146" s="113"/>
    </row>
    <row r="147" spans="2:5">
      <c r="B147" s="22" t="s">
        <v>184</v>
      </c>
      <c r="C147" s="153">
        <f>SUM(C148:C149)</f>
        <v>-15092911.938900001</v>
      </c>
      <c r="D147" s="113"/>
      <c r="E147" s="113"/>
    </row>
    <row r="148" spans="2:5">
      <c r="B148" s="21" t="s">
        <v>185</v>
      </c>
      <c r="C148" s="44">
        <v>-22711863.930500001</v>
      </c>
      <c r="D148" s="113"/>
      <c r="E148" s="113"/>
    </row>
    <row r="149" spans="2:5">
      <c r="B149" s="21" t="s">
        <v>186</v>
      </c>
      <c r="C149" s="44">
        <v>7618951.9916000003</v>
      </c>
      <c r="D149" s="113"/>
      <c r="E149" s="113"/>
    </row>
    <row r="150" spans="2:5">
      <c r="B150" s="22" t="s">
        <v>187</v>
      </c>
      <c r="C150" s="153">
        <f>SUM(C151:C152)</f>
        <v>10774530.9529</v>
      </c>
      <c r="D150" s="113"/>
      <c r="E150" s="113"/>
    </row>
    <row r="151" spans="2:5">
      <c r="B151" s="21" t="s">
        <v>188</v>
      </c>
      <c r="C151" s="44">
        <v>-496605.31199999998</v>
      </c>
      <c r="D151" s="113"/>
      <c r="E151" s="113"/>
    </row>
    <row r="152" spans="2:5">
      <c r="B152" s="21" t="s">
        <v>189</v>
      </c>
      <c r="C152" s="44">
        <v>11271136.264900001</v>
      </c>
      <c r="D152" s="113"/>
      <c r="E152" s="113"/>
    </row>
    <row r="153" spans="2:5">
      <c r="B153" s="22" t="s">
        <v>190</v>
      </c>
      <c r="C153" s="153">
        <f>SUM(C154:C155)</f>
        <v>102485.26240000001</v>
      </c>
      <c r="D153" s="113"/>
      <c r="E153" s="113"/>
    </row>
    <row r="154" spans="2:5">
      <c r="B154" s="21" t="s">
        <v>191</v>
      </c>
      <c r="C154" s="114"/>
      <c r="D154" s="114"/>
      <c r="E154" s="114"/>
    </row>
    <row r="155" spans="2:5">
      <c r="B155" s="21" t="s">
        <v>192</v>
      </c>
      <c r="C155" s="44">
        <v>102485.26240000001</v>
      </c>
      <c r="D155" s="115"/>
      <c r="E155" s="115"/>
    </row>
    <row r="156" spans="2:5">
      <c r="B156" s="22" t="s">
        <v>193</v>
      </c>
      <c r="C156" s="153">
        <f>SUM(C157:C158)</f>
        <v>609445.42779999995</v>
      </c>
      <c r="D156" s="113"/>
      <c r="E156" s="113"/>
    </row>
    <row r="157" spans="2:5">
      <c r="B157" s="21" t="s">
        <v>194</v>
      </c>
      <c r="C157" s="73"/>
      <c r="D157" s="114"/>
      <c r="E157" s="114"/>
    </row>
    <row r="158" spans="2:5">
      <c r="B158" s="21" t="s">
        <v>195</v>
      </c>
      <c r="C158" s="44">
        <v>609445.42779999995</v>
      </c>
      <c r="D158" s="115"/>
      <c r="E158" s="115"/>
    </row>
    <row r="159" spans="2:5">
      <c r="B159" s="22" t="s">
        <v>196</v>
      </c>
      <c r="C159" s="153">
        <f>SUM(C160:C161)</f>
        <v>877699.23849999998</v>
      </c>
      <c r="D159" s="113"/>
      <c r="E159" s="113"/>
    </row>
    <row r="160" spans="2:5">
      <c r="B160" s="21" t="s">
        <v>197</v>
      </c>
      <c r="C160" s="73"/>
      <c r="D160" s="114"/>
      <c r="E160" s="114"/>
    </row>
    <row r="161" spans="2:8">
      <c r="B161" s="21" t="s">
        <v>198</v>
      </c>
      <c r="C161" s="44">
        <v>877699.23849999998</v>
      </c>
      <c r="D161" s="115"/>
      <c r="E161" s="115"/>
    </row>
    <row r="162" spans="2:8">
      <c r="B162" s="22" t="s">
        <v>199</v>
      </c>
      <c r="C162" s="59"/>
      <c r="D162" s="62">
        <f>SUM(D163:D164)</f>
        <v>2503766.2985999999</v>
      </c>
      <c r="E162" s="62">
        <f>SUM(E163:E164)</f>
        <v>1233190.8855999999</v>
      </c>
    </row>
    <row r="163" spans="2:8">
      <c r="B163" s="21" t="s">
        <v>200</v>
      </c>
      <c r="C163" s="59"/>
      <c r="D163" s="44">
        <v>2462087.2286</v>
      </c>
      <c r="E163" s="44">
        <v>1197174.7356</v>
      </c>
    </row>
    <row r="164" spans="2:8">
      <c r="B164" s="21" t="s">
        <v>201</v>
      </c>
      <c r="C164" s="59"/>
      <c r="D164" s="44">
        <v>41679.07</v>
      </c>
      <c r="E164" s="44">
        <v>36016.15</v>
      </c>
    </row>
    <row r="165" spans="2:8">
      <c r="B165" s="21" t="s">
        <v>202</v>
      </c>
      <c r="C165" s="59"/>
      <c r="D165" s="75"/>
      <c r="E165" s="59"/>
    </row>
    <row r="166" spans="2:8">
      <c r="B166" s="22" t="s">
        <v>203</v>
      </c>
      <c r="C166" s="44">
        <v>-6855060.4386999998</v>
      </c>
      <c r="D166" s="59"/>
      <c r="E166" s="59"/>
    </row>
    <row r="167" spans="2:8" ht="16" thickBot="1">
      <c r="B167" s="23" t="s">
        <v>204</v>
      </c>
      <c r="C167" s="108"/>
      <c r="D167" s="2"/>
      <c r="E167" s="2"/>
    </row>
    <row r="168" spans="2:8">
      <c r="B168" s="15" t="s">
        <v>205</v>
      </c>
      <c r="C168" s="33">
        <f>C169+C173+C174+C177+C180</f>
        <v>2077697.2260199999</v>
      </c>
      <c r="D168" s="33">
        <f>D169+D173+D174+D177+D180</f>
        <v>58968310.458985955</v>
      </c>
      <c r="E168" s="33">
        <f>E169+E173+E174+E177+E180</f>
        <v>7122373.4222519994</v>
      </c>
      <c r="F168" s="33">
        <f>+C168/1000000</f>
        <v>2.0776972260199997</v>
      </c>
      <c r="G168" s="33">
        <f t="shared" ref="G168" si="17">+D168/1000000</f>
        <v>58.968310458985954</v>
      </c>
      <c r="H168" s="33">
        <f t="shared" ref="H168" si="18">+E168/1000000</f>
        <v>7.1223734222519992</v>
      </c>
    </row>
    <row r="169" spans="2:8">
      <c r="B169" s="163" t="s">
        <v>206</v>
      </c>
      <c r="C169" s="63"/>
      <c r="D169" s="62">
        <f>D170+D171+D172</f>
        <v>34471017.420000002</v>
      </c>
      <c r="E169" s="78"/>
    </row>
    <row r="170" spans="2:8">
      <c r="B170" s="102" t="s">
        <v>207</v>
      </c>
      <c r="C170" s="63"/>
      <c r="D170" s="44">
        <v>21782794.199999999</v>
      </c>
      <c r="E170" s="78"/>
    </row>
    <row r="171" spans="2:8">
      <c r="B171" s="102" t="s">
        <v>208</v>
      </c>
      <c r="C171" s="63"/>
      <c r="D171" s="44">
        <v>8199975.04</v>
      </c>
      <c r="E171" s="78"/>
    </row>
    <row r="172" spans="2:8">
      <c r="B172" s="102" t="s">
        <v>209</v>
      </c>
      <c r="C172" s="63"/>
      <c r="D172" s="44">
        <v>4488248.18</v>
      </c>
      <c r="E172" s="78"/>
    </row>
    <row r="173" spans="2:8">
      <c r="B173" s="163" t="s">
        <v>210</v>
      </c>
      <c r="C173" s="63"/>
      <c r="D173" s="44">
        <v>98484.787500000006</v>
      </c>
      <c r="E173" s="44">
        <v>69906.612599999993</v>
      </c>
    </row>
    <row r="174" spans="2:8">
      <c r="B174" s="163" t="s">
        <v>211</v>
      </c>
      <c r="C174" s="62">
        <f>C175+C176</f>
        <v>2077697.2260199999</v>
      </c>
      <c r="D174" s="62">
        <f>D175+D176</f>
        <v>780259.72148596006</v>
      </c>
      <c r="E174" s="62">
        <f>E175+E176</f>
        <v>172214.11965200002</v>
      </c>
    </row>
    <row r="175" spans="2:8">
      <c r="B175" s="102" t="s">
        <v>212</v>
      </c>
      <c r="C175" s="44">
        <v>44390.346019999997</v>
      </c>
      <c r="D175" s="44">
        <v>86.703485959999995</v>
      </c>
      <c r="E175" s="44">
        <v>1819.188652</v>
      </c>
    </row>
    <row r="176" spans="2:8">
      <c r="B176" s="102" t="s">
        <v>213</v>
      </c>
      <c r="C176" s="44">
        <v>2033306.88</v>
      </c>
      <c r="D176" s="44">
        <v>780173.01800000004</v>
      </c>
      <c r="E176" s="44">
        <v>170394.93100000001</v>
      </c>
    </row>
    <row r="177" spans="2:5">
      <c r="B177" s="162" t="s">
        <v>214</v>
      </c>
      <c r="C177" s="63"/>
      <c r="D177" s="37">
        <f>SUM(D178:D179)</f>
        <v>23618548.529999997</v>
      </c>
      <c r="E177" s="37">
        <f>SUM(E178:E179)</f>
        <v>6880252.6899999995</v>
      </c>
    </row>
    <row r="178" spans="2:5">
      <c r="B178" s="102" t="s">
        <v>215</v>
      </c>
      <c r="C178" s="63"/>
      <c r="D178" s="44">
        <v>4984901.95</v>
      </c>
      <c r="E178" s="44">
        <v>4628081.8499999996</v>
      </c>
    </row>
    <row r="179" spans="2:5">
      <c r="B179" s="102" t="s">
        <v>216</v>
      </c>
      <c r="C179" s="63"/>
      <c r="D179" s="44">
        <v>18633646.579999998</v>
      </c>
      <c r="E179" s="44">
        <v>2252170.84</v>
      </c>
    </row>
    <row r="180" spans="2:5" ht="16" thickBot="1">
      <c r="B180" s="20" t="s">
        <v>217</v>
      </c>
      <c r="C180" s="2"/>
      <c r="D180" s="2"/>
      <c r="E180" s="2"/>
    </row>
    <row r="181" spans="2:5" ht="17" thickBot="1">
      <c r="B181" s="140" t="s">
        <v>218</v>
      </c>
      <c r="C181" s="137">
        <f>C3+C61+C114+C168</f>
        <v>484922655.79129589</v>
      </c>
      <c r="D181" s="137">
        <f t="shared" ref="C181:E181" si="19">D3+D61+D114+D168</f>
        <v>180281143.20992425</v>
      </c>
      <c r="E181" s="137">
        <f t="shared" si="19"/>
        <v>38769166.996139638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D9E96-0029-4373-9CB6-1C0DD5157128}">
  <dimension ref="A1:AG200"/>
  <sheetViews>
    <sheetView zoomScale="138" zoomScaleNormal="138" workbookViewId="0">
      <pane xSplit="1" topLeftCell="P1" activePane="topRight" state="frozen"/>
      <selection activeCell="D188" sqref="D188"/>
      <selection pane="topRight" activeCell="D188" sqref="D188"/>
    </sheetView>
  </sheetViews>
  <sheetFormatPr baseColWidth="10" defaultColWidth="11.5" defaultRowHeight="27.5" customHeight="1"/>
  <cols>
    <col min="1" max="1" width="45.164062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1993</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330035617.92415583</v>
      </c>
      <c r="C7" s="134">
        <f>C10+C68+C121+C150+C175</f>
        <v>116562747.11769275</v>
      </c>
      <c r="D7" s="134">
        <f>D10+D68+D121+D150+D175</f>
        <v>28429654.166532051</v>
      </c>
      <c r="E7" s="134">
        <f>E68</f>
        <v>869860.00000000012</v>
      </c>
      <c r="F7" s="134">
        <f t="shared" ref="F7:AB7" si="0">F68</f>
        <v>0</v>
      </c>
      <c r="G7" s="134">
        <f t="shared" si="0"/>
        <v>0</v>
      </c>
      <c r="H7" s="134">
        <f t="shared" si="0"/>
        <v>0</v>
      </c>
      <c r="I7" s="134">
        <f t="shared" si="0"/>
        <v>0</v>
      </c>
      <c r="J7" s="134">
        <f t="shared" si="0"/>
        <v>0</v>
      </c>
      <c r="K7" s="134">
        <f t="shared" si="0"/>
        <v>0</v>
      </c>
      <c r="L7" s="134">
        <f t="shared" si="0"/>
        <v>0</v>
      </c>
      <c r="M7" s="134">
        <f t="shared" si="0"/>
        <v>0</v>
      </c>
      <c r="N7" s="134">
        <f t="shared" si="0"/>
        <v>0</v>
      </c>
      <c r="O7" s="134">
        <f t="shared" si="0"/>
        <v>0</v>
      </c>
      <c r="P7" s="134">
        <f t="shared" si="0"/>
        <v>0</v>
      </c>
      <c r="Q7" s="134">
        <f t="shared" si="0"/>
        <v>0</v>
      </c>
      <c r="R7" s="134">
        <f t="shared" si="0"/>
        <v>0</v>
      </c>
      <c r="S7" s="134">
        <f t="shared" si="0"/>
        <v>0</v>
      </c>
      <c r="T7" s="134">
        <f t="shared" si="0"/>
        <v>0</v>
      </c>
      <c r="U7" s="134">
        <f t="shared" si="0"/>
        <v>136705.296</v>
      </c>
      <c r="V7" s="134">
        <f t="shared" si="0"/>
        <v>36476.654000000002</v>
      </c>
      <c r="W7" s="134">
        <f t="shared" si="0"/>
        <v>0</v>
      </c>
      <c r="X7" s="134">
        <f t="shared" si="0"/>
        <v>0</v>
      </c>
      <c r="Y7" s="134">
        <f t="shared" si="0"/>
        <v>0</v>
      </c>
      <c r="Z7" s="134">
        <f t="shared" si="0"/>
        <v>0</v>
      </c>
      <c r="AA7" s="134">
        <f t="shared" si="0"/>
        <v>0</v>
      </c>
      <c r="AB7" s="134">
        <f t="shared" si="0"/>
        <v>47776.480000000003</v>
      </c>
      <c r="AC7" s="139">
        <f>SUM(B7:AB7)</f>
        <v>476118837.63838065</v>
      </c>
      <c r="AE7" s="139">
        <f>AC7/1000</f>
        <v>476118.83763838065</v>
      </c>
      <c r="AF7" s="130"/>
      <c r="AG7" s="185">
        <f>AG10+AG68+AG121+AG150+AG175</f>
        <v>83196.46267180366</v>
      </c>
    </row>
    <row r="8" spans="1:33" ht="27.5" customHeight="1" thickBot="1">
      <c r="A8" s="131" t="s">
        <v>37</v>
      </c>
      <c r="B8" s="132">
        <f>(B10+B68+B121+B175)</f>
        <v>323227135.45765585</v>
      </c>
      <c r="C8" s="132">
        <f t="shared" ref="C8:AB8" si="1">(C10+C68+C121+C175)</f>
        <v>116014364.35329275</v>
      </c>
      <c r="D8" s="132">
        <f t="shared" si="1"/>
        <v>28207565.03753205</v>
      </c>
      <c r="E8" s="132">
        <f t="shared" si="1"/>
        <v>869860.00000000012</v>
      </c>
      <c r="F8" s="132">
        <f t="shared" si="1"/>
        <v>0</v>
      </c>
      <c r="G8" s="132">
        <f t="shared" si="1"/>
        <v>0</v>
      </c>
      <c r="H8" s="132">
        <f t="shared" si="1"/>
        <v>0</v>
      </c>
      <c r="I8" s="132">
        <f t="shared" si="1"/>
        <v>0</v>
      </c>
      <c r="J8" s="132">
        <f t="shared" si="1"/>
        <v>0</v>
      </c>
      <c r="K8" s="132">
        <f t="shared" si="1"/>
        <v>0</v>
      </c>
      <c r="L8" s="132">
        <f t="shared" si="1"/>
        <v>0</v>
      </c>
      <c r="M8" s="132">
        <f t="shared" si="1"/>
        <v>0</v>
      </c>
      <c r="N8" s="132">
        <f t="shared" si="1"/>
        <v>0</v>
      </c>
      <c r="O8" s="132">
        <f t="shared" si="1"/>
        <v>0</v>
      </c>
      <c r="P8" s="132">
        <f t="shared" si="1"/>
        <v>0</v>
      </c>
      <c r="Q8" s="132">
        <f t="shared" si="1"/>
        <v>0</v>
      </c>
      <c r="R8" s="132">
        <f t="shared" si="1"/>
        <v>0</v>
      </c>
      <c r="S8" s="132">
        <f t="shared" si="1"/>
        <v>0</v>
      </c>
      <c r="T8" s="132">
        <f t="shared" si="1"/>
        <v>0</v>
      </c>
      <c r="U8" s="132">
        <f t="shared" si="1"/>
        <v>136705.296</v>
      </c>
      <c r="V8" s="132">
        <f t="shared" si="1"/>
        <v>36476.654000000002</v>
      </c>
      <c r="W8" s="132">
        <f t="shared" si="1"/>
        <v>0</v>
      </c>
      <c r="X8" s="132">
        <f t="shared" si="1"/>
        <v>0</v>
      </c>
      <c r="Y8" s="132">
        <f t="shared" si="1"/>
        <v>0</v>
      </c>
      <c r="Z8" s="132">
        <f t="shared" si="1"/>
        <v>0</v>
      </c>
      <c r="AA8" s="132">
        <f t="shared" si="1"/>
        <v>0</v>
      </c>
      <c r="AB8" s="132">
        <f t="shared" si="1"/>
        <v>47776.480000000003</v>
      </c>
      <c r="AC8" s="135">
        <f>SUM(B8:AB8)</f>
        <v>468539883.27848065</v>
      </c>
      <c r="AE8" s="135">
        <f>AC8/1000</f>
        <v>468539.88327848067</v>
      </c>
      <c r="AF8" s="130"/>
      <c r="AG8" s="186"/>
    </row>
    <row r="9" spans="1:33" ht="27.5" customHeight="1" thickBot="1">
      <c r="A9" s="136" t="s">
        <v>38</v>
      </c>
      <c r="B9" s="137">
        <f>B10+B68+B121+B150+B175</f>
        <v>125341920.4526559</v>
      </c>
      <c r="C9" s="137">
        <f t="shared" ref="C9:D9" si="2">C10+C68+C121+C150+C175</f>
        <v>116562747.11769275</v>
      </c>
      <c r="D9" s="137">
        <f t="shared" si="2"/>
        <v>28429654.166532051</v>
      </c>
      <c r="E9" s="137">
        <f t="shared" ref="E9:AB9" si="3">E10+E68+E121+E175</f>
        <v>869860.00000000012</v>
      </c>
      <c r="F9" s="137">
        <f t="shared" si="3"/>
        <v>0</v>
      </c>
      <c r="G9" s="137">
        <f t="shared" si="3"/>
        <v>0</v>
      </c>
      <c r="H9" s="137">
        <f t="shared" si="3"/>
        <v>0</v>
      </c>
      <c r="I9" s="137">
        <f t="shared" si="3"/>
        <v>0</v>
      </c>
      <c r="J9" s="137">
        <f t="shared" si="3"/>
        <v>0</v>
      </c>
      <c r="K9" s="137">
        <f t="shared" si="3"/>
        <v>0</v>
      </c>
      <c r="L9" s="137">
        <f t="shared" si="3"/>
        <v>0</v>
      </c>
      <c r="M9" s="137">
        <f t="shared" si="3"/>
        <v>0</v>
      </c>
      <c r="N9" s="137">
        <f t="shared" si="3"/>
        <v>0</v>
      </c>
      <c r="O9" s="137">
        <f t="shared" si="3"/>
        <v>0</v>
      </c>
      <c r="P9" s="137">
        <f t="shared" si="3"/>
        <v>0</v>
      </c>
      <c r="Q9" s="137">
        <f t="shared" si="3"/>
        <v>0</v>
      </c>
      <c r="R9" s="137">
        <f t="shared" si="3"/>
        <v>0</v>
      </c>
      <c r="S9" s="137">
        <f t="shared" si="3"/>
        <v>0</v>
      </c>
      <c r="T9" s="137">
        <f t="shared" si="3"/>
        <v>0</v>
      </c>
      <c r="U9" s="137">
        <f t="shared" si="3"/>
        <v>136705.296</v>
      </c>
      <c r="V9" s="137">
        <f t="shared" si="3"/>
        <v>36476.654000000002</v>
      </c>
      <c r="W9" s="137">
        <f t="shared" si="3"/>
        <v>0</v>
      </c>
      <c r="X9" s="137">
        <f t="shared" si="3"/>
        <v>0</v>
      </c>
      <c r="Y9" s="137">
        <f t="shared" si="3"/>
        <v>0</v>
      </c>
      <c r="Z9" s="137">
        <f t="shared" si="3"/>
        <v>0</v>
      </c>
      <c r="AA9" s="137">
        <f t="shared" si="3"/>
        <v>0</v>
      </c>
      <c r="AB9" s="137">
        <f t="shared" si="3"/>
        <v>47776.480000000003</v>
      </c>
      <c r="AC9" s="138">
        <f>SUM(B9:AB9)</f>
        <v>271425140.16688073</v>
      </c>
      <c r="AE9" s="138">
        <f t="shared" ref="AE9:AE72" si="4">AC9/1000</f>
        <v>271425.14016688074</v>
      </c>
      <c r="AF9" s="129"/>
      <c r="AG9" s="187"/>
    </row>
    <row r="10" spans="1:33" ht="22.25" customHeight="1">
      <c r="A10" s="32" t="s">
        <v>39</v>
      </c>
      <c r="B10" s="33">
        <f>B11+B53</f>
        <v>290823603.3954429</v>
      </c>
      <c r="C10" s="33">
        <f>C11+C53</f>
        <v>14786905.295867464</v>
      </c>
      <c r="D10" s="33">
        <f>D11+D53</f>
        <v>3095407.5493430486</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308705916.24065351</v>
      </c>
      <c r="AD10" s="41"/>
      <c r="AE10" s="57">
        <f t="shared" si="4"/>
        <v>308705.91624065349</v>
      </c>
      <c r="AF10" s="128"/>
      <c r="AG10" s="36">
        <f>AG11+AG53</f>
        <v>76789.367378803669</v>
      </c>
    </row>
    <row r="11" spans="1:33" ht="22.25" customHeight="1">
      <c r="A11" s="20" t="s">
        <v>40</v>
      </c>
      <c r="B11" s="37">
        <f>B12+B18+B43+B49</f>
        <v>278661701.7498064</v>
      </c>
      <c r="C11" s="37">
        <f>C12+C18+C43+C49</f>
        <v>868630.94110226422</v>
      </c>
      <c r="D11" s="37">
        <f>D12+D18+D43+D49</f>
        <v>3083582.8693430484</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282613915.56025177</v>
      </c>
      <c r="AD11" s="41"/>
      <c r="AE11" s="37">
        <f t="shared" si="4"/>
        <v>282613.9155602518</v>
      </c>
      <c r="AF11" s="128"/>
      <c r="AG11" s="37">
        <f>AG12+AG18+AG43+AG49</f>
        <v>74307.305677222525</v>
      </c>
    </row>
    <row r="12" spans="1:33" ht="22.25" customHeight="1">
      <c r="A12" s="20" t="s">
        <v>41</v>
      </c>
      <c r="B12" s="37">
        <f>B13+B14+B15</f>
        <v>107960061.07579347</v>
      </c>
      <c r="C12" s="37">
        <f>C13+C14+C15</f>
        <v>88495.737278264132</v>
      </c>
      <c r="D12" s="37">
        <f>D13+D14+D15</f>
        <v>192322.179243049</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108240878.99231479</v>
      </c>
      <c r="AD12" s="41"/>
      <c r="AE12" s="37">
        <f t="shared" si="4"/>
        <v>108240.87899231479</v>
      </c>
      <c r="AF12" s="128"/>
      <c r="AG12" s="37">
        <f>SUM(AG13:AG15)</f>
        <v>13641.788558843058</v>
      </c>
    </row>
    <row r="13" spans="1:33" ht="22.25" customHeight="1">
      <c r="A13" s="21" t="s">
        <v>42</v>
      </c>
      <c r="B13" s="44">
        <v>73045097.563433498</v>
      </c>
      <c r="C13" s="44">
        <v>63421.281878264097</v>
      </c>
      <c r="D13" s="44">
        <v>150285.01963721399</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73258803.864948973</v>
      </c>
      <c r="AD13" s="41"/>
      <c r="AE13" s="52">
        <f t="shared" si="4"/>
        <v>73258.803864948975</v>
      </c>
      <c r="AF13" s="128"/>
      <c r="AG13" s="44">
        <v>11791.4516485041</v>
      </c>
    </row>
    <row r="14" spans="1:33" ht="22.25" customHeight="1">
      <c r="A14" s="21" t="s">
        <v>43</v>
      </c>
      <c r="B14" s="44">
        <v>8940025.3216606807</v>
      </c>
      <c r="C14" s="44">
        <v>8212.3794269426398</v>
      </c>
      <c r="D14" s="44">
        <v>14551.3160290707</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8962789.0171166938</v>
      </c>
      <c r="AD14" s="41"/>
      <c r="AE14" s="52">
        <f t="shared" si="4"/>
        <v>8962.7890171166946</v>
      </c>
      <c r="AF14" s="128"/>
      <c r="AG14" s="44">
        <v>1545.05601068792</v>
      </c>
    </row>
    <row r="15" spans="1:33" ht="22.25" customHeight="1">
      <c r="A15" s="21" t="s">
        <v>44</v>
      </c>
      <c r="B15" s="49">
        <f>B16+B17</f>
        <v>25974938.190699298</v>
      </c>
      <c r="C15" s="49">
        <f t="shared" ref="C15:D15" si="5">C16+C17</f>
        <v>16862.075973057399</v>
      </c>
      <c r="D15" s="49">
        <f t="shared" si="5"/>
        <v>27485.843576764299</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26019286.110249117</v>
      </c>
      <c r="AD15" s="41"/>
      <c r="AE15" s="52">
        <f t="shared" si="4"/>
        <v>26019.286110249119</v>
      </c>
      <c r="AF15" s="128"/>
      <c r="AG15" s="44">
        <v>305.28089965103698</v>
      </c>
    </row>
    <row r="16" spans="1:33" ht="22.25" customHeight="1">
      <c r="A16" s="98" t="s">
        <v>45</v>
      </c>
      <c r="B16" s="44">
        <v>1033054.621</v>
      </c>
      <c r="C16" s="44">
        <v>5.165</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1033059.7860000001</v>
      </c>
      <c r="AD16" s="41"/>
      <c r="AE16" s="52">
        <f t="shared" si="4"/>
        <v>1033.059786</v>
      </c>
      <c r="AF16" s="128"/>
      <c r="AG16" s="73"/>
    </row>
    <row r="17" spans="1:33" ht="22.25" customHeight="1">
      <c r="A17" s="99" t="s">
        <v>46</v>
      </c>
      <c r="B17" s="44">
        <v>24941883.569699299</v>
      </c>
      <c r="C17" s="44">
        <v>16856.910973057398</v>
      </c>
      <c r="D17" s="44">
        <v>27485.843576764299</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24986226.324249119</v>
      </c>
      <c r="AD17" s="41"/>
      <c r="AE17" s="52">
        <f t="shared" si="4"/>
        <v>24986.226324249117</v>
      </c>
      <c r="AF17" s="128"/>
      <c r="AG17" s="44">
        <v>305.28089965103698</v>
      </c>
    </row>
    <row r="18" spans="1:33" ht="22.25" customHeight="1">
      <c r="A18" s="20" t="s">
        <v>47</v>
      </c>
      <c r="B18" s="37">
        <f>B19+B20+B21+B25+B26+B33+B35+B37+B39</f>
        <v>41155276.031012945</v>
      </c>
      <c r="C18" s="37">
        <f>C19+C20+C21+C25+C26+C33+C35+C37+C39</f>
        <v>108228.02782399999</v>
      </c>
      <c r="D18" s="37">
        <f>D19+D20+D21+D25+D26+D33+D35+D37+D39</f>
        <v>151365.91710000002</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41414869.975936949</v>
      </c>
      <c r="AD18" s="110"/>
      <c r="AE18" s="37">
        <f t="shared" si="4"/>
        <v>41414.869975936948</v>
      </c>
      <c r="AF18" s="128"/>
      <c r="AG18" s="37">
        <f>SUM(AG19,AG20,AG21,AG25,AG26,AG32,AG33,AG34,AG35,AG36,AG37,AG38,AG39)</f>
        <v>1997.7741183794687</v>
      </c>
    </row>
    <row r="19" spans="1:33" ht="22.25" customHeight="1">
      <c r="A19" s="100" t="s">
        <v>48</v>
      </c>
      <c r="B19" s="44">
        <v>3238196.5886149993</v>
      </c>
      <c r="C19" s="44">
        <v>2395.61</v>
      </c>
      <c r="D19" s="44">
        <v>3707.5752499999994</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3244299.7738649994</v>
      </c>
      <c r="AD19" s="110"/>
      <c r="AE19" s="44">
        <f t="shared" si="4"/>
        <v>3244.2997738649992</v>
      </c>
      <c r="AF19" s="128"/>
      <c r="AG19" s="44">
        <v>80.09896828981195</v>
      </c>
    </row>
    <row r="20" spans="1:33" ht="22.25" customHeight="1">
      <c r="A20" s="100" t="s">
        <v>49</v>
      </c>
      <c r="B20" s="44">
        <v>1903219.0529799999</v>
      </c>
      <c r="C20" s="44">
        <v>1371.2719999999999</v>
      </c>
      <c r="D20" s="44">
        <v>2066.8145</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1906657.1394800001</v>
      </c>
      <c r="AD20" s="110"/>
      <c r="AE20" s="52">
        <f t="shared" si="4"/>
        <v>1906.6571394800001</v>
      </c>
      <c r="AF20" s="128"/>
      <c r="AG20" s="44">
        <v>29.193447836226149</v>
      </c>
    </row>
    <row r="21" spans="1:33" ht="22.25" customHeight="1">
      <c r="A21" s="100" t="s">
        <v>50</v>
      </c>
      <c r="B21" s="44">
        <f>SUM(B22:B24)</f>
        <v>6726986.3353700005</v>
      </c>
      <c r="C21" s="44">
        <f>SUM(C22:C24)</f>
        <v>5426.1033960000004</v>
      </c>
      <c r="D21" s="44">
        <f>SUM(D22:D24)</f>
        <v>8911.2295710000017</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6741323.6683370005</v>
      </c>
      <c r="AD21" s="110"/>
      <c r="AE21" s="52">
        <f t="shared" si="4"/>
        <v>6741.3236683370005</v>
      </c>
      <c r="AF21" s="128"/>
      <c r="AG21" s="44">
        <f>SUM(AG22:AG24)</f>
        <v>193.7808595017579</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6090199.1582599999</v>
      </c>
      <c r="C23" s="44">
        <v>4989.5553960000007</v>
      </c>
      <c r="D23" s="44">
        <v>8275.4680710000011</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6103464.1817269996</v>
      </c>
      <c r="AD23" s="110"/>
      <c r="AE23" s="52">
        <f t="shared" si="4"/>
        <v>6103.4641817269994</v>
      </c>
      <c r="AF23" s="128"/>
      <c r="AG23" s="44">
        <v>181.08455842696731</v>
      </c>
    </row>
    <row r="24" spans="1:33" ht="22.25" customHeight="1">
      <c r="A24" s="99" t="s">
        <v>53</v>
      </c>
      <c r="B24" s="44">
        <v>636787.17711000005</v>
      </c>
      <c r="C24" s="44">
        <v>436.548</v>
      </c>
      <c r="D24" s="44">
        <v>635.76149999999996</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637859.48661000002</v>
      </c>
      <c r="AD24" s="110"/>
      <c r="AE24" s="52">
        <f t="shared" si="4"/>
        <v>637.85948660999998</v>
      </c>
      <c r="AF24" s="128"/>
      <c r="AG24" s="44">
        <v>12.696301074790599</v>
      </c>
    </row>
    <row r="25" spans="1:33" ht="22.25" customHeight="1">
      <c r="A25" s="100" t="s">
        <v>54</v>
      </c>
      <c r="B25" s="44">
        <v>2364019.1430599997</v>
      </c>
      <c r="C25" s="44">
        <v>2006.8999999999999</v>
      </c>
      <c r="D25" s="44">
        <v>3382.6985</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2369408.7415599995</v>
      </c>
      <c r="AD25" s="110"/>
      <c r="AE25" s="52">
        <f t="shared" si="4"/>
        <v>2369.4087415599997</v>
      </c>
      <c r="AF25" s="128"/>
      <c r="AG25" s="44">
        <v>67.07913783914664</v>
      </c>
    </row>
    <row r="26" spans="1:33" ht="22.25" customHeight="1">
      <c r="A26" s="100" t="s">
        <v>55</v>
      </c>
      <c r="B26" s="44">
        <f>SUM(B27:B31)</f>
        <v>3886712.9828099995</v>
      </c>
      <c r="C26" s="44">
        <f>SUM(C27:C31)</f>
        <v>3897.9359999999997</v>
      </c>
      <c r="D26" s="44">
        <f>SUM(D27:D31)</f>
        <v>7195.5450000000001</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3897806.4638099996</v>
      </c>
      <c r="AD26" s="110"/>
      <c r="AE26" s="52">
        <f t="shared" si="4"/>
        <v>3897.8064638099995</v>
      </c>
      <c r="AF26" s="128"/>
      <c r="AG26" s="44">
        <f>SUM(AG27:AG31)</f>
        <v>179.90481265411606</v>
      </c>
    </row>
    <row r="27" spans="1:33" ht="22.25" customHeight="1">
      <c r="A27" s="99" t="s">
        <v>56</v>
      </c>
      <c r="B27" s="44">
        <v>2802795.0465599997</v>
      </c>
      <c r="C27" s="44">
        <v>2963.52</v>
      </c>
      <c r="D27" s="44">
        <v>5609.5199999999995</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2811368.0865599997</v>
      </c>
      <c r="AD27" s="110"/>
      <c r="AE27" s="52">
        <f t="shared" si="4"/>
        <v>2811.3680865599999</v>
      </c>
      <c r="AF27" s="128"/>
      <c r="AG27" s="44">
        <v>152.87870182596674</v>
      </c>
    </row>
    <row r="28" spans="1:33" ht="22.25" customHeight="1">
      <c r="A28" s="99" t="s">
        <v>57</v>
      </c>
      <c r="B28" s="44">
        <v>427645.86856999993</v>
      </c>
      <c r="C28" s="44">
        <v>394.65999999999997</v>
      </c>
      <c r="D28" s="44">
        <v>690.00699999999995</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428730.53556999989</v>
      </c>
      <c r="AD28" s="110"/>
      <c r="AE28" s="52">
        <f t="shared" si="4"/>
        <v>428.73053556999992</v>
      </c>
      <c r="AF28" s="128"/>
      <c r="AG28" s="44">
        <v>6.9486356899892687</v>
      </c>
    </row>
    <row r="29" spans="1:33" ht="22.25" customHeight="1">
      <c r="A29" s="99" t="s">
        <v>58</v>
      </c>
      <c r="B29" s="44">
        <v>15858.779390000002</v>
      </c>
      <c r="C29" s="44">
        <v>10.612</v>
      </c>
      <c r="D29" s="44">
        <v>15.131499999999997</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15884.52289</v>
      </c>
      <c r="AD29" s="110"/>
      <c r="AE29" s="52">
        <f t="shared" si="4"/>
        <v>15.88452289</v>
      </c>
      <c r="AF29" s="128"/>
      <c r="AG29" s="44">
        <v>0.29164721319868764</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640413.28828999994</v>
      </c>
      <c r="C31" s="44">
        <v>529.14400000000001</v>
      </c>
      <c r="D31" s="44">
        <v>880.88650000000018</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641823.31878999993</v>
      </c>
      <c r="AD31" s="110"/>
      <c r="AE31" s="52">
        <f t="shared" si="4"/>
        <v>641.82331878999992</v>
      </c>
      <c r="AF31" s="128"/>
      <c r="AG31" s="44">
        <v>19.78582792496136</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203507.27886000002</v>
      </c>
      <c r="C33" s="44">
        <v>109.11599999999999</v>
      </c>
      <c r="D33" s="44">
        <v>127.91549999999999</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203744.31036000003</v>
      </c>
      <c r="AD33" s="110"/>
      <c r="AE33" s="52">
        <f t="shared" si="4"/>
        <v>203.74431036000004</v>
      </c>
      <c r="AF33" s="128"/>
      <c r="AG33" s="44">
        <v>0.54879983675292321</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7016906.4689499987</v>
      </c>
      <c r="C35" s="44">
        <v>7099.999843999999</v>
      </c>
      <c r="D35" s="44">
        <v>13185.388919000001</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7037191.8577129981</v>
      </c>
      <c r="AD35" s="110"/>
      <c r="AE35" s="52">
        <f t="shared" si="4"/>
        <v>7037.1918577129982</v>
      </c>
      <c r="AF35" s="128"/>
      <c r="AG35" s="44">
        <v>212.36391469026907</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383049.34866000002</v>
      </c>
      <c r="C37" s="44">
        <v>441.67200000000003</v>
      </c>
      <c r="D37" s="44">
        <v>836.02199999999993</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384327.04266000004</v>
      </c>
      <c r="AD37" s="110"/>
      <c r="AE37" s="52">
        <f t="shared" si="4"/>
        <v>384.32704266000002</v>
      </c>
      <c r="AF37" s="128"/>
      <c r="AG37" s="44">
        <v>1.6973649542495544</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15432678.831707953</v>
      </c>
      <c r="C39" s="44">
        <f>SUM(C40:C42)</f>
        <v>85479.418583999999</v>
      </c>
      <c r="D39" s="44">
        <f>SUM(D40:D42)</f>
        <v>111952.72786000001</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15630110.978151953</v>
      </c>
      <c r="AD39" s="110"/>
      <c r="AE39" s="52">
        <f t="shared" si="4"/>
        <v>15630.110978151954</v>
      </c>
      <c r="AF39" s="128"/>
      <c r="AG39" s="44">
        <f>SUM(AG40:AG42)</f>
        <v>1233.1068127771384</v>
      </c>
    </row>
    <row r="40" spans="1:33" ht="22.25" customHeight="1">
      <c r="A40" s="99" t="s">
        <v>69</v>
      </c>
      <c r="B40" s="44">
        <v>1447266.7789000003</v>
      </c>
      <c r="C40" s="44">
        <v>823.08799999999997</v>
      </c>
      <c r="D40" s="44">
        <v>985.13750000000016</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1449075.0044000002</v>
      </c>
      <c r="AD40" s="110"/>
      <c r="AE40" s="52">
        <f t="shared" si="4"/>
        <v>1449.0750044000001</v>
      </c>
      <c r="AF40" s="128"/>
      <c r="AG40" s="44">
        <v>9.9390514698121208</v>
      </c>
    </row>
    <row r="41" spans="1:33" ht="22.25" customHeight="1">
      <c r="A41" s="99" t="s">
        <v>70</v>
      </c>
      <c r="B41" s="44">
        <v>181825.07848</v>
      </c>
      <c r="C41" s="44">
        <v>144.31200000000001</v>
      </c>
      <c r="D41" s="44">
        <v>231.10650000000001</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182200.49698</v>
      </c>
      <c r="AD41" s="110"/>
      <c r="AE41" s="52">
        <f t="shared" si="4"/>
        <v>182.20049698</v>
      </c>
      <c r="AF41" s="128"/>
      <c r="AG41" s="44">
        <v>2.7790489457072809</v>
      </c>
    </row>
    <row r="42" spans="1:33" ht="22.25" customHeight="1">
      <c r="A42" s="99" t="s">
        <v>71</v>
      </c>
      <c r="B42" s="44">
        <v>13803586.974327952</v>
      </c>
      <c r="C42" s="44">
        <v>84512.018584000005</v>
      </c>
      <c r="D42" s="44">
        <v>110736.48386000001</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13998835.476771951</v>
      </c>
      <c r="AD42" s="110"/>
      <c r="AE42" s="52">
        <f t="shared" si="4"/>
        <v>13998.83547677195</v>
      </c>
      <c r="AF42" s="128"/>
      <c r="AG42" s="44">
        <v>1220.3887123616191</v>
      </c>
    </row>
    <row r="43" spans="1:33" ht="22.25" customHeight="1">
      <c r="A43" s="20" t="s">
        <v>72</v>
      </c>
      <c r="B43" s="37">
        <f>SUM(B44:B48)</f>
        <v>100679893.59299999</v>
      </c>
      <c r="C43" s="37">
        <f>SUM(C44:C48)</f>
        <v>366637.89600000001</v>
      </c>
      <c r="D43" s="37">
        <f>SUM(D44:D48)</f>
        <v>2423758.7429999998</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103470290.23200001</v>
      </c>
      <c r="AD43" s="41"/>
      <c r="AE43" s="37">
        <f t="shared" si="4"/>
        <v>103470.29023200001</v>
      </c>
      <c r="AF43" s="128"/>
      <c r="AG43" s="37">
        <f>SUM(AG44:AG48)</f>
        <v>24147.023000000005</v>
      </c>
    </row>
    <row r="44" spans="1:33" ht="22.25" customHeight="1">
      <c r="A44" s="100" t="s">
        <v>73</v>
      </c>
      <c r="B44" s="44">
        <v>4446907.9179999996</v>
      </c>
      <c r="C44" s="44">
        <v>857.38599999999997</v>
      </c>
      <c r="D44" s="44">
        <v>32458.182000000001</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4480223.4859999996</v>
      </c>
      <c r="AD44" s="41"/>
      <c r="AE44" s="52">
        <f t="shared" si="4"/>
        <v>4480.2234859999999</v>
      </c>
      <c r="AF44" s="128"/>
      <c r="AG44" s="44">
        <v>0.88</v>
      </c>
    </row>
    <row r="45" spans="1:33" ht="22.25" customHeight="1">
      <c r="A45" s="100" t="s">
        <v>74</v>
      </c>
      <c r="B45" s="44">
        <v>93561039.355000004</v>
      </c>
      <c r="C45" s="44">
        <v>360437.75</v>
      </c>
      <c r="D45" s="44">
        <v>2211659.34</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96133136.445000008</v>
      </c>
      <c r="AD45" s="41"/>
      <c r="AE45" s="52">
        <f t="shared" si="4"/>
        <v>96133.136445000011</v>
      </c>
      <c r="AF45" s="128"/>
      <c r="AG45" s="44">
        <v>24044.841</v>
      </c>
    </row>
    <row r="46" spans="1:33" ht="22.25" customHeight="1">
      <c r="A46" s="100" t="s">
        <v>75</v>
      </c>
      <c r="B46" s="44">
        <v>1656553.659</v>
      </c>
      <c r="C46" s="44">
        <v>2642.2719999999999</v>
      </c>
      <c r="D46" s="44">
        <v>172338.88099999999</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1831534.8120000002</v>
      </c>
      <c r="AD46" s="41"/>
      <c r="AE46" s="52">
        <f t="shared" si="4"/>
        <v>1831.5348120000001</v>
      </c>
      <c r="AF46" s="128"/>
      <c r="AG46" s="44">
        <v>39.061999999999998</v>
      </c>
    </row>
    <row r="47" spans="1:33" ht="22.25" customHeight="1">
      <c r="A47" s="100" t="s">
        <v>76</v>
      </c>
      <c r="B47" s="44">
        <v>1015392.661</v>
      </c>
      <c r="C47" s="44">
        <v>2700.4879999999998</v>
      </c>
      <c r="D47" s="44">
        <v>7302.34</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1025395.4889999999</v>
      </c>
      <c r="AD47" s="41"/>
      <c r="AE47" s="52">
        <f t="shared" si="4"/>
        <v>1025.395489</v>
      </c>
      <c r="AF47" s="128"/>
      <c r="AG47" s="44">
        <v>62.24</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28866471.049999997</v>
      </c>
      <c r="C49" s="37">
        <f>SUM(C50:C52)</f>
        <v>305269.28000000003</v>
      </c>
      <c r="D49" s="37">
        <f>SUM(D50:D52)</f>
        <v>316136.02999999997</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29487876.359999999</v>
      </c>
      <c r="AD49" s="41"/>
      <c r="AE49" s="37">
        <f t="shared" si="4"/>
        <v>29487.876359999998</v>
      </c>
      <c r="AF49" s="128"/>
      <c r="AG49" s="37">
        <f>SUM(AG50:AG52)</f>
        <v>34520.720000000001</v>
      </c>
    </row>
    <row r="50" spans="1:33" ht="22.25" customHeight="1">
      <c r="A50" s="100" t="s">
        <v>79</v>
      </c>
      <c r="B50" s="44">
        <v>3299009.92</v>
      </c>
      <c r="C50" s="44">
        <v>7394.34</v>
      </c>
      <c r="D50" s="44">
        <v>1573.8</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3307978.0599999996</v>
      </c>
      <c r="AD50" s="41"/>
      <c r="AE50" s="52">
        <f t="shared" si="4"/>
        <v>3307.9780599999995</v>
      </c>
      <c r="AF50" s="128"/>
      <c r="AG50" s="44">
        <v>1634.52</v>
      </c>
    </row>
    <row r="51" spans="1:33" ht="22.25" customHeight="1">
      <c r="A51" s="100" t="s">
        <v>80</v>
      </c>
      <c r="B51" s="44">
        <v>20388920.52</v>
      </c>
      <c r="C51" s="44">
        <v>278079.5</v>
      </c>
      <c r="D51" s="44">
        <v>303379.23</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20970379.25</v>
      </c>
      <c r="AD51" s="41"/>
      <c r="AE51" s="52">
        <f t="shared" si="4"/>
        <v>20970.379250000002</v>
      </c>
      <c r="AF51" s="128"/>
      <c r="AG51" s="44">
        <v>32809.4</v>
      </c>
    </row>
    <row r="52" spans="1:33" ht="22.25" customHeight="1">
      <c r="A52" s="100" t="s">
        <v>81</v>
      </c>
      <c r="B52" s="44">
        <v>5178540.6100000003</v>
      </c>
      <c r="C52" s="44">
        <v>19795.439999999999</v>
      </c>
      <c r="D52" s="44">
        <v>11183</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5209519.0500000007</v>
      </c>
      <c r="AD52" s="41"/>
      <c r="AE52" s="52">
        <f t="shared" si="4"/>
        <v>5209.5190500000008</v>
      </c>
      <c r="AF52" s="128"/>
      <c r="AG52" s="44">
        <v>76.8</v>
      </c>
    </row>
    <row r="53" spans="1:33" ht="22.25" customHeight="1">
      <c r="A53" s="13" t="s">
        <v>82</v>
      </c>
      <c r="B53" s="37">
        <f>B54+B59</f>
        <v>12161901.645636519</v>
      </c>
      <c r="C53" s="37">
        <f>C54+C59</f>
        <v>13918274.354765199</v>
      </c>
      <c r="D53" s="37">
        <f>D54+D59</f>
        <v>11824.68</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26092000.680401716</v>
      </c>
      <c r="AD53" s="41"/>
      <c r="AE53" s="37">
        <f t="shared" si="4"/>
        <v>26092.000680401718</v>
      </c>
      <c r="AF53" s="128"/>
      <c r="AG53" s="37">
        <f>AG54+AG59</f>
        <v>2482.0617015811499</v>
      </c>
    </row>
    <row r="54" spans="1:33" ht="22.25" customHeight="1">
      <c r="A54" s="20" t="s">
        <v>83</v>
      </c>
      <c r="B54" s="37">
        <f>B55+B58</f>
        <v>69724.63</v>
      </c>
      <c r="C54" s="37">
        <f>C55+C58</f>
        <v>2452420.96</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2522145.59</v>
      </c>
      <c r="AD54" s="41"/>
      <c r="AE54" s="37">
        <f t="shared" si="4"/>
        <v>2522.1455899999996</v>
      </c>
      <c r="AF54" s="128"/>
      <c r="AG54" s="76"/>
    </row>
    <row r="55" spans="1:33" ht="22.25" customHeight="1">
      <c r="A55" s="101" t="s">
        <v>84</v>
      </c>
      <c r="B55" s="52">
        <f>B56+B57</f>
        <v>69724.63</v>
      </c>
      <c r="C55" s="52">
        <f>C56+C57</f>
        <v>2452420.96</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2522145.59</v>
      </c>
      <c r="AD55" s="41"/>
      <c r="AE55" s="44">
        <f t="shared" si="4"/>
        <v>2522.1455899999996</v>
      </c>
      <c r="AF55" s="128"/>
      <c r="AG55" s="73"/>
    </row>
    <row r="56" spans="1:33" ht="22.25" customHeight="1">
      <c r="A56" s="100" t="s">
        <v>85</v>
      </c>
      <c r="B56" s="44">
        <v>66402.570000000007</v>
      </c>
      <c r="C56" s="44">
        <v>2352348.9500000002</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2418751.52</v>
      </c>
      <c r="AD56" s="41"/>
      <c r="AE56" s="52">
        <f t="shared" si="4"/>
        <v>2418.7515199999998</v>
      </c>
      <c r="AF56" s="128"/>
      <c r="AG56" s="73"/>
    </row>
    <row r="57" spans="1:33" ht="22.25" customHeight="1">
      <c r="A57" s="100" t="s">
        <v>86</v>
      </c>
      <c r="B57" s="44">
        <v>3322.06</v>
      </c>
      <c r="C57" s="44">
        <v>100072.01</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103394.06999999999</v>
      </c>
      <c r="AD57" s="41"/>
      <c r="AE57" s="52">
        <f t="shared" si="4"/>
        <v>103.39407</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12092177.015636519</v>
      </c>
      <c r="C59" s="37">
        <f t="shared" ref="C59:D59" si="8">C60+C64</f>
        <v>11465853.394765198</v>
      </c>
      <c r="D59" s="37">
        <f t="shared" si="8"/>
        <v>11824.68</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23569855.090401717</v>
      </c>
      <c r="AD59" s="41"/>
      <c r="AE59" s="37">
        <f t="shared" si="4"/>
        <v>23569.855090401717</v>
      </c>
      <c r="AF59" s="128"/>
      <c r="AG59" s="53">
        <f>SUM(AG60:AG66)</f>
        <v>2482.0617015811499</v>
      </c>
    </row>
    <row r="60" spans="1:33" ht="22.25" customHeight="1">
      <c r="A60" s="100" t="s">
        <v>89</v>
      </c>
      <c r="B60" s="49">
        <f>SUM(B61,B62,B63)</f>
        <v>10203950.25294736</v>
      </c>
      <c r="C60" s="49">
        <f t="shared" ref="C60:D60" si="9">SUM(C61,C62,C63)</f>
        <v>9176254.4644881375</v>
      </c>
      <c r="D60" s="49">
        <f t="shared" si="9"/>
        <v>11793.28</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19391997.997435499</v>
      </c>
      <c r="AD60" s="41"/>
      <c r="AE60" s="52">
        <f t="shared" si="4"/>
        <v>19391.997997435497</v>
      </c>
      <c r="AF60" s="128"/>
      <c r="AG60" s="111"/>
    </row>
    <row r="61" spans="1:33" ht="22.25" customHeight="1">
      <c r="A61" s="102" t="s">
        <v>90</v>
      </c>
      <c r="B61" s="44">
        <v>6324626.5883081499</v>
      </c>
      <c r="C61" s="44">
        <v>5828892.1947108004</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12153518.78301895</v>
      </c>
      <c r="AD61" s="41"/>
      <c r="AE61" s="52">
        <f t="shared" si="4"/>
        <v>12153.51878301895</v>
      </c>
      <c r="AF61" s="128"/>
      <c r="AG61" s="109"/>
    </row>
    <row r="62" spans="1:33" ht="22.25" customHeight="1">
      <c r="A62" s="102" t="s">
        <v>91</v>
      </c>
      <c r="B62" s="44">
        <v>3837850.23630381</v>
      </c>
      <c r="C62" s="44">
        <v>3287899.0573841999</v>
      </c>
      <c r="D62" s="44">
        <v>11793.28</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7137542.5736880107</v>
      </c>
      <c r="AD62" s="41"/>
      <c r="AE62" s="52">
        <f t="shared" si="4"/>
        <v>7137.5425736880106</v>
      </c>
      <c r="AF62" s="128"/>
      <c r="AG62" s="44">
        <v>2482.0617015811499</v>
      </c>
    </row>
    <row r="63" spans="1:33" ht="22.25" customHeight="1">
      <c r="A63" s="102" t="s">
        <v>92</v>
      </c>
      <c r="B63" s="44">
        <v>41473.428335400102</v>
      </c>
      <c r="C63" s="44">
        <v>59463.212393136098</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100936.64072853621</v>
      </c>
      <c r="AD63" s="41"/>
      <c r="AE63" s="52">
        <f t="shared" si="4"/>
        <v>100.9366407285362</v>
      </c>
      <c r="AF63" s="128"/>
      <c r="AG63" s="109"/>
    </row>
    <row r="64" spans="1:33" ht="22.25" customHeight="1">
      <c r="A64" s="103" t="s">
        <v>93</v>
      </c>
      <c r="B64" s="49">
        <f>SUM(B65,B66,B67)</f>
        <v>1888226.762689159</v>
      </c>
      <c r="C64" s="49">
        <f t="shared" ref="C64:D64" si="11">SUM(C65,C66,C67)</f>
        <v>2289598.9302770598</v>
      </c>
      <c r="D64" s="49">
        <f t="shared" si="11"/>
        <v>31.4</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4177857.0929662189</v>
      </c>
      <c r="AD64" s="41"/>
      <c r="AE64" s="52">
        <f t="shared" si="4"/>
        <v>4177.8570929662192</v>
      </c>
      <c r="AF64" s="128"/>
      <c r="AG64" s="109"/>
    </row>
    <row r="65" spans="1:33" ht="22.25" customHeight="1">
      <c r="A65" s="102" t="s">
        <v>94</v>
      </c>
      <c r="B65" s="44">
        <v>1815872.5654998601</v>
      </c>
      <c r="C65" s="44">
        <v>981601.35123814398</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2797473.916738004</v>
      </c>
      <c r="AD65" s="41"/>
      <c r="AE65" s="52">
        <f t="shared" si="4"/>
        <v>2797.4739167380039</v>
      </c>
      <c r="AF65" s="128"/>
      <c r="AG65" s="112"/>
    </row>
    <row r="66" spans="1:33" ht="22.25" customHeight="1">
      <c r="A66" s="102" t="s">
        <v>95</v>
      </c>
      <c r="B66" s="44">
        <v>70658.321862152603</v>
      </c>
      <c r="C66" s="44">
        <v>1318.9437306555601</v>
      </c>
      <c r="D66" s="44">
        <v>31.4</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72008.66559280816</v>
      </c>
      <c r="AD66" s="41"/>
      <c r="AE66" s="52">
        <f t="shared" si="4"/>
        <v>72.008665592808157</v>
      </c>
      <c r="AF66" s="128"/>
      <c r="AG66" s="112"/>
    </row>
    <row r="67" spans="1:33" ht="22.25" customHeight="1" thickBot="1">
      <c r="A67" s="102" t="s">
        <v>96</v>
      </c>
      <c r="B67" s="44">
        <v>1695.87532714641</v>
      </c>
      <c r="C67" s="44">
        <v>1306678.6353082601</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1308374.5106354065</v>
      </c>
      <c r="AD67" s="41"/>
      <c r="AE67" s="116">
        <f t="shared" si="4"/>
        <v>1308.3745106354065</v>
      </c>
      <c r="AF67" s="128"/>
      <c r="AG67" s="112"/>
    </row>
    <row r="68" spans="1:33" ht="22.25" customHeight="1">
      <c r="A68" s="12" t="s">
        <v>97</v>
      </c>
      <c r="B68" s="33">
        <f>B69+B75+B86+B94+B99+B105+B112+B117</f>
        <v>31086030.540212996</v>
      </c>
      <c r="C68" s="33">
        <f t="shared" ref="C68:AC68" si="12">C69+C75+C86+C94+C99+C105+C112+C117</f>
        <v>246020.04380693604</v>
      </c>
      <c r="D68" s="33">
        <f t="shared" si="12"/>
        <v>695182.18500000006</v>
      </c>
      <c r="E68" s="34">
        <f t="shared" si="12"/>
        <v>869860.00000000012</v>
      </c>
      <c r="F68" s="34">
        <f t="shared" si="12"/>
        <v>0</v>
      </c>
      <c r="G68" s="34">
        <f t="shared" si="12"/>
        <v>0</v>
      </c>
      <c r="H68" s="34">
        <f t="shared" si="12"/>
        <v>0</v>
      </c>
      <c r="I68" s="34">
        <f t="shared" si="12"/>
        <v>0</v>
      </c>
      <c r="J68" s="34">
        <f t="shared" si="12"/>
        <v>0</v>
      </c>
      <c r="K68" s="34">
        <f t="shared" si="12"/>
        <v>0</v>
      </c>
      <c r="L68" s="34">
        <f t="shared" si="12"/>
        <v>0</v>
      </c>
      <c r="M68" s="34">
        <f t="shared" si="12"/>
        <v>0</v>
      </c>
      <c r="N68" s="34">
        <f t="shared" si="12"/>
        <v>0</v>
      </c>
      <c r="O68" s="34">
        <f t="shared" si="12"/>
        <v>0</v>
      </c>
      <c r="P68" s="34">
        <f t="shared" si="12"/>
        <v>0</v>
      </c>
      <c r="Q68" s="34">
        <f t="shared" si="12"/>
        <v>0</v>
      </c>
      <c r="R68" s="34">
        <f t="shared" si="12"/>
        <v>0</v>
      </c>
      <c r="S68" s="34">
        <f t="shared" si="12"/>
        <v>0</v>
      </c>
      <c r="T68" s="34">
        <f t="shared" si="12"/>
        <v>0</v>
      </c>
      <c r="U68" s="34">
        <f t="shared" si="12"/>
        <v>136705.296</v>
      </c>
      <c r="V68" s="34">
        <f t="shared" si="12"/>
        <v>36476.654000000002</v>
      </c>
      <c r="W68" s="34">
        <f t="shared" si="12"/>
        <v>0</v>
      </c>
      <c r="X68" s="34">
        <f t="shared" si="12"/>
        <v>0</v>
      </c>
      <c r="Y68" s="34">
        <f t="shared" si="12"/>
        <v>0</v>
      </c>
      <c r="Z68" s="34">
        <f t="shared" si="12"/>
        <v>0</v>
      </c>
      <c r="AA68" s="34">
        <f t="shared" si="12"/>
        <v>0</v>
      </c>
      <c r="AB68" s="120">
        <f t="shared" si="12"/>
        <v>47776.480000000003</v>
      </c>
      <c r="AC68" s="57">
        <f t="shared" si="12"/>
        <v>33118051.199019935</v>
      </c>
      <c r="AD68" s="93"/>
      <c r="AE68" s="57">
        <f t="shared" si="4"/>
        <v>33118.051199019937</v>
      </c>
      <c r="AF68" s="128"/>
      <c r="AG68" s="57"/>
    </row>
    <row r="69" spans="1:33" ht="22.25" customHeight="1">
      <c r="A69" s="20" t="s">
        <v>98</v>
      </c>
      <c r="B69" s="53">
        <f>SUM(B70:B74)</f>
        <v>15504668.146808399</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15504668.146808399</v>
      </c>
      <c r="AD69" s="41"/>
      <c r="AE69" s="37">
        <f t="shared" si="4"/>
        <v>15504.668146808399</v>
      </c>
      <c r="AF69" s="128"/>
      <c r="AG69" s="76"/>
    </row>
    <row r="70" spans="1:33" ht="22.25" customHeight="1">
      <c r="A70" s="100" t="s">
        <v>99</v>
      </c>
      <c r="B70" s="44">
        <v>12043624.342400001</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12043624.342400001</v>
      </c>
      <c r="AD70" s="41"/>
      <c r="AE70" s="52">
        <f t="shared" si="4"/>
        <v>12043.624342400002</v>
      </c>
      <c r="AF70" s="128"/>
      <c r="AG70" s="111"/>
    </row>
    <row r="71" spans="1:33" ht="22.25" customHeight="1">
      <c r="A71" s="100" t="s">
        <v>100</v>
      </c>
      <c r="B71" s="44">
        <v>2277463.9163006023</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2277463.9163006023</v>
      </c>
      <c r="AD71" s="41"/>
      <c r="AE71" s="52">
        <f t="shared" si="4"/>
        <v>2277.4639163006022</v>
      </c>
      <c r="AF71" s="128"/>
      <c r="AG71" s="111"/>
    </row>
    <row r="72" spans="1:33" ht="22.25" customHeight="1">
      <c r="A72" s="100" t="s">
        <v>101</v>
      </c>
      <c r="B72" s="44">
        <v>415145.18613947235</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415145.18613947235</v>
      </c>
      <c r="AD72" s="41"/>
      <c r="AE72" s="52">
        <f t="shared" si="4"/>
        <v>415.14518613947234</v>
      </c>
      <c r="AF72" s="128"/>
      <c r="AG72" s="111"/>
    </row>
    <row r="73" spans="1:33" ht="22.25" customHeight="1">
      <c r="A73" s="100" t="s">
        <v>102</v>
      </c>
      <c r="B73" s="44">
        <v>768434.70196832367</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768434.70196832367</v>
      </c>
      <c r="AD73" s="41"/>
      <c r="AE73" s="52">
        <f t="shared" ref="AE73:AE136" si="13">AC73/1000</f>
        <v>768.43470196832368</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4720361.9931939328</v>
      </c>
      <c r="C75" s="37">
        <f>SUM(C76:C85)</f>
        <v>246020.04380693604</v>
      </c>
      <c r="D75" s="37">
        <f>SUM(D76:D85)</f>
        <v>695182.18500000006</v>
      </c>
      <c r="E75" s="60">
        <f>SUM(E76:E85)</f>
        <v>869860.00000000012</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6531424.222000869</v>
      </c>
      <c r="AD75" s="41"/>
      <c r="AE75" s="37">
        <f t="shared" si="13"/>
        <v>6531.4242220008691</v>
      </c>
      <c r="AF75" s="128"/>
      <c r="AG75" s="76"/>
    </row>
    <row r="76" spans="1:33" ht="22.25" customHeight="1">
      <c r="A76" s="100" t="s">
        <v>105</v>
      </c>
      <c r="B76" s="117">
        <v>2561900.977313933</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2561900.977313933</v>
      </c>
      <c r="AD76" s="41"/>
      <c r="AE76" s="52">
        <f t="shared" si="13"/>
        <v>2561.9009773139328</v>
      </c>
      <c r="AF76" s="128"/>
      <c r="AG76" s="111"/>
    </row>
    <row r="77" spans="1:33" ht="22.25" customHeight="1">
      <c r="A77" s="100" t="s">
        <v>106</v>
      </c>
      <c r="B77" s="59"/>
      <c r="C77" s="58"/>
      <c r="D77" s="44">
        <v>543780</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543780</v>
      </c>
      <c r="AD77" s="41"/>
      <c r="AE77" s="52">
        <f t="shared" si="13"/>
        <v>543.78</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151402.18500000003</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151402.18500000003</v>
      </c>
      <c r="AD79" s="41"/>
      <c r="AE79" s="52">
        <f t="shared" si="13"/>
        <v>151.40218500000003</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109344</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109344</v>
      </c>
      <c r="AD81" s="41"/>
      <c r="AE81" s="52">
        <f t="shared" si="13"/>
        <v>109.34399999999999</v>
      </c>
      <c r="AF81" s="128"/>
      <c r="AG81" s="111"/>
    </row>
    <row r="82" spans="1:33" ht="22.25" customHeight="1">
      <c r="A82" s="100" t="s">
        <v>111</v>
      </c>
      <c r="B82" s="44">
        <v>60720.000000000007</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60720.000000000007</v>
      </c>
      <c r="AD82" s="41"/>
      <c r="AE82" s="52">
        <f t="shared" si="13"/>
        <v>60.720000000000006</v>
      </c>
      <c r="AF82" s="128"/>
      <c r="AG82" s="111"/>
    </row>
    <row r="83" spans="1:33" ht="22.25" customHeight="1">
      <c r="A83" s="100" t="s">
        <v>112</v>
      </c>
      <c r="B83" s="44">
        <v>1988397.0158799998</v>
      </c>
      <c r="C83" s="44">
        <v>246020.04380693604</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2234417.059686936</v>
      </c>
      <c r="AD83" s="41"/>
      <c r="AE83" s="52">
        <f t="shared" si="13"/>
        <v>2234.4170596869358</v>
      </c>
      <c r="AF83" s="128"/>
      <c r="AG83" s="111"/>
    </row>
    <row r="84" spans="1:33" ht="22.25" customHeight="1">
      <c r="A84" s="100" t="s">
        <v>113</v>
      </c>
      <c r="B84" s="59"/>
      <c r="C84" s="58"/>
      <c r="D84" s="58"/>
      <c r="E84" s="165">
        <v>869860.00000000012</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869860.00000000012</v>
      </c>
      <c r="AD84" s="41"/>
      <c r="AE84" s="52">
        <f t="shared" si="13"/>
        <v>869.86000000000013</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10601886.470000001</v>
      </c>
      <c r="C86" s="37">
        <f>SUM(C87:C93)</f>
        <v>0</v>
      </c>
      <c r="D86" s="58"/>
      <c r="E86" s="47"/>
      <c r="F86" s="47"/>
      <c r="G86" s="47"/>
      <c r="H86" s="47"/>
      <c r="I86" s="47"/>
      <c r="J86" s="47"/>
      <c r="K86" s="47"/>
      <c r="L86" s="47"/>
      <c r="M86" s="47"/>
      <c r="N86" s="47"/>
      <c r="O86" s="47"/>
      <c r="P86" s="47"/>
      <c r="Q86" s="47"/>
      <c r="R86" s="47"/>
      <c r="S86" s="47"/>
      <c r="T86" s="47"/>
      <c r="U86" s="37">
        <f t="shared" ref="U86:V86" si="15">SUM(U87:U93)</f>
        <v>136705.296</v>
      </c>
      <c r="V86" s="37">
        <f t="shared" si="15"/>
        <v>36476.654000000002</v>
      </c>
      <c r="W86" s="47"/>
      <c r="X86" s="47"/>
      <c r="Y86" s="47"/>
      <c r="Z86" s="47"/>
      <c r="AA86" s="47"/>
      <c r="AB86" s="75"/>
      <c r="AC86" s="37">
        <f>SUM(AC87:AC93)</f>
        <v>10775068.42</v>
      </c>
      <c r="AD86" s="41"/>
      <c r="AE86" s="37">
        <f>AC86/1000</f>
        <v>10775.06842</v>
      </c>
      <c r="AF86" s="128"/>
      <c r="AG86" s="76"/>
    </row>
    <row r="87" spans="1:33" ht="22.25" customHeight="1">
      <c r="A87" s="100" t="s">
        <v>116</v>
      </c>
      <c r="B87" s="44">
        <v>10210740.880000001</v>
      </c>
      <c r="C87" s="44">
        <v>0</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6">SUM(B87:AB87)</f>
        <v>10210740.880000001</v>
      </c>
      <c r="AD87" s="41"/>
      <c r="AE87" s="52">
        <f t="shared" si="13"/>
        <v>10210.740880000001</v>
      </c>
      <c r="AF87" s="128"/>
      <c r="AG87" s="111"/>
    </row>
    <row r="88" spans="1:33" ht="22.25" customHeight="1">
      <c r="A88" s="100" t="s">
        <v>117</v>
      </c>
      <c r="B88" s="44">
        <v>242680</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6"/>
        <v>242680</v>
      </c>
      <c r="AD88" s="41"/>
      <c r="AE88" s="52">
        <f t="shared" si="13"/>
        <v>242.68</v>
      </c>
      <c r="AF88" s="128"/>
      <c r="AG88" s="111"/>
    </row>
    <row r="89" spans="1:33" ht="22.25" customHeight="1">
      <c r="A89" s="100" t="s">
        <v>118</v>
      </c>
      <c r="B89" s="44">
        <v>41238.400000000001</v>
      </c>
      <c r="C89" s="58"/>
      <c r="D89" s="58"/>
      <c r="E89" s="45"/>
      <c r="F89" s="46"/>
      <c r="G89" s="46"/>
      <c r="H89" s="46"/>
      <c r="I89" s="47"/>
      <c r="J89" s="47"/>
      <c r="K89" s="47"/>
      <c r="L89" s="47"/>
      <c r="M89" s="47"/>
      <c r="N89" s="47"/>
      <c r="O89" s="47"/>
      <c r="P89" s="47"/>
      <c r="Q89" s="47"/>
      <c r="R89" s="47"/>
      <c r="S89" s="47"/>
      <c r="T89" s="47"/>
      <c r="U89" s="165">
        <v>136705.296</v>
      </c>
      <c r="V89" s="165">
        <v>36476.654000000002</v>
      </c>
      <c r="W89" s="47"/>
      <c r="X89" s="47"/>
      <c r="Y89" s="47"/>
      <c r="Z89" s="47"/>
      <c r="AA89" s="47"/>
      <c r="AB89" s="75"/>
      <c r="AC89" s="44">
        <f t="shared" si="16"/>
        <v>214420.35</v>
      </c>
      <c r="AD89" s="41"/>
      <c r="AE89" s="44">
        <f t="shared" si="13"/>
        <v>214.42035000000001</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107227.19</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6"/>
        <v>107227.19</v>
      </c>
      <c r="AD91" s="41"/>
      <c r="AE91" s="52">
        <f t="shared" si="13"/>
        <v>107.22719000000001</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259113.93021066667</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259113.93021066667</v>
      </c>
      <c r="AD94" s="41"/>
      <c r="AE94" s="37">
        <f t="shared" si="13"/>
        <v>259.11393021066669</v>
      </c>
      <c r="AF94" s="128"/>
      <c r="AG94" s="78"/>
    </row>
    <row r="95" spans="1:33" ht="22.25" customHeight="1">
      <c r="A95" s="100" t="s">
        <v>124</v>
      </c>
      <c r="B95" s="44">
        <v>211935.64186666667</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211935.64186666667</v>
      </c>
      <c r="AD95" s="41"/>
      <c r="AE95" s="52">
        <f t="shared" si="13"/>
        <v>211.93564186666669</v>
      </c>
      <c r="AF95" s="128"/>
      <c r="AG95" s="111"/>
    </row>
    <row r="96" spans="1:33" ht="22.25" customHeight="1">
      <c r="A96" s="100" t="s">
        <v>125</v>
      </c>
      <c r="B96" s="44">
        <v>47178.288343999993</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47178.288343999993</v>
      </c>
      <c r="AD96" s="41"/>
      <c r="AE96" s="52">
        <f t="shared" si="13"/>
        <v>47.178288343999995</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0</v>
      </c>
      <c r="E99" s="66">
        <f>SUM(E100:E102)</f>
        <v>0</v>
      </c>
      <c r="F99" s="47"/>
      <c r="G99" s="47"/>
      <c r="H99" s="47"/>
      <c r="I99" s="47"/>
      <c r="J99" s="47"/>
      <c r="K99" s="47"/>
      <c r="L99" s="47"/>
      <c r="M99" s="47"/>
      <c r="N99" s="47"/>
      <c r="O99" s="47"/>
      <c r="P99" s="47"/>
      <c r="Q99" s="47"/>
      <c r="R99" s="47"/>
      <c r="S99" s="47"/>
      <c r="T99" s="66">
        <f>SUM(T100:T102)</f>
        <v>0</v>
      </c>
      <c r="U99" s="66">
        <f t="shared" ref="U99:AB99" si="17">SUM(U100:U102)</f>
        <v>0</v>
      </c>
      <c r="V99" s="66">
        <f t="shared" si="17"/>
        <v>0</v>
      </c>
      <c r="W99" s="66">
        <f t="shared" si="17"/>
        <v>0</v>
      </c>
      <c r="X99" s="66">
        <f t="shared" si="17"/>
        <v>0</v>
      </c>
      <c r="Y99" s="66">
        <f t="shared" si="17"/>
        <v>0</v>
      </c>
      <c r="Z99" s="66">
        <f t="shared" si="17"/>
        <v>0</v>
      </c>
      <c r="AA99" s="66">
        <f t="shared" si="17"/>
        <v>0</v>
      </c>
      <c r="AB99" s="66">
        <f t="shared" si="17"/>
        <v>0</v>
      </c>
      <c r="AC99" s="37">
        <f>SUM(AC100:AC104)</f>
        <v>0</v>
      </c>
      <c r="AD99" s="41"/>
      <c r="AE99" s="37">
        <f t="shared" si="13"/>
        <v>0</v>
      </c>
      <c r="AF99" s="128"/>
      <c r="AG99" s="63"/>
    </row>
    <row r="100" spans="1:33" ht="22.25" customHeight="1">
      <c r="A100" s="100" t="s">
        <v>129</v>
      </c>
      <c r="B100" s="63"/>
      <c r="C100" s="63"/>
      <c r="D100" s="44">
        <v>0</v>
      </c>
      <c r="E100" s="165">
        <v>0</v>
      </c>
      <c r="F100" s="47"/>
      <c r="G100" s="47"/>
      <c r="H100" s="47"/>
      <c r="I100" s="47"/>
      <c r="J100" s="47"/>
      <c r="K100" s="47"/>
      <c r="L100" s="47"/>
      <c r="M100" s="47"/>
      <c r="N100" s="47"/>
      <c r="O100" s="47"/>
      <c r="P100" s="47"/>
      <c r="Q100" s="47"/>
      <c r="R100" s="47"/>
      <c r="S100" s="47"/>
      <c r="T100" s="165">
        <v>0</v>
      </c>
      <c r="U100" s="165">
        <v>0</v>
      </c>
      <c r="V100" s="165">
        <v>0</v>
      </c>
      <c r="W100" s="165">
        <v>0</v>
      </c>
      <c r="X100" s="165">
        <v>0</v>
      </c>
      <c r="Y100" s="165">
        <v>0</v>
      </c>
      <c r="Z100" s="165">
        <v>0</v>
      </c>
      <c r="AA100" s="165">
        <v>0</v>
      </c>
      <c r="AB100" s="165">
        <v>0</v>
      </c>
      <c r="AC100" s="52">
        <f>SUM(B100:AB100)</f>
        <v>0</v>
      </c>
      <c r="AD100" s="41"/>
      <c r="AE100" s="52">
        <f t="shared" si="13"/>
        <v>0</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0</v>
      </c>
      <c r="G105" s="67">
        <f t="shared" ref="G105:S105" si="18">SUM(G106:G111)</f>
        <v>0</v>
      </c>
      <c r="H105" s="66">
        <f t="shared" si="18"/>
        <v>0</v>
      </c>
      <c r="I105" s="66">
        <f t="shared" si="18"/>
        <v>0</v>
      </c>
      <c r="J105" s="66">
        <f t="shared" si="18"/>
        <v>0</v>
      </c>
      <c r="K105" s="66">
        <f t="shared" si="18"/>
        <v>0</v>
      </c>
      <c r="L105" s="66">
        <f t="shared" si="18"/>
        <v>0</v>
      </c>
      <c r="M105" s="66">
        <f t="shared" si="18"/>
        <v>0</v>
      </c>
      <c r="N105" s="66">
        <f t="shared" si="18"/>
        <v>0</v>
      </c>
      <c r="O105" s="66">
        <f t="shared" si="18"/>
        <v>0</v>
      </c>
      <c r="P105" s="66">
        <f t="shared" si="18"/>
        <v>0</v>
      </c>
      <c r="Q105" s="66">
        <f t="shared" si="18"/>
        <v>0</v>
      </c>
      <c r="R105" s="67">
        <f t="shared" si="18"/>
        <v>0</v>
      </c>
      <c r="S105" s="66">
        <f t="shared" si="18"/>
        <v>0</v>
      </c>
      <c r="T105" s="47"/>
      <c r="U105" s="47"/>
      <c r="V105" s="47"/>
      <c r="W105" s="47"/>
      <c r="X105" s="47"/>
      <c r="Y105" s="47"/>
      <c r="Z105" s="47"/>
      <c r="AA105" s="47"/>
      <c r="AB105" s="75"/>
      <c r="AC105" s="37">
        <f>SUM(AC106:AC111)</f>
        <v>0</v>
      </c>
      <c r="AD105" s="41"/>
      <c r="AE105" s="37">
        <f>AC105/1000</f>
        <v>0</v>
      </c>
      <c r="AF105" s="128"/>
      <c r="AG105" s="63"/>
    </row>
    <row r="106" spans="1:33" ht="22.25" customHeight="1">
      <c r="A106" s="100" t="s">
        <v>135</v>
      </c>
      <c r="B106" s="63"/>
      <c r="C106" s="63"/>
      <c r="D106" s="63"/>
      <c r="E106" s="45"/>
      <c r="F106" s="165"/>
      <c r="G106" s="47"/>
      <c r="H106" s="47"/>
      <c r="I106" s="47"/>
      <c r="J106" s="165"/>
      <c r="K106" s="165"/>
      <c r="L106" s="165"/>
      <c r="M106" s="105"/>
      <c r="N106" s="47"/>
      <c r="O106" s="47"/>
      <c r="P106" s="47"/>
      <c r="Q106" s="47"/>
      <c r="R106" s="47"/>
      <c r="S106" s="165"/>
      <c r="T106" s="47"/>
      <c r="U106" s="47"/>
      <c r="V106" s="47"/>
      <c r="W106" s="47"/>
      <c r="X106" s="47"/>
      <c r="Y106" s="47"/>
      <c r="Z106" s="47"/>
      <c r="AA106" s="47"/>
      <c r="AB106" s="75"/>
      <c r="AC106" s="52">
        <f>SUM(B106:AB106)</f>
        <v>0</v>
      </c>
      <c r="AD106" s="41"/>
      <c r="AE106" s="52">
        <f>AC106/1000</f>
        <v>0</v>
      </c>
      <c r="AF106" s="128"/>
      <c r="AG106" s="111"/>
    </row>
    <row r="107" spans="1:33" ht="22.25" customHeight="1">
      <c r="A107" s="100" t="s">
        <v>136</v>
      </c>
      <c r="B107" s="63"/>
      <c r="C107" s="63"/>
      <c r="D107" s="63"/>
      <c r="E107" s="45"/>
      <c r="F107" s="47"/>
      <c r="G107" s="47"/>
      <c r="H107" s="47"/>
      <c r="I107" s="165"/>
      <c r="J107" s="165"/>
      <c r="K107" s="47"/>
      <c r="L107" s="47"/>
      <c r="M107" s="165"/>
      <c r="N107" s="47"/>
      <c r="O107" s="47"/>
      <c r="P107" s="47"/>
      <c r="Q107" s="165"/>
      <c r="R107" s="47"/>
      <c r="S107" s="47"/>
      <c r="T107" s="47"/>
      <c r="U107" s="47"/>
      <c r="V107" s="47"/>
      <c r="W107" s="47"/>
      <c r="X107" s="47"/>
      <c r="Y107" s="47"/>
      <c r="Z107" s="47"/>
      <c r="AA107" s="47"/>
      <c r="AB107" s="75"/>
      <c r="AC107" s="52">
        <f>SUM(B107:AB107)</f>
        <v>0</v>
      </c>
      <c r="AD107" s="41"/>
      <c r="AE107" s="52">
        <f t="shared" si="13"/>
        <v>0</v>
      </c>
      <c r="AF107" s="128"/>
      <c r="AG107" s="111"/>
    </row>
    <row r="108" spans="1:33" ht="22.25" customHeight="1">
      <c r="A108" s="100" t="s">
        <v>137</v>
      </c>
      <c r="B108" s="63"/>
      <c r="C108" s="63"/>
      <c r="D108" s="63"/>
      <c r="E108" s="45"/>
      <c r="F108" s="47"/>
      <c r="G108" s="47"/>
      <c r="H108" s="165"/>
      <c r="I108" s="47"/>
      <c r="J108" s="47"/>
      <c r="K108" s="47"/>
      <c r="L108" s="47"/>
      <c r="M108" s="47"/>
      <c r="N108" s="47"/>
      <c r="O108" s="165"/>
      <c r="P108" s="165"/>
      <c r="Q108" s="47"/>
      <c r="R108" s="165"/>
      <c r="S108" s="47"/>
      <c r="T108" s="47"/>
      <c r="U108" s="47"/>
      <c r="V108" s="47"/>
      <c r="W108" s="47"/>
      <c r="X108" s="47"/>
      <c r="Y108" s="47"/>
      <c r="Z108" s="47"/>
      <c r="AA108" s="47"/>
      <c r="AB108" s="75"/>
      <c r="AC108" s="52">
        <f>SUM(B108:AB108)</f>
        <v>0</v>
      </c>
      <c r="AD108" s="41"/>
      <c r="AE108" s="52">
        <f t="shared" si="13"/>
        <v>0</v>
      </c>
      <c r="AF108" s="128"/>
      <c r="AG108" s="111"/>
    </row>
    <row r="109" spans="1:33" ht="22.25" customHeight="1">
      <c r="A109" s="100" t="s">
        <v>138</v>
      </c>
      <c r="B109" s="63"/>
      <c r="C109" s="63"/>
      <c r="D109" s="63"/>
      <c r="E109" s="45"/>
      <c r="F109" s="47"/>
      <c r="G109" s="47"/>
      <c r="H109" s="47"/>
      <c r="I109" s="47"/>
      <c r="J109" s="165"/>
      <c r="K109" s="47"/>
      <c r="L109" s="47"/>
      <c r="M109" s="47"/>
      <c r="N109" s="165"/>
      <c r="O109" s="47"/>
      <c r="P109" s="47"/>
      <c r="Q109" s="165"/>
      <c r="R109" s="47"/>
      <c r="S109" s="47"/>
      <c r="T109" s="47"/>
      <c r="U109" s="47"/>
      <c r="V109" s="47"/>
      <c r="W109" s="47"/>
      <c r="X109" s="47"/>
      <c r="Y109" s="47"/>
      <c r="Z109" s="47"/>
      <c r="AA109" s="47"/>
      <c r="AB109" s="75"/>
      <c r="AC109" s="52">
        <f>SUM(B109:AB109)</f>
        <v>0</v>
      </c>
      <c r="AD109" s="41"/>
      <c r="AE109" s="52">
        <f t="shared" si="13"/>
        <v>0</v>
      </c>
      <c r="AF109" s="128"/>
      <c r="AG109" s="111"/>
    </row>
    <row r="110" spans="1:33" ht="22.25" customHeight="1">
      <c r="A110" s="100" t="s">
        <v>139</v>
      </c>
      <c r="B110" s="64"/>
      <c r="C110" s="63"/>
      <c r="D110" s="63"/>
      <c r="E110" s="45"/>
      <c r="F110" s="47"/>
      <c r="G110" s="165"/>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9">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47776.480000000003</v>
      </c>
      <c r="AC112" s="37">
        <f>SUM(AC113:AC116)</f>
        <v>47776.480000000003</v>
      </c>
      <c r="AD112" s="41"/>
      <c r="AE112" s="37">
        <f t="shared" si="13"/>
        <v>47.776480000000006</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47776.480000000003</v>
      </c>
      <c r="AC113" s="52">
        <f>SUM(B113:AB113)</f>
        <v>47776.480000000003</v>
      </c>
      <c r="AD113" s="41"/>
      <c r="AE113" s="52">
        <f t="shared" si="13"/>
        <v>47.776480000000006</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0</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0</v>
      </c>
      <c r="AD117" s="41"/>
      <c r="AE117" s="37">
        <f t="shared" si="13"/>
        <v>0</v>
      </c>
      <c r="AF117" s="128"/>
      <c r="AG117" s="64"/>
    </row>
    <row r="118" spans="1:33" ht="22.25" customHeight="1">
      <c r="A118" s="100" t="s">
        <v>147</v>
      </c>
      <c r="B118" s="44">
        <v>0</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20">SUM(B118:AB118)</f>
        <v>0</v>
      </c>
      <c r="AD118" s="41"/>
      <c r="AE118" s="52">
        <f t="shared" si="13"/>
        <v>0</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921551.18700000003</v>
      </c>
      <c r="C121" s="33">
        <f>C122+C132+SUM(C143:C149)</f>
        <v>85555188.296299994</v>
      </c>
      <c r="D121" s="33">
        <f>D122+D132+SUM(D143:D149)</f>
        <v>19445173.071189001</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105921912.554489</v>
      </c>
      <c r="AD121" s="41"/>
      <c r="AE121" s="57">
        <f t="shared" si="13"/>
        <v>105921.912554489</v>
      </c>
      <c r="AF121" s="128"/>
      <c r="AG121" s="33">
        <f>SUM(AG122:AG149)</f>
        <v>2991.64</v>
      </c>
    </row>
    <row r="122" spans="1:33" ht="22.25" customHeight="1">
      <c r="A122" s="22" t="s">
        <v>151</v>
      </c>
      <c r="B122" s="58"/>
      <c r="C122" s="37">
        <f>SUM(C123:C131)</f>
        <v>69304760</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20"/>
        <v>69304760</v>
      </c>
      <c r="AD122" s="41"/>
      <c r="AE122" s="37">
        <f t="shared" si="13"/>
        <v>69304.759999999995</v>
      </c>
      <c r="AF122" s="128"/>
      <c r="AG122" s="63"/>
    </row>
    <row r="123" spans="1:33" ht="22.25" customHeight="1">
      <c r="A123" s="21" t="s">
        <v>152</v>
      </c>
      <c r="B123" s="58"/>
      <c r="C123" s="44">
        <v>64089995</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20"/>
        <v>64089995</v>
      </c>
      <c r="AD123" s="41"/>
      <c r="AE123" s="52">
        <f t="shared" si="13"/>
        <v>64089.995000000003</v>
      </c>
      <c r="AF123" s="128"/>
      <c r="AG123" s="111"/>
    </row>
    <row r="124" spans="1:33" ht="22.25" customHeight="1">
      <c r="A124" s="21" t="s">
        <v>153</v>
      </c>
      <c r="B124" s="59"/>
      <c r="C124" s="44">
        <v>1194471</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20"/>
        <v>1194471</v>
      </c>
      <c r="AD124" s="41"/>
      <c r="AE124" s="52">
        <f t="shared" si="13"/>
        <v>1194.471</v>
      </c>
      <c r="AF124" s="128"/>
      <c r="AG124" s="111"/>
    </row>
    <row r="125" spans="1:33" ht="22.25" customHeight="1">
      <c r="A125" s="21" t="s">
        <v>154</v>
      </c>
      <c r="B125" s="59"/>
      <c r="C125" s="44">
        <v>413462</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20"/>
        <v>413462</v>
      </c>
      <c r="AD125" s="41"/>
      <c r="AE125" s="52">
        <f t="shared" si="13"/>
        <v>413.46199999999999</v>
      </c>
      <c r="AF125" s="128"/>
      <c r="AG125" s="111"/>
    </row>
    <row r="126" spans="1:33" ht="22.25" customHeight="1">
      <c r="A126" s="21" t="s">
        <v>155</v>
      </c>
      <c r="B126" s="59"/>
      <c r="C126" s="44" t="s">
        <v>156</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20"/>
        <v>0</v>
      </c>
      <c r="AD126" s="41"/>
      <c r="AE126" s="52">
        <f t="shared" si="13"/>
        <v>0</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1656304</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20"/>
        <v>1656304</v>
      </c>
      <c r="AD128" s="41"/>
      <c r="AE128" s="52">
        <f t="shared" si="13"/>
        <v>1656.3040000000001</v>
      </c>
      <c r="AF128" s="128"/>
      <c r="AG128" s="111"/>
    </row>
    <row r="129" spans="1:33" ht="22.25" customHeight="1">
      <c r="A129" s="21" t="s">
        <v>159</v>
      </c>
      <c r="B129" s="76"/>
      <c r="C129" s="44">
        <v>1364584</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20"/>
        <v>1364584</v>
      </c>
      <c r="AD129" s="41"/>
      <c r="AE129" s="52">
        <f t="shared" si="13"/>
        <v>1364.5840000000001</v>
      </c>
      <c r="AF129" s="128"/>
      <c r="AG129" s="111"/>
    </row>
    <row r="130" spans="1:33" ht="22.25" customHeight="1">
      <c r="A130" s="21" t="s">
        <v>160</v>
      </c>
      <c r="B130" s="77"/>
      <c r="C130" s="44">
        <v>585944</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20"/>
        <v>585944</v>
      </c>
      <c r="AD130" s="41"/>
      <c r="AE130" s="52">
        <f t="shared" si="13"/>
        <v>585.94399999999996</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15583546</v>
      </c>
      <c r="D132" s="62">
        <f>SUM(D133:D142)</f>
        <v>6166645.3624</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20"/>
        <v>21750191.362399999</v>
      </c>
      <c r="AD132" s="41"/>
      <c r="AE132" s="37">
        <f t="shared" si="13"/>
        <v>21750.191362400001</v>
      </c>
      <c r="AF132" s="128"/>
      <c r="AG132" s="78"/>
    </row>
    <row r="133" spans="1:33" ht="22.25" customHeight="1">
      <c r="A133" s="21" t="s">
        <v>163</v>
      </c>
      <c r="B133" s="59"/>
      <c r="C133" s="44">
        <v>7765229</v>
      </c>
      <c r="D133" s="44">
        <v>4090204</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20"/>
        <v>11855433</v>
      </c>
      <c r="AD133" s="41"/>
      <c r="AE133" s="52">
        <f t="shared" si="13"/>
        <v>11855.433000000001</v>
      </c>
      <c r="AF133" s="128"/>
      <c r="AG133" s="111"/>
    </row>
    <row r="134" spans="1:33" ht="22.25" customHeight="1">
      <c r="A134" s="21" t="s">
        <v>164</v>
      </c>
      <c r="B134" s="59"/>
      <c r="C134" s="44">
        <v>27442</v>
      </c>
      <c r="D134" s="44">
        <v>25927</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20"/>
        <v>53369</v>
      </c>
      <c r="AD134" s="41"/>
      <c r="AE134" s="52">
        <f t="shared" si="13"/>
        <v>53.369</v>
      </c>
      <c r="AF134" s="128"/>
      <c r="AG134" s="111"/>
    </row>
    <row r="135" spans="1:33" ht="22.25" customHeight="1">
      <c r="A135" s="21" t="s">
        <v>165</v>
      </c>
      <c r="B135" s="59"/>
      <c r="C135" s="44">
        <v>6622866</v>
      </c>
      <c r="D135" s="44">
        <v>377193</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20"/>
        <v>7000059</v>
      </c>
      <c r="AD135" s="41"/>
      <c r="AE135" s="52">
        <f t="shared" si="13"/>
        <v>7000.0590000000002</v>
      </c>
      <c r="AF135" s="128"/>
      <c r="AG135" s="111"/>
    </row>
    <row r="136" spans="1:33" ht="22.25" customHeight="1">
      <c r="A136" s="21" t="s">
        <v>166</v>
      </c>
      <c r="B136" s="59"/>
      <c r="C136" s="44" t="s">
        <v>156</v>
      </c>
      <c r="D136" s="44" t="s">
        <v>156</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20"/>
        <v>0</v>
      </c>
      <c r="AD136" s="41"/>
      <c r="AE136" s="52">
        <f t="shared" si="13"/>
        <v>0</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20"/>
        <v>0</v>
      </c>
      <c r="AD137" s="41"/>
      <c r="AE137" s="52">
        <f t="shared" ref="AE137:AE193" si="21">AC137/1000</f>
        <v>0</v>
      </c>
      <c r="AF137" s="128"/>
      <c r="AG137" s="111"/>
    </row>
    <row r="138" spans="1:33" ht="22.25" customHeight="1">
      <c r="A138" s="21" t="s">
        <v>168</v>
      </c>
      <c r="B138" s="59"/>
      <c r="C138" s="44">
        <v>45593</v>
      </c>
      <c r="D138" s="44">
        <v>24867</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20"/>
        <v>70460</v>
      </c>
      <c r="AD138" s="41"/>
      <c r="AE138" s="52">
        <f t="shared" si="21"/>
        <v>70.459999999999994</v>
      </c>
      <c r="AF138" s="128"/>
      <c r="AG138" s="111"/>
    </row>
    <row r="139" spans="1:33" ht="22.25" customHeight="1">
      <c r="A139" s="21" t="s">
        <v>169</v>
      </c>
      <c r="B139" s="59"/>
      <c r="C139" s="44">
        <v>129978</v>
      </c>
      <c r="D139" s="44">
        <v>1041174</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20"/>
        <v>1171152</v>
      </c>
      <c r="AD139" s="41"/>
      <c r="AE139" s="52">
        <f t="shared" si="21"/>
        <v>1171.152</v>
      </c>
      <c r="AF139" s="128"/>
      <c r="AG139" s="111"/>
    </row>
    <row r="140" spans="1:33" ht="22.25" customHeight="1">
      <c r="A140" s="21" t="s">
        <v>170</v>
      </c>
      <c r="B140" s="59"/>
      <c r="C140" s="44">
        <v>56156</v>
      </c>
      <c r="D140" s="44">
        <v>413650</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20"/>
        <v>469806</v>
      </c>
      <c r="AD140" s="41"/>
      <c r="AE140" s="52">
        <f t="shared" si="21"/>
        <v>469.80599999999998</v>
      </c>
      <c r="AF140" s="128"/>
      <c r="AG140" s="111"/>
    </row>
    <row r="141" spans="1:33" ht="22.25" customHeight="1">
      <c r="A141" s="21" t="s">
        <v>171</v>
      </c>
      <c r="B141" s="76"/>
      <c r="C141" s="44">
        <v>936282</v>
      </c>
      <c r="D141" s="44">
        <v>193630.36240000001</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20"/>
        <v>1129912.3624</v>
      </c>
      <c r="AD141" s="41"/>
      <c r="AE141" s="52">
        <f t="shared" si="21"/>
        <v>1129.9123623999999</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1611568.375</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2">SUM(B143:AB143)</f>
        <v>1611568.375</v>
      </c>
      <c r="AD143" s="41"/>
      <c r="AE143" s="52">
        <f t="shared" ref="AE143:AE150" si="23">AC143/1000</f>
        <v>1611.5683750000001</v>
      </c>
      <c r="AF143" s="128"/>
      <c r="AG143" s="111"/>
    </row>
    <row r="144" spans="1:33" ht="22.25" customHeight="1">
      <c r="A144" s="22" t="s">
        <v>174</v>
      </c>
      <c r="B144" s="59"/>
      <c r="C144" s="44">
        <v>164215.399</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2"/>
        <v>164215.399</v>
      </c>
      <c r="AD144" s="41"/>
      <c r="AE144" s="52">
        <f t="shared" si="23"/>
        <v>164.21539899999999</v>
      </c>
      <c r="AF144" s="128"/>
      <c r="AG144" s="111"/>
    </row>
    <row r="145" spans="1:33" ht="22.25" customHeight="1">
      <c r="A145" s="22" t="s">
        <v>175</v>
      </c>
      <c r="B145" s="59"/>
      <c r="C145" s="75"/>
      <c r="D145" s="44">
        <v>7445580.7999999998</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2"/>
        <v>7445580.7999999998</v>
      </c>
      <c r="AD145" s="41"/>
      <c r="AE145" s="52">
        <f t="shared" si="23"/>
        <v>7445.5807999999997</v>
      </c>
      <c r="AF145" s="128"/>
      <c r="AG145" s="111"/>
    </row>
    <row r="146" spans="1:33" ht="22.25" customHeight="1">
      <c r="A146" s="22" t="s">
        <v>176</v>
      </c>
      <c r="B146" s="59"/>
      <c r="C146" s="75"/>
      <c r="D146" s="44">
        <v>4069303.4448890002</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2"/>
        <v>4069303.4448890002</v>
      </c>
      <c r="AD146" s="41"/>
      <c r="AE146" s="52">
        <f t="shared" si="23"/>
        <v>4069.3034448890003</v>
      </c>
      <c r="AF146" s="128"/>
      <c r="AG146" s="111"/>
    </row>
    <row r="147" spans="1:33" ht="22.25" customHeight="1">
      <c r="A147" s="21" t="s">
        <v>177</v>
      </c>
      <c r="B147" s="59"/>
      <c r="C147" s="44">
        <v>502666.89730000001</v>
      </c>
      <c r="D147" s="44">
        <v>152075.0889</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2"/>
        <v>654741.98620000004</v>
      </c>
      <c r="AD147" s="41"/>
      <c r="AE147" s="52">
        <f t="shared" si="23"/>
        <v>654.74198620000004</v>
      </c>
      <c r="AF147" s="128"/>
      <c r="AG147" s="44">
        <v>2991.64</v>
      </c>
    </row>
    <row r="148" spans="1:33" ht="22.25" customHeight="1">
      <c r="A148" s="22" t="s">
        <v>178</v>
      </c>
      <c r="B148" s="44">
        <v>32323.54</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2"/>
        <v>32323.54</v>
      </c>
      <c r="AD148" s="41"/>
      <c r="AE148" s="52">
        <f t="shared" si="23"/>
        <v>32.323540000000001</v>
      </c>
      <c r="AF148" s="128"/>
      <c r="AG148" s="111"/>
    </row>
    <row r="149" spans="1:33" ht="22.25" customHeight="1">
      <c r="A149" s="22" t="s">
        <v>179</v>
      </c>
      <c r="B149" s="44">
        <v>889227.647</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2"/>
        <v>889227.647</v>
      </c>
      <c r="AD149" s="41"/>
      <c r="AE149" s="52">
        <f t="shared" si="23"/>
        <v>889.22764700000005</v>
      </c>
      <c r="AF149" s="128"/>
      <c r="AG149" s="111"/>
    </row>
    <row r="150" spans="1:33" ht="22.25" customHeight="1">
      <c r="A150" s="15" t="s">
        <v>180</v>
      </c>
      <c r="B150" s="33">
        <f>B151+B154+B157+B160+B163+B166+B173</f>
        <v>-197885215.00499997</v>
      </c>
      <c r="C150" s="33">
        <f>C169</f>
        <v>548382.76439999999</v>
      </c>
      <c r="D150" s="33">
        <f>D169</f>
        <v>222089.12899999999</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2"/>
        <v>-197114743.11159995</v>
      </c>
      <c r="AD150" s="41"/>
      <c r="AE150" s="57">
        <f t="shared" si="23"/>
        <v>-197114.74311159996</v>
      </c>
      <c r="AF150" s="128"/>
      <c r="AG150" s="33">
        <f>AG169</f>
        <v>2193.87</v>
      </c>
    </row>
    <row r="151" spans="1:33" ht="22.25" customHeight="1">
      <c r="A151" s="22" t="s">
        <v>181</v>
      </c>
      <c r="B151" s="153">
        <f>SUM(B152:B153)</f>
        <v>-189012149.5571</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2"/>
        <v>-189012149.5571</v>
      </c>
      <c r="AD151" s="41"/>
      <c r="AE151" s="79">
        <f t="shared" si="21"/>
        <v>-189012.1495571</v>
      </c>
      <c r="AF151" s="128"/>
      <c r="AG151" s="63"/>
    </row>
    <row r="152" spans="1:33" ht="22.25" customHeight="1">
      <c r="A152" s="21" t="s">
        <v>182</v>
      </c>
      <c r="B152" s="44">
        <v>-188791100.00940001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4">SUM(B152:AB152)</f>
        <v>-188791100.00940001</v>
      </c>
      <c r="AD152" s="41"/>
      <c r="AE152" s="52">
        <f t="shared" si="21"/>
        <v>-188791.10000940002</v>
      </c>
      <c r="AF152" s="128"/>
      <c r="AG152" s="111"/>
    </row>
    <row r="153" spans="1:33" ht="22.25" customHeight="1">
      <c r="A153" s="21" t="s">
        <v>183</v>
      </c>
      <c r="B153" s="44">
        <v>-221049.5477</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4"/>
        <v>-221049.5477</v>
      </c>
      <c r="AD153" s="41"/>
      <c r="AE153" s="52">
        <f t="shared" si="21"/>
        <v>-221.04954770000001</v>
      </c>
      <c r="AF153" s="128"/>
      <c r="AG153" s="111"/>
    </row>
    <row r="154" spans="1:33" ht="22.25" customHeight="1">
      <c r="A154" s="22" t="s">
        <v>184</v>
      </c>
      <c r="B154" s="153">
        <f>SUM(B155:B156)</f>
        <v>-13927769.770099999</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4"/>
        <v>-13927769.770099999</v>
      </c>
      <c r="AD154" s="41"/>
      <c r="AE154" s="79">
        <f t="shared" si="21"/>
        <v>-13927.7697701</v>
      </c>
      <c r="AF154" s="128"/>
      <c r="AG154" s="63"/>
    </row>
    <row r="155" spans="1:33" ht="22.25" customHeight="1">
      <c r="A155" s="21" t="s">
        <v>185</v>
      </c>
      <c r="B155" s="44">
        <v>-15038521.0835</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4"/>
        <v>-15038521.0835</v>
      </c>
      <c r="AD155" s="41"/>
      <c r="AE155" s="52">
        <f t="shared" si="21"/>
        <v>-15038.5210835</v>
      </c>
      <c r="AF155" s="128"/>
      <c r="AG155" s="111"/>
    </row>
    <row r="156" spans="1:33" ht="22.25" customHeight="1">
      <c r="A156" s="21" t="s">
        <v>186</v>
      </c>
      <c r="B156" s="44">
        <v>1110751.3134000001</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4"/>
        <v>1110751.3134000001</v>
      </c>
      <c r="AD156" s="41"/>
      <c r="AE156" s="52">
        <f t="shared" si="21"/>
        <v>1110.7513134000001</v>
      </c>
      <c r="AF156" s="128"/>
      <c r="AG156" s="111"/>
    </row>
    <row r="157" spans="1:33" ht="22.25" customHeight="1">
      <c r="A157" s="22" t="s">
        <v>187</v>
      </c>
      <c r="B157" s="153">
        <f>SUM(B158:B159)</f>
        <v>5059019.4579999996</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4"/>
        <v>5059019.4579999996</v>
      </c>
      <c r="AD157" s="41"/>
      <c r="AE157" s="79">
        <f t="shared" si="21"/>
        <v>5059.0194579999998</v>
      </c>
      <c r="AF157" s="128"/>
      <c r="AG157" s="63"/>
    </row>
    <row r="158" spans="1:33" ht="22.25" customHeight="1">
      <c r="A158" s="21" t="s">
        <v>188</v>
      </c>
      <c r="B158" s="44">
        <v>-502731.82610000001</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4"/>
        <v>-502731.82610000001</v>
      </c>
      <c r="AD158" s="41"/>
      <c r="AE158" s="52">
        <f t="shared" si="21"/>
        <v>-502.73182609999998</v>
      </c>
      <c r="AF158" s="128"/>
      <c r="AG158" s="111"/>
    </row>
    <row r="159" spans="1:33" ht="22.25" customHeight="1">
      <c r="A159" s="21" t="s">
        <v>189</v>
      </c>
      <c r="B159" s="44">
        <v>5561751.2840999998</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4"/>
        <v>5561751.2840999998</v>
      </c>
      <c r="AD159" s="41"/>
      <c r="AE159" s="52">
        <f t="shared" si="21"/>
        <v>5561.7512840999998</v>
      </c>
      <c r="AF159" s="128"/>
      <c r="AG159" s="111"/>
    </row>
    <row r="160" spans="1:33" ht="22.25" customHeight="1">
      <c r="A160" s="22" t="s">
        <v>190</v>
      </c>
      <c r="B160" s="153">
        <f>SUM(B161:B162)</f>
        <v>0</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4"/>
        <v>0</v>
      </c>
      <c r="AD160" s="41"/>
      <c r="AE160" s="79">
        <f t="shared" si="21"/>
        <v>0</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0</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5">SUM(B162:AB162)</f>
        <v>0</v>
      </c>
      <c r="AD162" s="41"/>
      <c r="AE162" s="52">
        <f t="shared" si="21"/>
        <v>0</v>
      </c>
      <c r="AF162" s="128"/>
      <c r="AG162" s="111"/>
    </row>
    <row r="163" spans="1:33" ht="22.25" customHeight="1">
      <c r="A163" s="22" t="s">
        <v>193</v>
      </c>
      <c r="B163" s="153">
        <f>SUM(B164:B165)</f>
        <v>67989.934500000003</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5"/>
        <v>67989.934500000003</v>
      </c>
      <c r="AD163" s="41"/>
      <c r="AE163" s="79">
        <f t="shared" si="21"/>
        <v>67.989934500000004</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67989.934500000003</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5"/>
        <v>67989.934500000003</v>
      </c>
      <c r="AD165" s="41"/>
      <c r="AE165" s="52">
        <f t="shared" si="21"/>
        <v>67.989934500000004</v>
      </c>
      <c r="AF165" s="128"/>
      <c r="AG165" s="111"/>
    </row>
    <row r="166" spans="1:33" ht="22.25" customHeight="1">
      <c r="A166" s="22" t="s">
        <v>196</v>
      </c>
      <c r="B166" s="153">
        <f>SUM(B167:B168)</f>
        <v>67989.934500000003</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5"/>
        <v>67989.934500000003</v>
      </c>
      <c r="AD166" s="41"/>
      <c r="AE166" s="79">
        <f t="shared" si="21"/>
        <v>67.989934500000004</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67989.934500000003</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5"/>
        <v>67989.934500000003</v>
      </c>
      <c r="AD168" s="41"/>
      <c r="AE168" s="52">
        <f t="shared" si="21"/>
        <v>67.989934500000004</v>
      </c>
      <c r="AF168" s="128"/>
      <c r="AG168" s="111"/>
    </row>
    <row r="169" spans="1:33" ht="22.25" customHeight="1">
      <c r="A169" s="22" t="s">
        <v>199</v>
      </c>
      <c r="B169" s="59"/>
      <c r="C169" s="62">
        <f>SUM(C170:C171)</f>
        <v>548382.76439999999</v>
      </c>
      <c r="D169" s="62">
        <f>SUM(D170:D171)</f>
        <v>222089.12899999999</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5"/>
        <v>770471.89339999994</v>
      </c>
      <c r="AD169" s="41"/>
      <c r="AE169" s="52">
        <f t="shared" si="21"/>
        <v>770.4718934</v>
      </c>
      <c r="AF169" s="128"/>
      <c r="AG169" s="54">
        <f>SUM(AG170:AG171)</f>
        <v>2193.87</v>
      </c>
    </row>
    <row r="170" spans="1:33" ht="22.25" customHeight="1">
      <c r="A170" s="21" t="s">
        <v>200</v>
      </c>
      <c r="B170" s="59"/>
      <c r="C170" s="44">
        <v>503643.2144</v>
      </c>
      <c r="D170" s="44">
        <v>183428.31899999999</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5"/>
        <v>687071.53339999996</v>
      </c>
      <c r="AD170" s="41"/>
      <c r="AE170" s="52">
        <f t="shared" si="21"/>
        <v>687.07153339999991</v>
      </c>
      <c r="AF170" s="128"/>
      <c r="AG170" s="44">
        <v>1539.94</v>
      </c>
    </row>
    <row r="171" spans="1:33" ht="22.25" customHeight="1">
      <c r="A171" s="21" t="s">
        <v>201</v>
      </c>
      <c r="B171" s="59"/>
      <c r="C171" s="44">
        <v>44739.55</v>
      </c>
      <c r="D171" s="44">
        <v>38660.81</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5"/>
        <v>83400.36</v>
      </c>
      <c r="AD171" s="41"/>
      <c r="AE171" s="52">
        <f t="shared" si="21"/>
        <v>83.400360000000006</v>
      </c>
      <c r="AF171" s="128"/>
      <c r="AG171" s="44">
        <v>653.92999999999995</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5"/>
        <v>0</v>
      </c>
      <c r="AD172" s="41"/>
      <c r="AE172" s="52">
        <f t="shared" si="21"/>
        <v>0</v>
      </c>
      <c r="AF172" s="128"/>
      <c r="AG172" s="111"/>
    </row>
    <row r="173" spans="1:33" ht="22.25" customHeight="1">
      <c r="A173" s="22" t="s">
        <v>203</v>
      </c>
      <c r="B173" s="44">
        <v>-140295.0048</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5"/>
        <v>-140295.0048</v>
      </c>
      <c r="AD173" s="41"/>
      <c r="AE173" s="52">
        <f t="shared" si="21"/>
        <v>-140.29500479999999</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395950.33500000002</v>
      </c>
      <c r="C175" s="33">
        <f>C176+C180+C181+C184+C187</f>
        <v>15426250.71731836</v>
      </c>
      <c r="D175" s="33">
        <f>D176+D180+D181+D184+D187</f>
        <v>4971802.2319999998</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20794003.284318358</v>
      </c>
      <c r="AD175" s="97"/>
      <c r="AE175" s="81">
        <f t="shared" si="21"/>
        <v>20794.003284318358</v>
      </c>
      <c r="AF175" s="128"/>
      <c r="AG175" s="33">
        <f>AG176+AG180+AG181+AG184+AG187</f>
        <v>1221.5852930000001</v>
      </c>
    </row>
    <row r="176" spans="1:33" ht="22.25" customHeight="1">
      <c r="A176" s="24" t="s">
        <v>206</v>
      </c>
      <c r="B176" s="63"/>
      <c r="C176" s="62">
        <f>C177+C178+C179</f>
        <v>2205025.6293183588</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2205025.6293183588</v>
      </c>
      <c r="AD176" s="97"/>
      <c r="AE176" s="37">
        <f t="shared" si="21"/>
        <v>2205.0256293183588</v>
      </c>
      <c r="AF176" s="128"/>
      <c r="AG176" s="78"/>
    </row>
    <row r="177" spans="1:33" ht="22.25" customHeight="1">
      <c r="A177" s="100" t="s">
        <v>207</v>
      </c>
      <c r="B177" s="63"/>
      <c r="C177" s="44">
        <v>1149495.0364380991</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1149495.0364380991</v>
      </c>
      <c r="AD177" s="97"/>
      <c r="AE177" s="44">
        <f t="shared" si="21"/>
        <v>1149.4950364380991</v>
      </c>
      <c r="AF177" s="128"/>
      <c r="AG177" s="111"/>
    </row>
    <row r="178" spans="1:33" ht="22.25" customHeight="1">
      <c r="A178" s="100" t="s">
        <v>208</v>
      </c>
      <c r="B178" s="63"/>
      <c r="C178" s="44">
        <v>811384.03796498349</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6">SUM(B178:AB178)</f>
        <v>811384.03796498349</v>
      </c>
      <c r="AD178" s="97"/>
      <c r="AE178" s="52">
        <f t="shared" si="21"/>
        <v>811.38403796498346</v>
      </c>
      <c r="AF178" s="128"/>
      <c r="AG178" s="111"/>
    </row>
    <row r="179" spans="1:33" ht="22.25" customHeight="1">
      <c r="A179" s="100" t="s">
        <v>209</v>
      </c>
      <c r="B179" s="63"/>
      <c r="C179" s="44">
        <v>244146.55491527633</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6"/>
        <v>244146.55491527633</v>
      </c>
      <c r="AD179" s="97"/>
      <c r="AE179" s="52">
        <f t="shared" si="21"/>
        <v>244.14655491527634</v>
      </c>
      <c r="AF179" s="128"/>
      <c r="AG179" s="111"/>
    </row>
    <row r="180" spans="1:33" ht="22.25" customHeight="1">
      <c r="A180" s="24" t="s">
        <v>210</v>
      </c>
      <c r="B180" s="63"/>
      <c r="C180" s="62">
        <v>95242.68</v>
      </c>
      <c r="D180" s="62">
        <v>67605.289999999994</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6"/>
        <v>162847.96999999997</v>
      </c>
      <c r="AD180" s="97"/>
      <c r="AE180" s="37">
        <f t="shared" si="21"/>
        <v>162.84796999999998</v>
      </c>
      <c r="AF180" s="128"/>
      <c r="AG180" s="111"/>
    </row>
    <row r="181" spans="1:33" ht="22.25" customHeight="1">
      <c r="A181" s="24" t="s">
        <v>211</v>
      </c>
      <c r="B181" s="62">
        <f>B182+B183</f>
        <v>395950.33500000002</v>
      </c>
      <c r="C181" s="62">
        <f>C182+C183</f>
        <v>914352.55700000003</v>
      </c>
      <c r="D181" s="62">
        <f>D182+D183</f>
        <v>199701.12899999999</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6"/>
        <v>1510004.0209999999</v>
      </c>
      <c r="AD181" s="97"/>
      <c r="AE181" s="37">
        <f t="shared" si="21"/>
        <v>1510.004021</v>
      </c>
      <c r="AF181" s="128"/>
      <c r="AG181" s="37">
        <f>AG182+AG183</f>
        <v>1221.5852930000001</v>
      </c>
    </row>
    <row r="182" spans="1:33" ht="22.25" customHeight="1">
      <c r="A182" s="100" t="s">
        <v>212</v>
      </c>
      <c r="B182" s="180">
        <v>15.831</v>
      </c>
      <c r="C182" s="170">
        <v>3.2000000000000001E-2</v>
      </c>
      <c r="D182" s="170">
        <v>0.50900000000000001</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6"/>
        <v>16.372</v>
      </c>
      <c r="AD182" s="97"/>
      <c r="AE182" s="52">
        <f t="shared" si="21"/>
        <v>1.6372000000000001E-2</v>
      </c>
      <c r="AF182" s="128"/>
      <c r="AG182" s="111"/>
    </row>
    <row r="183" spans="1:33" ht="22.25" customHeight="1">
      <c r="A183" s="100" t="s">
        <v>213</v>
      </c>
      <c r="B183" s="171">
        <v>395934.50400000002</v>
      </c>
      <c r="C183" s="171">
        <v>914352.52500000002</v>
      </c>
      <c r="D183" s="171">
        <v>199700.62</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6"/>
        <v>1509987.6490000002</v>
      </c>
      <c r="AD183" s="97"/>
      <c r="AE183" s="52">
        <f t="shared" si="21"/>
        <v>1509.9876490000001</v>
      </c>
      <c r="AF183" s="128"/>
      <c r="AG183" s="44">
        <v>1221.5852930000001</v>
      </c>
    </row>
    <row r="184" spans="1:33" ht="22.25" customHeight="1">
      <c r="A184" s="20" t="s">
        <v>214</v>
      </c>
      <c r="B184" s="63"/>
      <c r="C184" s="37">
        <f>SUM(C185:C186)</f>
        <v>12211629.851</v>
      </c>
      <c r="D184" s="37">
        <f>SUM(D185:D186)</f>
        <v>4704495.8130000001</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6"/>
        <v>16916125.664000001</v>
      </c>
      <c r="AD184" s="97"/>
      <c r="AE184" s="37">
        <f t="shared" si="21"/>
        <v>16916.125663999999</v>
      </c>
      <c r="AF184" s="128"/>
      <c r="AG184" s="76"/>
    </row>
    <row r="185" spans="1:33" ht="22.25" customHeight="1">
      <c r="A185" s="100" t="s">
        <v>215</v>
      </c>
      <c r="B185" s="63"/>
      <c r="C185" s="172">
        <v>4500525.0769999996</v>
      </c>
      <c r="D185" s="176">
        <v>3637547.6490000002</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6"/>
        <v>8138072.7259999998</v>
      </c>
      <c r="AD185" s="97"/>
      <c r="AE185" s="52">
        <f t="shared" si="21"/>
        <v>8138.0727259999994</v>
      </c>
      <c r="AF185" s="128"/>
      <c r="AG185" s="111"/>
    </row>
    <row r="186" spans="1:33" ht="22.25" customHeight="1">
      <c r="A186" s="100" t="s">
        <v>216</v>
      </c>
      <c r="B186" s="63"/>
      <c r="C186" s="171">
        <v>7711104.7740000002</v>
      </c>
      <c r="D186" s="177">
        <v>1066948.1640000001</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6"/>
        <v>8778052.938000001</v>
      </c>
      <c r="AD186" s="97"/>
      <c r="AE186" s="52">
        <f t="shared" si="21"/>
        <v>8778.0529380000007</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1"/>
        <v>0</v>
      </c>
      <c r="AF187" s="128"/>
      <c r="AG187" s="127"/>
    </row>
    <row r="188" spans="1:33" ht="22.25" customHeight="1">
      <c r="A188" s="140" t="s">
        <v>218</v>
      </c>
      <c r="B188" s="137">
        <f t="shared" ref="B188:L188" si="27">B10+B68+B121+B175</f>
        <v>323227135.45765585</v>
      </c>
      <c r="C188" s="137">
        <f t="shared" si="27"/>
        <v>116014364.35329275</v>
      </c>
      <c r="D188" s="137">
        <f t="shared" si="27"/>
        <v>28207565.03753205</v>
      </c>
      <c r="E188" s="137">
        <f t="shared" si="27"/>
        <v>869860.00000000012</v>
      </c>
      <c r="F188" s="137">
        <f t="shared" si="27"/>
        <v>0</v>
      </c>
      <c r="G188" s="137">
        <f t="shared" si="27"/>
        <v>0</v>
      </c>
      <c r="H188" s="137">
        <f t="shared" si="27"/>
        <v>0</v>
      </c>
      <c r="I188" s="137">
        <f t="shared" si="27"/>
        <v>0</v>
      </c>
      <c r="J188" s="137">
        <f t="shared" si="27"/>
        <v>0</v>
      </c>
      <c r="K188" s="137">
        <f t="shared" si="27"/>
        <v>0</v>
      </c>
      <c r="L188" s="137">
        <f t="shared" si="27"/>
        <v>0</v>
      </c>
      <c r="M188" s="137">
        <f>M175+M121+M68+M10</f>
        <v>0</v>
      </c>
      <c r="N188" s="137">
        <f t="shared" ref="N188:AC188" si="28">N10+N68+N121+N175</f>
        <v>0</v>
      </c>
      <c r="O188" s="137">
        <f t="shared" si="28"/>
        <v>0</v>
      </c>
      <c r="P188" s="137">
        <f t="shared" si="28"/>
        <v>0</v>
      </c>
      <c r="Q188" s="137">
        <f t="shared" si="28"/>
        <v>0</v>
      </c>
      <c r="R188" s="137">
        <f t="shared" si="28"/>
        <v>0</v>
      </c>
      <c r="S188" s="137">
        <f t="shared" si="28"/>
        <v>0</v>
      </c>
      <c r="T188" s="137">
        <f t="shared" si="28"/>
        <v>0</v>
      </c>
      <c r="U188" s="137">
        <f t="shared" si="28"/>
        <v>136705.296</v>
      </c>
      <c r="V188" s="137">
        <f t="shared" si="28"/>
        <v>36476.654000000002</v>
      </c>
      <c r="W188" s="137">
        <f t="shared" si="28"/>
        <v>0</v>
      </c>
      <c r="X188" s="137">
        <f t="shared" si="28"/>
        <v>0</v>
      </c>
      <c r="Y188" s="137">
        <f t="shared" si="28"/>
        <v>0</v>
      </c>
      <c r="Z188" s="137">
        <f t="shared" si="28"/>
        <v>0</v>
      </c>
      <c r="AA188" s="137">
        <f t="shared" si="28"/>
        <v>0</v>
      </c>
      <c r="AB188" s="137">
        <f t="shared" si="28"/>
        <v>47776.480000000003</v>
      </c>
      <c r="AC188" s="137">
        <f t="shared" si="28"/>
        <v>468539883.27848077</v>
      </c>
      <c r="AD188" s="97"/>
      <c r="AE188" s="137">
        <f t="shared" si="21"/>
        <v>468539.88327848079</v>
      </c>
      <c r="AF188" s="91"/>
      <c r="AG188" s="147">
        <f>AG175+AG121+AG68+AG10</f>
        <v>81002.592671803664</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2047313</v>
      </c>
      <c r="C190" s="62">
        <f>C191+C192</f>
        <v>395</v>
      </c>
      <c r="D190" s="62">
        <f>D191+D192</f>
        <v>14943</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2062651</v>
      </c>
      <c r="AD190" s="41"/>
      <c r="AE190" s="37">
        <f t="shared" si="21"/>
        <v>2062.6509999999998</v>
      </c>
      <c r="AF190" s="91"/>
      <c r="AG190" s="37">
        <f>AG191</f>
        <v>28.992999999999999</v>
      </c>
    </row>
    <row r="191" spans="1:33" ht="22.25" customHeight="1">
      <c r="A191" s="25" t="s">
        <v>220</v>
      </c>
      <c r="B191" s="44">
        <v>2047313</v>
      </c>
      <c r="C191" s="44">
        <v>395</v>
      </c>
      <c r="D191" s="44">
        <v>14943</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2062651</v>
      </c>
      <c r="AD191" s="41"/>
      <c r="AE191" s="52">
        <f t="shared" si="21"/>
        <v>2062.6509999999998</v>
      </c>
      <c r="AF191" s="91"/>
      <c r="AG191" s="52">
        <v>28.992999999999999</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37424854</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37424854</v>
      </c>
      <c r="AE193" s="31">
        <f t="shared" si="21"/>
        <v>37424.853999999999</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451B0-D621-42A5-BCF8-B0591E2D721D}">
  <dimension ref="A1:AG200"/>
  <sheetViews>
    <sheetView zoomScale="138" zoomScaleNormal="138" workbookViewId="0">
      <pane xSplit="1" topLeftCell="B1" activePane="topRight" state="frozen"/>
      <selection activeCell="D188" sqref="D188"/>
      <selection pane="topRight" activeCell="D188" sqref="D188"/>
    </sheetView>
  </sheetViews>
  <sheetFormatPr baseColWidth="10" defaultColWidth="11.5" defaultRowHeight="27.5" customHeight="1"/>
  <cols>
    <col min="1" max="1" width="5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1994</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353411192.54357606</v>
      </c>
      <c r="C7" s="134">
        <f>C10+C68+C121+C150+C175</f>
        <v>117287125.54003382</v>
      </c>
      <c r="D7" s="134">
        <f>D10+D68+D121+D150+D175</f>
        <v>30086773.563252479</v>
      </c>
      <c r="E7" s="134">
        <f>E68</f>
        <v>695282.88</v>
      </c>
      <c r="F7" s="134">
        <f t="shared" ref="F7:AB7" si="0">F68</f>
        <v>0</v>
      </c>
      <c r="G7" s="134">
        <f t="shared" si="0"/>
        <v>0</v>
      </c>
      <c r="H7" s="134">
        <f t="shared" si="0"/>
        <v>0</v>
      </c>
      <c r="I7" s="134">
        <f t="shared" si="0"/>
        <v>0</v>
      </c>
      <c r="J7" s="134">
        <f t="shared" si="0"/>
        <v>0</v>
      </c>
      <c r="K7" s="134">
        <f t="shared" si="0"/>
        <v>0</v>
      </c>
      <c r="L7" s="134">
        <f t="shared" si="0"/>
        <v>0</v>
      </c>
      <c r="M7" s="134">
        <f t="shared" si="0"/>
        <v>0</v>
      </c>
      <c r="N7" s="134">
        <f t="shared" si="0"/>
        <v>0</v>
      </c>
      <c r="O7" s="134">
        <f t="shared" si="0"/>
        <v>0</v>
      </c>
      <c r="P7" s="134">
        <f t="shared" si="0"/>
        <v>0</v>
      </c>
      <c r="Q7" s="134">
        <f t="shared" si="0"/>
        <v>0</v>
      </c>
      <c r="R7" s="134">
        <f t="shared" si="0"/>
        <v>0</v>
      </c>
      <c r="S7" s="134">
        <f t="shared" si="0"/>
        <v>0</v>
      </c>
      <c r="T7" s="134">
        <f t="shared" si="0"/>
        <v>0</v>
      </c>
      <c r="U7" s="134">
        <f t="shared" si="0"/>
        <v>0</v>
      </c>
      <c r="V7" s="134">
        <f t="shared" si="0"/>
        <v>0</v>
      </c>
      <c r="W7" s="134">
        <f t="shared" si="0"/>
        <v>0</v>
      </c>
      <c r="X7" s="134">
        <f t="shared" si="0"/>
        <v>0</v>
      </c>
      <c r="Y7" s="134">
        <f t="shared" si="0"/>
        <v>0</v>
      </c>
      <c r="Z7" s="134">
        <f t="shared" si="0"/>
        <v>0</v>
      </c>
      <c r="AA7" s="134">
        <f t="shared" si="0"/>
        <v>0</v>
      </c>
      <c r="AB7" s="134">
        <f t="shared" si="0"/>
        <v>51492.87</v>
      </c>
      <c r="AC7" s="139">
        <f>SUM(B7:AB7)</f>
        <v>501531867.39686239</v>
      </c>
      <c r="AE7" s="139">
        <f>AC7/1000</f>
        <v>501531.86739686236</v>
      </c>
      <c r="AF7" s="130"/>
      <c r="AG7" s="185">
        <f>AG10+AG68+AG121+AG150+AG175</f>
        <v>85537.306706122137</v>
      </c>
    </row>
    <row r="8" spans="1:33" ht="27.5" customHeight="1" thickBot="1">
      <c r="A8" s="131" t="s">
        <v>37</v>
      </c>
      <c r="B8" s="132">
        <f>(B10+B68+B121+B175)</f>
        <v>346623868.38867605</v>
      </c>
      <c r="C8" s="132">
        <f t="shared" ref="C8:AB8" si="1">(C10+C68+C121+C175)</f>
        <v>116955253.8614338</v>
      </c>
      <c r="D8" s="132">
        <f t="shared" si="1"/>
        <v>29952369.097752474</v>
      </c>
      <c r="E8" s="132">
        <f t="shared" si="1"/>
        <v>695282.88</v>
      </c>
      <c r="F8" s="132">
        <f t="shared" si="1"/>
        <v>0</v>
      </c>
      <c r="G8" s="132">
        <f t="shared" si="1"/>
        <v>0</v>
      </c>
      <c r="H8" s="132">
        <f t="shared" si="1"/>
        <v>0</v>
      </c>
      <c r="I8" s="132">
        <f t="shared" si="1"/>
        <v>0</v>
      </c>
      <c r="J8" s="132">
        <f t="shared" si="1"/>
        <v>0</v>
      </c>
      <c r="K8" s="132">
        <f t="shared" si="1"/>
        <v>0</v>
      </c>
      <c r="L8" s="132">
        <f t="shared" si="1"/>
        <v>0</v>
      </c>
      <c r="M8" s="132">
        <f t="shared" si="1"/>
        <v>0</v>
      </c>
      <c r="N8" s="132">
        <f t="shared" si="1"/>
        <v>0</v>
      </c>
      <c r="O8" s="132">
        <f t="shared" si="1"/>
        <v>0</v>
      </c>
      <c r="P8" s="132">
        <f t="shared" si="1"/>
        <v>0</v>
      </c>
      <c r="Q8" s="132">
        <f t="shared" si="1"/>
        <v>0</v>
      </c>
      <c r="R8" s="132">
        <f t="shared" si="1"/>
        <v>0</v>
      </c>
      <c r="S8" s="132">
        <f t="shared" si="1"/>
        <v>0</v>
      </c>
      <c r="T8" s="132">
        <f t="shared" si="1"/>
        <v>0</v>
      </c>
      <c r="U8" s="132">
        <f t="shared" si="1"/>
        <v>0</v>
      </c>
      <c r="V8" s="132">
        <f t="shared" si="1"/>
        <v>0</v>
      </c>
      <c r="W8" s="132">
        <f t="shared" si="1"/>
        <v>0</v>
      </c>
      <c r="X8" s="132">
        <f t="shared" si="1"/>
        <v>0</v>
      </c>
      <c r="Y8" s="132">
        <f t="shared" si="1"/>
        <v>0</v>
      </c>
      <c r="Z8" s="132">
        <f t="shared" si="1"/>
        <v>0</v>
      </c>
      <c r="AA8" s="132">
        <f t="shared" si="1"/>
        <v>0</v>
      </c>
      <c r="AB8" s="132">
        <f t="shared" si="1"/>
        <v>51492.87</v>
      </c>
      <c r="AC8" s="135">
        <f>SUM(B8:AB8)</f>
        <v>494278267.0978623</v>
      </c>
      <c r="AE8" s="135">
        <f>AC8/1000</f>
        <v>494278.26709786232</v>
      </c>
      <c r="AF8" s="130"/>
      <c r="AG8" s="186"/>
    </row>
    <row r="9" spans="1:33" ht="27.5" customHeight="1" thickBot="1">
      <c r="A9" s="136" t="s">
        <v>38</v>
      </c>
      <c r="B9" s="137">
        <f>B10+B68+B121+B150+B175</f>
        <v>149096517.33607602</v>
      </c>
      <c r="C9" s="137">
        <f t="shared" ref="C9:D9" si="2">C10+C68+C121+C150+C175</f>
        <v>117287125.54003382</v>
      </c>
      <c r="D9" s="137">
        <f t="shared" si="2"/>
        <v>30086773.563252479</v>
      </c>
      <c r="E9" s="137">
        <f t="shared" ref="E9:AB9" si="3">E10+E68+E121+E175</f>
        <v>695282.88</v>
      </c>
      <c r="F9" s="137">
        <f t="shared" si="3"/>
        <v>0</v>
      </c>
      <c r="G9" s="137">
        <f t="shared" si="3"/>
        <v>0</v>
      </c>
      <c r="H9" s="137">
        <f t="shared" si="3"/>
        <v>0</v>
      </c>
      <c r="I9" s="137">
        <f t="shared" si="3"/>
        <v>0</v>
      </c>
      <c r="J9" s="137">
        <f t="shared" si="3"/>
        <v>0</v>
      </c>
      <c r="K9" s="137">
        <f t="shared" si="3"/>
        <v>0</v>
      </c>
      <c r="L9" s="137">
        <f t="shared" si="3"/>
        <v>0</v>
      </c>
      <c r="M9" s="137">
        <f t="shared" si="3"/>
        <v>0</v>
      </c>
      <c r="N9" s="137">
        <f t="shared" si="3"/>
        <v>0</v>
      </c>
      <c r="O9" s="137">
        <f t="shared" si="3"/>
        <v>0</v>
      </c>
      <c r="P9" s="137">
        <f t="shared" si="3"/>
        <v>0</v>
      </c>
      <c r="Q9" s="137">
        <f t="shared" si="3"/>
        <v>0</v>
      </c>
      <c r="R9" s="137">
        <f t="shared" si="3"/>
        <v>0</v>
      </c>
      <c r="S9" s="137">
        <f t="shared" si="3"/>
        <v>0</v>
      </c>
      <c r="T9" s="137">
        <f t="shared" si="3"/>
        <v>0</v>
      </c>
      <c r="U9" s="137">
        <f t="shared" si="3"/>
        <v>0</v>
      </c>
      <c r="V9" s="137">
        <f t="shared" si="3"/>
        <v>0</v>
      </c>
      <c r="W9" s="137">
        <f t="shared" si="3"/>
        <v>0</v>
      </c>
      <c r="X9" s="137">
        <f t="shared" si="3"/>
        <v>0</v>
      </c>
      <c r="Y9" s="137">
        <f t="shared" si="3"/>
        <v>0</v>
      </c>
      <c r="Z9" s="137">
        <f t="shared" si="3"/>
        <v>0</v>
      </c>
      <c r="AA9" s="137">
        <f t="shared" si="3"/>
        <v>0</v>
      </c>
      <c r="AB9" s="137">
        <f t="shared" si="3"/>
        <v>51492.87</v>
      </c>
      <c r="AC9" s="138">
        <f>SUM(B9:AB9)</f>
        <v>297217192.18936229</v>
      </c>
      <c r="AE9" s="138">
        <f t="shared" ref="AE9:AE72" si="4">AC9/1000</f>
        <v>297217.19218936231</v>
      </c>
      <c r="AF9" s="129"/>
      <c r="AG9" s="187"/>
    </row>
    <row r="10" spans="1:33" ht="22.25" customHeight="1">
      <c r="A10" s="32" t="s">
        <v>39</v>
      </c>
      <c r="B10" s="33">
        <f>B11+B53</f>
        <v>310954926.66234142</v>
      </c>
      <c r="C10" s="33">
        <f>C11+C53</f>
        <v>14760241.808666026</v>
      </c>
      <c r="D10" s="33">
        <f>D11+D53</f>
        <v>3212393.1883614776</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328927561.65936887</v>
      </c>
      <c r="AD10" s="41"/>
      <c r="AE10" s="57">
        <f t="shared" si="4"/>
        <v>328927.56165936886</v>
      </c>
      <c r="AF10" s="128"/>
      <c r="AG10" s="36">
        <f>AG11+AG53</f>
        <v>79942.91838812214</v>
      </c>
    </row>
    <row r="11" spans="1:33" ht="22.25" customHeight="1">
      <c r="A11" s="20" t="s">
        <v>40</v>
      </c>
      <c r="B11" s="37">
        <f>B12+B18+B43+B49</f>
        <v>298709047.51891029</v>
      </c>
      <c r="C11" s="37">
        <f>C12+C18+C43+C49</f>
        <v>878095.94228610664</v>
      </c>
      <c r="D11" s="37">
        <f>D12+D18+D43+D49</f>
        <v>3200830.0983614777</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302787973.55955786</v>
      </c>
      <c r="AD11" s="41"/>
      <c r="AE11" s="37">
        <f t="shared" si="4"/>
        <v>302787.97355955787</v>
      </c>
      <c r="AF11" s="128"/>
      <c r="AG11" s="37">
        <f>AG12+AG18+AG43+AG49</f>
        <v>77531.844285770203</v>
      </c>
    </row>
    <row r="12" spans="1:33" ht="22.25" customHeight="1">
      <c r="A12" s="20" t="s">
        <v>41</v>
      </c>
      <c r="B12" s="37">
        <f>B13+B14+B15</f>
        <v>123920963.8095053</v>
      </c>
      <c r="C12" s="37">
        <f>C13+C14+C15</f>
        <v>102281.95647810663</v>
      </c>
      <c r="D12" s="37">
        <f>D13+D14+D15</f>
        <v>222342.218080978</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124245587.9840644</v>
      </c>
      <c r="AD12" s="41"/>
      <c r="AE12" s="37">
        <f t="shared" si="4"/>
        <v>124245.5879840644</v>
      </c>
      <c r="AF12" s="128"/>
      <c r="AG12" s="37">
        <f>SUM(AG13:AG15)</f>
        <v>16230.149622935747</v>
      </c>
    </row>
    <row r="13" spans="1:33" ht="22.25" customHeight="1">
      <c r="A13" s="21" t="s">
        <v>42</v>
      </c>
      <c r="B13" s="44">
        <v>87788813.715725303</v>
      </c>
      <c r="C13" s="44">
        <v>75804.244358106604</v>
      </c>
      <c r="D13" s="44">
        <v>181142.773020978</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88045760.733104393</v>
      </c>
      <c r="AD13" s="41"/>
      <c r="AE13" s="52">
        <f t="shared" si="4"/>
        <v>88045.760733104398</v>
      </c>
      <c r="AF13" s="128"/>
      <c r="AG13" s="44">
        <v>14075.1479343505</v>
      </c>
    </row>
    <row r="14" spans="1:33" ht="22.25" customHeight="1">
      <c r="A14" s="21" t="s">
        <v>43</v>
      </c>
      <c r="B14" s="44">
        <v>10374374.950223699</v>
      </c>
      <c r="C14" s="44">
        <v>9681.9119877807207</v>
      </c>
      <c r="D14" s="44">
        <v>17295.293131292499</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10401352.155342773</v>
      </c>
      <c r="AD14" s="41"/>
      <c r="AE14" s="52">
        <f t="shared" si="4"/>
        <v>10401.352155342773</v>
      </c>
      <c r="AF14" s="128"/>
      <c r="AG14" s="44">
        <v>1849.7207889342101</v>
      </c>
    </row>
    <row r="15" spans="1:33" ht="22.25" customHeight="1">
      <c r="A15" s="21" t="s">
        <v>44</v>
      </c>
      <c r="B15" s="49">
        <f>B16+B17</f>
        <v>25757775.143556301</v>
      </c>
      <c r="C15" s="49">
        <f t="shared" ref="C15:D15" si="5">C16+C17</f>
        <v>16795.800132219298</v>
      </c>
      <c r="D15" s="49">
        <f t="shared" si="5"/>
        <v>23904.151928707499</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25798475.095617227</v>
      </c>
      <c r="AD15" s="41"/>
      <c r="AE15" s="52">
        <f t="shared" si="4"/>
        <v>25798.475095617228</v>
      </c>
      <c r="AF15" s="128"/>
      <c r="AG15" s="44">
        <v>305.28089965103698</v>
      </c>
    </row>
    <row r="16" spans="1:33" ht="22.25" customHeight="1">
      <c r="A16" s="98" t="s">
        <v>45</v>
      </c>
      <c r="B16" s="44">
        <v>1055876.358</v>
      </c>
      <c r="C16" s="44">
        <v>5.2789999999999999</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1055881.6370000001</v>
      </c>
      <c r="AD16" s="41"/>
      <c r="AE16" s="52">
        <f t="shared" si="4"/>
        <v>1055.8816370000002</v>
      </c>
      <c r="AF16" s="128"/>
      <c r="AG16" s="73"/>
    </row>
    <row r="17" spans="1:33" ht="22.25" customHeight="1">
      <c r="A17" s="99" t="s">
        <v>46</v>
      </c>
      <c r="B17" s="44">
        <v>24701898.785556301</v>
      </c>
      <c r="C17" s="44">
        <v>16790.521132219299</v>
      </c>
      <c r="D17" s="44">
        <v>23904.151928707499</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24742593.458617229</v>
      </c>
      <c r="AD17" s="41"/>
      <c r="AE17" s="52">
        <f t="shared" si="4"/>
        <v>24742.59345861723</v>
      </c>
      <c r="AF17" s="128"/>
      <c r="AG17" s="44">
        <v>305.28089965103698</v>
      </c>
    </row>
    <row r="18" spans="1:33" ht="22.25" customHeight="1">
      <c r="A18" s="20" t="s">
        <v>47</v>
      </c>
      <c r="B18" s="37">
        <f>B19+B20+B21+B25+B26+B33+B35+B37+B39</f>
        <v>41923691.88940496</v>
      </c>
      <c r="C18" s="37">
        <f>C19+C20+C21+C25+C26+C33+C35+C37+C39</f>
        <v>97125.983808000005</v>
      </c>
      <c r="D18" s="37">
        <f>D19+D20+D21+D25+D26+D33+D35+D37+D39</f>
        <v>137916.44728049997</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42158734.32049346</v>
      </c>
      <c r="AD18" s="110"/>
      <c r="AE18" s="37">
        <f t="shared" si="4"/>
        <v>42158.734320493459</v>
      </c>
      <c r="AF18" s="128"/>
      <c r="AG18" s="37">
        <f>SUM(AG19,AG20,AG21,AG25,AG26,AG32,AG33,AG34,AG35,AG36,AG37,AG38,AG39)</f>
        <v>1955.1196628344469</v>
      </c>
    </row>
    <row r="19" spans="1:33" ht="22.25" customHeight="1">
      <c r="A19" s="100" t="s">
        <v>48</v>
      </c>
      <c r="B19" s="44">
        <v>3137963.3233373999</v>
      </c>
      <c r="C19" s="44">
        <v>2442.4961680000001</v>
      </c>
      <c r="D19" s="44">
        <v>3918.2636589999997</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3144324.0831644</v>
      </c>
      <c r="AD19" s="110"/>
      <c r="AE19" s="44">
        <f t="shared" si="4"/>
        <v>3144.3240831643998</v>
      </c>
      <c r="AF19" s="128"/>
      <c r="AG19" s="44">
        <v>88.016741543434094</v>
      </c>
    </row>
    <row r="20" spans="1:33" ht="22.25" customHeight="1">
      <c r="A20" s="100" t="s">
        <v>49</v>
      </c>
      <c r="B20" s="44">
        <v>1874180.8295013998</v>
      </c>
      <c r="C20" s="44">
        <v>1375.1882479999997</v>
      </c>
      <c r="D20" s="44">
        <v>2100.5719489999997</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1877656.5896983999</v>
      </c>
      <c r="AD20" s="110"/>
      <c r="AE20" s="52">
        <f t="shared" si="4"/>
        <v>1877.6565896983998</v>
      </c>
      <c r="AF20" s="128"/>
      <c r="AG20" s="44">
        <v>30.048300882827437</v>
      </c>
    </row>
    <row r="21" spans="1:33" ht="22.25" customHeight="1">
      <c r="A21" s="100" t="s">
        <v>50</v>
      </c>
      <c r="B21" s="44">
        <f>SUM(B22:B24)</f>
        <v>7314754.6898849001</v>
      </c>
      <c r="C21" s="44">
        <f>SUM(C22:C24)</f>
        <v>6029.7399400000004</v>
      </c>
      <c r="D21" s="44">
        <f>SUM(D22:D24)</f>
        <v>10042.6527685</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7330827.0825934</v>
      </c>
      <c r="AD21" s="110"/>
      <c r="AE21" s="52">
        <f t="shared" si="4"/>
        <v>7330.8270825933996</v>
      </c>
      <c r="AF21" s="128"/>
      <c r="AG21" s="44">
        <f>SUM(AG22:AG24)</f>
        <v>221.28072900435825</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6617098.9259748999</v>
      </c>
      <c r="C23" s="44">
        <v>5503.5919400000002</v>
      </c>
      <c r="D23" s="44">
        <v>9216.8332685000005</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6631819.3511833996</v>
      </c>
      <c r="AD23" s="110"/>
      <c r="AE23" s="52">
        <f t="shared" si="4"/>
        <v>6631.8193511833997</v>
      </c>
      <c r="AF23" s="128"/>
      <c r="AG23" s="44">
        <v>202.80618486438672</v>
      </c>
    </row>
    <row r="24" spans="1:33" ht="22.25" customHeight="1">
      <c r="A24" s="99" t="s">
        <v>53</v>
      </c>
      <c r="B24" s="44">
        <v>697655.76390999986</v>
      </c>
      <c r="C24" s="44">
        <v>526.14799999999991</v>
      </c>
      <c r="D24" s="44">
        <v>825.81949999999995</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699007.73140999989</v>
      </c>
      <c r="AD24" s="110"/>
      <c r="AE24" s="52">
        <f t="shared" si="4"/>
        <v>699.00773140999991</v>
      </c>
      <c r="AF24" s="128"/>
      <c r="AG24" s="44">
        <v>18.474544139971524</v>
      </c>
    </row>
    <row r="25" spans="1:33" ht="22.25" customHeight="1">
      <c r="A25" s="100" t="s">
        <v>54</v>
      </c>
      <c r="B25" s="44">
        <v>2367082.6480975002</v>
      </c>
      <c r="C25" s="44">
        <v>2038.5589</v>
      </c>
      <c r="D25" s="44">
        <v>3464.4953875000006</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2372585.7023850004</v>
      </c>
      <c r="AD25" s="110"/>
      <c r="AE25" s="52">
        <f t="shared" si="4"/>
        <v>2372.5857023850003</v>
      </c>
      <c r="AF25" s="128"/>
      <c r="AG25" s="44">
        <v>69.202572350335501</v>
      </c>
    </row>
    <row r="26" spans="1:33" ht="22.25" customHeight="1">
      <c r="A26" s="100" t="s">
        <v>55</v>
      </c>
      <c r="B26" s="44">
        <f>SUM(B27:B31)</f>
        <v>3485278.6897354997</v>
      </c>
      <c r="C26" s="44">
        <f>SUM(C27:C31)</f>
        <v>3473.3438600000004</v>
      </c>
      <c r="D26" s="44">
        <f>SUM(D27:D31)</f>
        <v>6390.8723674999992</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3495142.9059629994</v>
      </c>
      <c r="AD26" s="110"/>
      <c r="AE26" s="52">
        <f t="shared" si="4"/>
        <v>3495.1429059629995</v>
      </c>
      <c r="AF26" s="128"/>
      <c r="AG26" s="44">
        <f>SUM(AG27:AG31)</f>
        <v>157.49088095346534</v>
      </c>
    </row>
    <row r="27" spans="1:33" ht="22.25" customHeight="1">
      <c r="A27" s="99" t="s">
        <v>56</v>
      </c>
      <c r="B27" s="44">
        <v>2366745.2009099997</v>
      </c>
      <c r="C27" s="44">
        <v>2502.444</v>
      </c>
      <c r="D27" s="44">
        <v>4736.7690000000002</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2373984.4139099997</v>
      </c>
      <c r="AD27" s="110"/>
      <c r="AE27" s="52">
        <f t="shared" si="4"/>
        <v>2373.9844139099996</v>
      </c>
      <c r="AF27" s="128"/>
      <c r="AG27" s="44">
        <v>129.1053650613477</v>
      </c>
    </row>
    <row r="28" spans="1:33" ht="22.25" customHeight="1">
      <c r="A28" s="99" t="s">
        <v>57</v>
      </c>
      <c r="B28" s="44">
        <v>442424.75431749999</v>
      </c>
      <c r="C28" s="44">
        <v>414.70450000000005</v>
      </c>
      <c r="D28" s="44">
        <v>730.20418749999999</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443569.66300499998</v>
      </c>
      <c r="AD28" s="110"/>
      <c r="AE28" s="52">
        <f t="shared" si="4"/>
        <v>443.569663005</v>
      </c>
      <c r="AF28" s="128"/>
      <c r="AG28" s="44">
        <v>7.3269741698823188</v>
      </c>
    </row>
    <row r="29" spans="1:33" ht="22.25" customHeight="1">
      <c r="A29" s="99" t="s">
        <v>58</v>
      </c>
      <c r="B29" s="44">
        <v>15454.487879999999</v>
      </c>
      <c r="C29" s="44">
        <v>10.415999999999999</v>
      </c>
      <c r="D29" s="44">
        <v>14.945999999999998</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15479.849879999998</v>
      </c>
      <c r="AD29" s="110"/>
      <c r="AE29" s="52">
        <f t="shared" si="4"/>
        <v>15.479849879999998</v>
      </c>
      <c r="AF29" s="128"/>
      <c r="AG29" s="44">
        <v>0.29051898903836099</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660654.24662800005</v>
      </c>
      <c r="C31" s="44">
        <v>545.77935999999988</v>
      </c>
      <c r="D31" s="44">
        <v>908.95317999999986</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662108.97916800005</v>
      </c>
      <c r="AD31" s="110"/>
      <c r="AE31" s="52">
        <f t="shared" si="4"/>
        <v>662.10897916800002</v>
      </c>
      <c r="AF31" s="128"/>
      <c r="AG31" s="44">
        <v>20.768022733196968</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186847.39655149999</v>
      </c>
      <c r="C33" s="44">
        <v>101.52618000000001</v>
      </c>
      <c r="D33" s="44">
        <v>120.73227750000001</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187069.65500899998</v>
      </c>
      <c r="AD33" s="110"/>
      <c r="AE33" s="52">
        <f t="shared" si="4"/>
        <v>187.06965500899997</v>
      </c>
      <c r="AF33" s="128"/>
      <c r="AG33" s="44">
        <v>0.50820715591474996</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7174689.6918199994</v>
      </c>
      <c r="C35" s="44">
        <v>7286.1780879999997</v>
      </c>
      <c r="D35" s="44">
        <v>13583.854738000002</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7195559.7246459993</v>
      </c>
      <c r="AD35" s="110"/>
      <c r="AE35" s="52">
        <f t="shared" si="4"/>
        <v>7195.5597246459993</v>
      </c>
      <c r="AF35" s="128"/>
      <c r="AG35" s="44">
        <v>215.62249221521438</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382757.94558</v>
      </c>
      <c r="C37" s="44">
        <v>441.33599999999996</v>
      </c>
      <c r="D37" s="44">
        <v>835.38599999999997</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384034.66758000001</v>
      </c>
      <c r="AD37" s="110"/>
      <c r="AE37" s="52">
        <f t="shared" si="4"/>
        <v>384.03466758000002</v>
      </c>
      <c r="AF37" s="128"/>
      <c r="AG37" s="44">
        <v>1.6960736914467778</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16000136.67489676</v>
      </c>
      <c r="C39" s="44">
        <f>SUM(C40:C42)</f>
        <v>73937.616424000007</v>
      </c>
      <c r="D39" s="44">
        <f>SUM(D40:D42)</f>
        <v>97459.618133499986</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16171533.90945426</v>
      </c>
      <c r="AD39" s="110"/>
      <c r="AE39" s="52">
        <f t="shared" si="4"/>
        <v>16171.53390945426</v>
      </c>
      <c r="AF39" s="128"/>
      <c r="AG39" s="44">
        <f>SUM(AG40:AG42)</f>
        <v>1171.2536650374502</v>
      </c>
    </row>
    <row r="40" spans="1:33" ht="22.25" customHeight="1">
      <c r="A40" s="99" t="s">
        <v>69</v>
      </c>
      <c r="B40" s="44">
        <v>1233132.6423692</v>
      </c>
      <c r="C40" s="44">
        <v>738.38654399999996</v>
      </c>
      <c r="D40" s="44">
        <v>936.29662200000007</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1234807.3255351998</v>
      </c>
      <c r="AD40" s="110"/>
      <c r="AE40" s="52">
        <f t="shared" si="4"/>
        <v>1234.8073255351999</v>
      </c>
      <c r="AF40" s="128"/>
      <c r="AG40" s="44">
        <v>9.5168261282482405</v>
      </c>
    </row>
    <row r="41" spans="1:33" ht="22.25" customHeight="1">
      <c r="A41" s="99" t="s">
        <v>70</v>
      </c>
      <c r="B41" s="44">
        <v>196949.16711010001</v>
      </c>
      <c r="C41" s="44">
        <v>156.39593200000002</v>
      </c>
      <c r="D41" s="44">
        <v>250.17507850000004</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197355.73812060003</v>
      </c>
      <c r="AD41" s="110"/>
      <c r="AE41" s="52">
        <f t="shared" si="4"/>
        <v>197.35573812060002</v>
      </c>
      <c r="AF41" s="128"/>
      <c r="AG41" s="44">
        <v>2.7368497829561895</v>
      </c>
    </row>
    <row r="42" spans="1:33" ht="22.25" customHeight="1">
      <c r="A42" s="99" t="s">
        <v>71</v>
      </c>
      <c r="B42" s="44">
        <v>14570054.86541746</v>
      </c>
      <c r="C42" s="44">
        <v>73042.833948000014</v>
      </c>
      <c r="D42" s="44">
        <v>96273.146432999987</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14739370.845798459</v>
      </c>
      <c r="AD42" s="110"/>
      <c r="AE42" s="52">
        <f t="shared" si="4"/>
        <v>14739.370845798459</v>
      </c>
      <c r="AF42" s="128"/>
      <c r="AG42" s="44">
        <v>1158.9999891262457</v>
      </c>
    </row>
    <row r="43" spans="1:33" ht="22.25" customHeight="1">
      <c r="A43" s="20" t="s">
        <v>72</v>
      </c>
      <c r="B43" s="37">
        <f>SUM(B44:B48)</f>
        <v>105485387.18000001</v>
      </c>
      <c r="C43" s="37">
        <f>SUM(C44:C48)</f>
        <v>376364.47200000001</v>
      </c>
      <c r="D43" s="37">
        <f>SUM(D44:D48)</f>
        <v>2524616.9029999999</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108386368.55500001</v>
      </c>
      <c r="AD43" s="41"/>
      <c r="AE43" s="37">
        <f t="shared" si="4"/>
        <v>108386.36855500001</v>
      </c>
      <c r="AF43" s="128"/>
      <c r="AG43" s="37">
        <f>SUM(AG44:AG48)</f>
        <v>25451.485000000001</v>
      </c>
    </row>
    <row r="44" spans="1:33" ht="22.25" customHeight="1">
      <c r="A44" s="100" t="s">
        <v>73</v>
      </c>
      <c r="B44" s="44">
        <v>5172502.5379999997</v>
      </c>
      <c r="C44" s="44">
        <v>997.28599999999994</v>
      </c>
      <c r="D44" s="44">
        <v>37754.402999999998</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5211254.227</v>
      </c>
      <c r="AD44" s="41"/>
      <c r="AE44" s="52">
        <f t="shared" si="4"/>
        <v>5211.2542270000004</v>
      </c>
      <c r="AF44" s="128"/>
      <c r="AG44" s="44">
        <v>135.35</v>
      </c>
    </row>
    <row r="45" spans="1:33" ht="22.25" customHeight="1">
      <c r="A45" s="100" t="s">
        <v>74</v>
      </c>
      <c r="B45" s="44">
        <v>96459051.833000004</v>
      </c>
      <c r="C45" s="44">
        <v>367071.777</v>
      </c>
      <c r="D45" s="44">
        <v>2278423.4640000002</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99104547.074000001</v>
      </c>
      <c r="AD45" s="41"/>
      <c r="AE45" s="52">
        <f t="shared" si="4"/>
        <v>99104.547074000002</v>
      </c>
      <c r="AF45" s="128"/>
      <c r="AG45" s="44">
        <v>25188.787</v>
      </c>
    </row>
    <row r="46" spans="1:33" ht="22.25" customHeight="1">
      <c r="A46" s="100" t="s">
        <v>75</v>
      </c>
      <c r="B46" s="44">
        <v>1865271.115</v>
      </c>
      <c r="C46" s="44">
        <v>2975.1849999999999</v>
      </c>
      <c r="D46" s="44">
        <v>194052.71599999999</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2062299.0160000001</v>
      </c>
      <c r="AD46" s="41"/>
      <c r="AE46" s="52">
        <f t="shared" si="4"/>
        <v>2062.2990159999999</v>
      </c>
      <c r="AF46" s="128"/>
      <c r="AG46" s="44">
        <v>43.982999999999997</v>
      </c>
    </row>
    <row r="47" spans="1:33" ht="22.25" customHeight="1">
      <c r="A47" s="100" t="s">
        <v>76</v>
      </c>
      <c r="B47" s="44">
        <v>1988561.6939999999</v>
      </c>
      <c r="C47" s="44">
        <v>5320.2240000000002</v>
      </c>
      <c r="D47" s="44">
        <v>14386.32</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2008268.2379999999</v>
      </c>
      <c r="AD47" s="41"/>
      <c r="AE47" s="52">
        <f t="shared" si="4"/>
        <v>2008.2682379999999</v>
      </c>
      <c r="AF47" s="128"/>
      <c r="AG47" s="44">
        <v>83.364999999999995</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27379004.640000001</v>
      </c>
      <c r="C49" s="37">
        <f>SUM(C50:C52)</f>
        <v>302323.53000000003</v>
      </c>
      <c r="D49" s="37">
        <f>SUM(D50:D52)</f>
        <v>315954.52999999997</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27997282.699999999</v>
      </c>
      <c r="AD49" s="41"/>
      <c r="AE49" s="37">
        <f t="shared" si="4"/>
        <v>27997.2827</v>
      </c>
      <c r="AF49" s="128"/>
      <c r="AG49" s="37">
        <f>SUM(AG50:AG52)</f>
        <v>33895.090000000004</v>
      </c>
    </row>
    <row r="50" spans="1:33" ht="22.25" customHeight="1">
      <c r="A50" s="100" t="s">
        <v>79</v>
      </c>
      <c r="B50" s="44">
        <v>3563516.87</v>
      </c>
      <c r="C50" s="44">
        <v>8068.79</v>
      </c>
      <c r="D50" s="44">
        <v>1789.66</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3573375.3200000003</v>
      </c>
      <c r="AD50" s="41"/>
      <c r="AE50" s="52">
        <f t="shared" si="4"/>
        <v>3573.3753200000001</v>
      </c>
      <c r="AF50" s="128"/>
      <c r="AG50" s="44">
        <v>1746.48</v>
      </c>
    </row>
    <row r="51" spans="1:33" ht="22.25" customHeight="1">
      <c r="A51" s="100" t="s">
        <v>80</v>
      </c>
      <c r="B51" s="44">
        <v>18920293.539999999</v>
      </c>
      <c r="C51" s="44">
        <v>275538.52</v>
      </c>
      <c r="D51" s="44">
        <v>303589.69</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19499421.75</v>
      </c>
      <c r="AD51" s="41"/>
      <c r="AE51" s="52">
        <f t="shared" si="4"/>
        <v>19499.421750000001</v>
      </c>
      <c r="AF51" s="128"/>
      <c r="AG51" s="44">
        <v>32077.31</v>
      </c>
    </row>
    <row r="52" spans="1:33" ht="22.25" customHeight="1">
      <c r="A52" s="100" t="s">
        <v>81</v>
      </c>
      <c r="B52" s="44">
        <v>4895194.2300000004</v>
      </c>
      <c r="C52" s="44">
        <v>18716.22</v>
      </c>
      <c r="D52" s="44">
        <v>10575.18</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4924485.63</v>
      </c>
      <c r="AD52" s="41"/>
      <c r="AE52" s="52">
        <f t="shared" si="4"/>
        <v>4924.4856300000001</v>
      </c>
      <c r="AF52" s="128"/>
      <c r="AG52" s="44">
        <v>71.3</v>
      </c>
    </row>
    <row r="53" spans="1:33" ht="22.25" customHeight="1">
      <c r="A53" s="13" t="s">
        <v>82</v>
      </c>
      <c r="B53" s="37">
        <f>B54+B59</f>
        <v>12245879.143431127</v>
      </c>
      <c r="C53" s="37">
        <f>C54+C59</f>
        <v>13882145.86637992</v>
      </c>
      <c r="D53" s="37">
        <f>D54+D59</f>
        <v>11563.09</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26139588.099811047</v>
      </c>
      <c r="AD53" s="41"/>
      <c r="AE53" s="37">
        <f t="shared" si="4"/>
        <v>26139.588099811048</v>
      </c>
      <c r="AF53" s="128"/>
      <c r="AG53" s="37">
        <f>AG54+AG59</f>
        <v>2411.0741023519299</v>
      </c>
    </row>
    <row r="54" spans="1:33" ht="22.25" customHeight="1">
      <c r="A54" s="20" t="s">
        <v>83</v>
      </c>
      <c r="B54" s="37">
        <f>B55+B58</f>
        <v>74657.200000000012</v>
      </c>
      <c r="C54" s="37">
        <f>C55+C58</f>
        <v>2625914.1500000004</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2700571.3500000006</v>
      </c>
      <c r="AD54" s="41"/>
      <c r="AE54" s="37">
        <f t="shared" si="4"/>
        <v>2700.5713500000006</v>
      </c>
      <c r="AF54" s="128"/>
      <c r="AG54" s="76"/>
    </row>
    <row r="55" spans="1:33" ht="22.25" customHeight="1">
      <c r="A55" s="101" t="s">
        <v>84</v>
      </c>
      <c r="B55" s="52">
        <f>B56+B57</f>
        <v>74657.200000000012</v>
      </c>
      <c r="C55" s="52">
        <f>C56+C57</f>
        <v>2625914.1500000004</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2700571.3500000006</v>
      </c>
      <c r="AD55" s="41"/>
      <c r="AE55" s="44">
        <f t="shared" si="4"/>
        <v>2700.5713500000006</v>
      </c>
      <c r="AF55" s="128"/>
      <c r="AG55" s="73"/>
    </row>
    <row r="56" spans="1:33" ht="22.25" customHeight="1">
      <c r="A56" s="100" t="s">
        <v>85</v>
      </c>
      <c r="B56" s="44">
        <v>71100.13</v>
      </c>
      <c r="C56" s="44">
        <v>2518762.6800000002</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2589862.81</v>
      </c>
      <c r="AD56" s="41"/>
      <c r="AE56" s="52">
        <f t="shared" si="4"/>
        <v>2589.8628100000001</v>
      </c>
      <c r="AF56" s="128"/>
      <c r="AG56" s="73"/>
    </row>
    <row r="57" spans="1:33" ht="22.25" customHeight="1">
      <c r="A57" s="100" t="s">
        <v>86</v>
      </c>
      <c r="B57" s="44">
        <v>3557.07</v>
      </c>
      <c r="C57" s="44">
        <v>107151.47</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110708.54000000001</v>
      </c>
      <c r="AD57" s="41"/>
      <c r="AE57" s="52">
        <f t="shared" si="4"/>
        <v>110.70854000000001</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12171221.943431128</v>
      </c>
      <c r="C59" s="37">
        <f t="shared" ref="C59:D59" si="8">C60+C64</f>
        <v>11256231.71637992</v>
      </c>
      <c r="D59" s="37">
        <f t="shared" si="8"/>
        <v>11563.09</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23439016.749811046</v>
      </c>
      <c r="AD59" s="41"/>
      <c r="AE59" s="37">
        <f t="shared" si="4"/>
        <v>23439.016749811046</v>
      </c>
      <c r="AF59" s="128"/>
      <c r="AG59" s="53">
        <f>SUM(AG60:AG66)</f>
        <v>2411.0741023519299</v>
      </c>
    </row>
    <row r="60" spans="1:33" ht="22.25" customHeight="1">
      <c r="A60" s="100" t="s">
        <v>89</v>
      </c>
      <c r="B60" s="49">
        <f>SUM(B61,B62,B63)</f>
        <v>10252837.542958066</v>
      </c>
      <c r="C60" s="49">
        <f t="shared" ref="C60:D60" si="9">SUM(C61,C62,C63)</f>
        <v>8921316.2382401563</v>
      </c>
      <c r="D60" s="49">
        <f t="shared" si="9"/>
        <v>11532.25</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19185686.031198222</v>
      </c>
      <c r="AD60" s="41"/>
      <c r="AE60" s="52">
        <f t="shared" si="4"/>
        <v>19185.686031198224</v>
      </c>
      <c r="AF60" s="128"/>
      <c r="AG60" s="111"/>
    </row>
    <row r="61" spans="1:33" ht="22.25" customHeight="1">
      <c r="A61" s="102" t="s">
        <v>90</v>
      </c>
      <c r="B61" s="44">
        <v>6474431.5953434901</v>
      </c>
      <c r="C61" s="44">
        <v>5677350.0381486202</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12151781.63349211</v>
      </c>
      <c r="AD61" s="41"/>
      <c r="AE61" s="52">
        <f t="shared" si="4"/>
        <v>12151.78163349211</v>
      </c>
      <c r="AF61" s="128"/>
      <c r="AG61" s="109"/>
    </row>
    <row r="62" spans="1:33" ht="22.25" customHeight="1">
      <c r="A62" s="102" t="s">
        <v>91</v>
      </c>
      <c r="B62" s="44">
        <v>3738513.64020412</v>
      </c>
      <c r="C62" s="44">
        <v>3183437.4019150701</v>
      </c>
      <c r="D62" s="44">
        <v>11532.25</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6933483.2921191901</v>
      </c>
      <c r="AD62" s="41"/>
      <c r="AE62" s="52">
        <f t="shared" si="4"/>
        <v>6933.4832921191901</v>
      </c>
      <c r="AF62" s="128"/>
      <c r="AG62" s="44">
        <v>2411.0741023519299</v>
      </c>
    </row>
    <row r="63" spans="1:33" ht="22.25" customHeight="1">
      <c r="A63" s="102" t="s">
        <v>92</v>
      </c>
      <c r="B63" s="44">
        <v>39892.307410455403</v>
      </c>
      <c r="C63" s="44">
        <v>60528.798176465803</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100421.10558692121</v>
      </c>
      <c r="AD63" s="41"/>
      <c r="AE63" s="52">
        <f t="shared" si="4"/>
        <v>100.42110558692121</v>
      </c>
      <c r="AF63" s="128"/>
      <c r="AG63" s="109"/>
    </row>
    <row r="64" spans="1:33" ht="22.25" customHeight="1">
      <c r="A64" s="103" t="s">
        <v>93</v>
      </c>
      <c r="B64" s="49">
        <f>SUM(B65,B66,B67)</f>
        <v>1918384.4004730624</v>
      </c>
      <c r="C64" s="49">
        <f t="shared" ref="C64:D64" si="11">SUM(C65,C66,C67)</f>
        <v>2334915.4781397637</v>
      </c>
      <c r="D64" s="49">
        <f t="shared" si="11"/>
        <v>30.84</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4253330.7186128255</v>
      </c>
      <c r="AD64" s="41"/>
      <c r="AE64" s="52">
        <f t="shared" si="4"/>
        <v>4253.3307186128259</v>
      </c>
      <c r="AF64" s="128"/>
      <c r="AG64" s="109"/>
    </row>
    <row r="65" spans="1:33" ht="22.25" customHeight="1">
      <c r="A65" s="102" t="s">
        <v>94</v>
      </c>
      <c r="B65" s="44">
        <v>1848005.8741888199</v>
      </c>
      <c r="C65" s="44">
        <v>963085.67498572799</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2811091.5491745481</v>
      </c>
      <c r="AD65" s="41"/>
      <c r="AE65" s="52">
        <f t="shared" si="4"/>
        <v>2811.0915491745482</v>
      </c>
      <c r="AF65" s="128"/>
      <c r="AG65" s="112"/>
    </row>
    <row r="66" spans="1:33" ht="22.25" customHeight="1">
      <c r="A66" s="102" t="s">
        <v>95</v>
      </c>
      <c r="B66" s="44">
        <v>68637.487887167299</v>
      </c>
      <c r="C66" s="44">
        <v>1281.2095079759699</v>
      </c>
      <c r="D66" s="44">
        <v>30.84</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69949.53739514327</v>
      </c>
      <c r="AD66" s="41"/>
      <c r="AE66" s="52">
        <f t="shared" si="4"/>
        <v>69.949537395143267</v>
      </c>
      <c r="AF66" s="128"/>
      <c r="AG66" s="112"/>
    </row>
    <row r="67" spans="1:33" ht="22.25" customHeight="1" thickBot="1">
      <c r="A67" s="102" t="s">
        <v>96</v>
      </c>
      <c r="B67" s="44">
        <v>1741.0383970750499</v>
      </c>
      <c r="C67" s="44">
        <v>1370548.59364606</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1372289.6320431351</v>
      </c>
      <c r="AD67" s="41"/>
      <c r="AE67" s="116">
        <f t="shared" si="4"/>
        <v>1372.289632043135</v>
      </c>
      <c r="AF67" s="128"/>
      <c r="AG67" s="112"/>
    </row>
    <row r="68" spans="1:33" ht="22.25" customHeight="1">
      <c r="A68" s="12" t="s">
        <v>97</v>
      </c>
      <c r="B68" s="33">
        <f>B69+B75+B86+B94+B99+B105+B112+B117</f>
        <v>34158624.306334607</v>
      </c>
      <c r="C68" s="33">
        <f t="shared" ref="C68:AC68" si="12">C69+C75+C86+C94+C99+C105+C112+C117</f>
        <v>248222.02821824802</v>
      </c>
      <c r="D68" s="33">
        <f t="shared" si="12"/>
        <v>762637.1399999999</v>
      </c>
      <c r="E68" s="34">
        <f t="shared" si="12"/>
        <v>695282.88</v>
      </c>
      <c r="F68" s="34">
        <f t="shared" si="12"/>
        <v>0</v>
      </c>
      <c r="G68" s="34">
        <f t="shared" si="12"/>
        <v>0</v>
      </c>
      <c r="H68" s="34">
        <f t="shared" si="12"/>
        <v>0</v>
      </c>
      <c r="I68" s="34">
        <f t="shared" si="12"/>
        <v>0</v>
      </c>
      <c r="J68" s="34">
        <f t="shared" si="12"/>
        <v>0</v>
      </c>
      <c r="K68" s="34">
        <f t="shared" si="12"/>
        <v>0</v>
      </c>
      <c r="L68" s="34">
        <f t="shared" si="12"/>
        <v>0</v>
      </c>
      <c r="M68" s="34">
        <f t="shared" si="12"/>
        <v>0</v>
      </c>
      <c r="N68" s="34">
        <f t="shared" si="12"/>
        <v>0</v>
      </c>
      <c r="O68" s="34">
        <f t="shared" si="12"/>
        <v>0</v>
      </c>
      <c r="P68" s="34">
        <f t="shared" si="12"/>
        <v>0</v>
      </c>
      <c r="Q68" s="34">
        <f t="shared" si="12"/>
        <v>0</v>
      </c>
      <c r="R68" s="34">
        <f t="shared" si="12"/>
        <v>0</v>
      </c>
      <c r="S68" s="34">
        <f t="shared" si="12"/>
        <v>0</v>
      </c>
      <c r="T68" s="34">
        <f t="shared" si="12"/>
        <v>0</v>
      </c>
      <c r="U68" s="34">
        <f t="shared" si="12"/>
        <v>0</v>
      </c>
      <c r="V68" s="34">
        <f t="shared" si="12"/>
        <v>0</v>
      </c>
      <c r="W68" s="34">
        <f t="shared" si="12"/>
        <v>0</v>
      </c>
      <c r="X68" s="34">
        <f t="shared" si="12"/>
        <v>0</v>
      </c>
      <c r="Y68" s="34">
        <f t="shared" si="12"/>
        <v>0</v>
      </c>
      <c r="Z68" s="34">
        <f t="shared" si="12"/>
        <v>0</v>
      </c>
      <c r="AA68" s="34">
        <f t="shared" si="12"/>
        <v>0</v>
      </c>
      <c r="AB68" s="120">
        <f t="shared" si="12"/>
        <v>51492.87</v>
      </c>
      <c r="AC68" s="57">
        <f t="shared" si="12"/>
        <v>35916259.224552855</v>
      </c>
      <c r="AD68" s="93"/>
      <c r="AE68" s="57">
        <f t="shared" si="4"/>
        <v>35916.259224552858</v>
      </c>
      <c r="AF68" s="128"/>
      <c r="AG68" s="57"/>
    </row>
    <row r="69" spans="1:33" ht="22.25" customHeight="1">
      <c r="A69" s="20" t="s">
        <v>98</v>
      </c>
      <c r="B69" s="53">
        <f>SUM(B70:B74)</f>
        <v>17446545.116329394</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17446545.116329394</v>
      </c>
      <c r="AD69" s="41"/>
      <c r="AE69" s="37">
        <f t="shared" si="4"/>
        <v>17446.545116329395</v>
      </c>
      <c r="AF69" s="128"/>
      <c r="AG69" s="76"/>
    </row>
    <row r="70" spans="1:33" ht="22.25" customHeight="1">
      <c r="A70" s="100" t="s">
        <v>99</v>
      </c>
      <c r="B70" s="44">
        <v>13526422.032000002</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13526422.032000002</v>
      </c>
      <c r="AD70" s="41"/>
      <c r="AE70" s="52">
        <f t="shared" si="4"/>
        <v>13526.422032000002</v>
      </c>
      <c r="AF70" s="128"/>
      <c r="AG70" s="111"/>
    </row>
    <row r="71" spans="1:33" ht="22.25" customHeight="1">
      <c r="A71" s="100" t="s">
        <v>100</v>
      </c>
      <c r="B71" s="44">
        <v>2318597.4053588868</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2318597.4053588868</v>
      </c>
      <c r="AD71" s="41"/>
      <c r="AE71" s="52">
        <f t="shared" si="4"/>
        <v>2318.5974053588866</v>
      </c>
      <c r="AF71" s="128"/>
      <c r="AG71" s="111"/>
    </row>
    <row r="72" spans="1:33" ht="22.25" customHeight="1">
      <c r="A72" s="100" t="s">
        <v>101</v>
      </c>
      <c r="B72" s="44">
        <v>431584.33244164864</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431584.33244164864</v>
      </c>
      <c r="AD72" s="41"/>
      <c r="AE72" s="52">
        <f t="shared" si="4"/>
        <v>431.58433244164866</v>
      </c>
      <c r="AF72" s="128"/>
      <c r="AG72" s="111"/>
    </row>
    <row r="73" spans="1:33" ht="22.25" customHeight="1">
      <c r="A73" s="100" t="s">
        <v>102</v>
      </c>
      <c r="B73" s="44">
        <v>1169941.346528857</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1169941.346528857</v>
      </c>
      <c r="AD73" s="41"/>
      <c r="AE73" s="52">
        <f t="shared" ref="AE73:AE136" si="13">AC73/1000</f>
        <v>1169.9413465288569</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5200480.660173215</v>
      </c>
      <c r="C75" s="37">
        <f>SUM(C76:C85)</f>
        <v>248222.02821824802</v>
      </c>
      <c r="D75" s="37">
        <f>SUM(D76:D85)</f>
        <v>762637.1399999999</v>
      </c>
      <c r="E75" s="60">
        <f>SUM(E76:E85)</f>
        <v>695282.88</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6906622.7083914634</v>
      </c>
      <c r="AD75" s="41"/>
      <c r="AE75" s="37">
        <f t="shared" si="13"/>
        <v>6906.6227083914637</v>
      </c>
      <c r="AF75" s="128"/>
      <c r="AG75" s="76"/>
    </row>
    <row r="76" spans="1:33" ht="22.25" customHeight="1">
      <c r="A76" s="100" t="s">
        <v>105</v>
      </c>
      <c r="B76" s="117">
        <v>2957937.214783215</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2957937.214783215</v>
      </c>
      <c r="AD76" s="41"/>
      <c r="AE76" s="52">
        <f t="shared" si="13"/>
        <v>2957.937214783215</v>
      </c>
      <c r="AF76" s="128"/>
      <c r="AG76" s="111"/>
    </row>
    <row r="77" spans="1:33" ht="22.25" customHeight="1">
      <c r="A77" s="100" t="s">
        <v>106</v>
      </c>
      <c r="B77" s="59"/>
      <c r="C77" s="58"/>
      <c r="D77" s="44">
        <v>595295.99999999988</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595295.99999999988</v>
      </c>
      <c r="AD77" s="41"/>
      <c r="AE77" s="52">
        <f t="shared" si="13"/>
        <v>595.29599999999994</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167341.13999999998</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167341.13999999998</v>
      </c>
      <c r="AD79" s="41"/>
      <c r="AE79" s="52">
        <f t="shared" si="13"/>
        <v>167.34114</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131031.90000000001</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131031.90000000001</v>
      </c>
      <c r="AD81" s="41"/>
      <c r="AE81" s="52">
        <f t="shared" si="13"/>
        <v>131.03190000000001</v>
      </c>
      <c r="AF81" s="128"/>
      <c r="AG81" s="111"/>
    </row>
    <row r="82" spans="1:33" ht="22.25" customHeight="1">
      <c r="A82" s="100" t="s">
        <v>111</v>
      </c>
      <c r="B82" s="44">
        <v>60720.000000000007</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60720.000000000007</v>
      </c>
      <c r="AD82" s="41"/>
      <c r="AE82" s="52">
        <f t="shared" si="13"/>
        <v>60.720000000000006</v>
      </c>
      <c r="AF82" s="128"/>
      <c r="AG82" s="111"/>
    </row>
    <row r="83" spans="1:33" ht="22.25" customHeight="1">
      <c r="A83" s="100" t="s">
        <v>112</v>
      </c>
      <c r="B83" s="44">
        <v>2050791.5453900006</v>
      </c>
      <c r="C83" s="44">
        <v>248222.02821824802</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2299013.5736082485</v>
      </c>
      <c r="AD83" s="41"/>
      <c r="AE83" s="52">
        <f t="shared" si="13"/>
        <v>2299.0135736082484</v>
      </c>
      <c r="AF83" s="128"/>
      <c r="AG83" s="111"/>
    </row>
    <row r="84" spans="1:33" ht="22.25" customHeight="1">
      <c r="A84" s="100" t="s">
        <v>113</v>
      </c>
      <c r="B84" s="59"/>
      <c r="C84" s="58"/>
      <c r="D84" s="58"/>
      <c r="E84" s="165">
        <v>695282.88</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695282.88</v>
      </c>
      <c r="AD84" s="41"/>
      <c r="AE84" s="52">
        <f t="shared" si="13"/>
        <v>695.28287999999998</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11249012.109999999</v>
      </c>
      <c r="C86" s="37">
        <f>SUM(C87:C93)</f>
        <v>0</v>
      </c>
      <c r="D86" s="58"/>
      <c r="E86" s="47"/>
      <c r="F86" s="47"/>
      <c r="G86" s="47"/>
      <c r="H86" s="47"/>
      <c r="I86" s="47"/>
      <c r="J86" s="47"/>
      <c r="K86" s="47"/>
      <c r="L86" s="47"/>
      <c r="M86" s="47"/>
      <c r="N86" s="47"/>
      <c r="O86" s="47"/>
      <c r="P86" s="47"/>
      <c r="Q86" s="47"/>
      <c r="R86" s="47"/>
      <c r="S86" s="47"/>
      <c r="T86" s="47"/>
      <c r="U86" s="37">
        <f t="shared" ref="U86:V86" si="15">SUM(U87:U93)</f>
        <v>0</v>
      </c>
      <c r="V86" s="37">
        <f t="shared" si="15"/>
        <v>0</v>
      </c>
      <c r="W86" s="47"/>
      <c r="X86" s="47"/>
      <c r="Y86" s="47"/>
      <c r="Z86" s="47"/>
      <c r="AA86" s="47"/>
      <c r="AB86" s="75"/>
      <c r="AC86" s="37">
        <f>SUM(AC87:AC93)</f>
        <v>11249012.109999999</v>
      </c>
      <c r="AD86" s="41"/>
      <c r="AE86" s="37">
        <f>AC86/1000</f>
        <v>11249.01211</v>
      </c>
      <c r="AF86" s="128"/>
      <c r="AG86" s="76"/>
    </row>
    <row r="87" spans="1:33" ht="22.25" customHeight="1">
      <c r="A87" s="100" t="s">
        <v>116</v>
      </c>
      <c r="B87" s="44">
        <v>10899236.67</v>
      </c>
      <c r="C87" s="44">
        <v>0</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6">SUM(B87:AB87)</f>
        <v>10899236.67</v>
      </c>
      <c r="AD87" s="41"/>
      <c r="AE87" s="52">
        <f t="shared" si="13"/>
        <v>10899.23667</v>
      </c>
      <c r="AF87" s="128"/>
      <c r="AG87" s="111"/>
    </row>
    <row r="88" spans="1:33" ht="22.25" customHeight="1">
      <c r="A88" s="100" t="s">
        <v>117</v>
      </c>
      <c r="B88" s="44">
        <v>253112.2</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6"/>
        <v>253112.2</v>
      </c>
      <c r="AD88" s="41"/>
      <c r="AE88" s="52">
        <f t="shared" si="13"/>
        <v>253.1122</v>
      </c>
      <c r="AF88" s="128"/>
      <c r="AG88" s="111"/>
    </row>
    <row r="89" spans="1:33" ht="22.25" customHeight="1">
      <c r="A89" s="100" t="s">
        <v>118</v>
      </c>
      <c r="B89" s="44">
        <v>0</v>
      </c>
      <c r="C89" s="58"/>
      <c r="D89" s="58"/>
      <c r="E89" s="45"/>
      <c r="F89" s="46"/>
      <c r="G89" s="46"/>
      <c r="H89" s="46"/>
      <c r="I89" s="47"/>
      <c r="J89" s="47"/>
      <c r="K89" s="47"/>
      <c r="L89" s="47"/>
      <c r="M89" s="47"/>
      <c r="N89" s="47"/>
      <c r="O89" s="47"/>
      <c r="P89" s="47"/>
      <c r="Q89" s="47"/>
      <c r="R89" s="47"/>
      <c r="S89" s="47"/>
      <c r="T89" s="47"/>
      <c r="U89" s="165"/>
      <c r="V89" s="165"/>
      <c r="W89" s="47"/>
      <c r="X89" s="47"/>
      <c r="Y89" s="47"/>
      <c r="Z89" s="47"/>
      <c r="AA89" s="47"/>
      <c r="AB89" s="75"/>
      <c r="AC89" s="44">
        <f t="shared" si="16"/>
        <v>0</v>
      </c>
      <c r="AD89" s="41"/>
      <c r="AE89" s="44">
        <f t="shared" si="13"/>
        <v>0</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96663.24</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6"/>
        <v>96663.24</v>
      </c>
      <c r="AD91" s="41"/>
      <c r="AE91" s="52">
        <f t="shared" si="13"/>
        <v>96.663240000000002</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262586.41983200004</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262586.41983200004</v>
      </c>
      <c r="AD94" s="41"/>
      <c r="AE94" s="37">
        <f t="shared" si="13"/>
        <v>262.58641983200005</v>
      </c>
      <c r="AF94" s="128"/>
      <c r="AG94" s="78"/>
    </row>
    <row r="95" spans="1:33" ht="22.25" customHeight="1">
      <c r="A95" s="100" t="s">
        <v>124</v>
      </c>
      <c r="B95" s="44">
        <v>216700.79428800003</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216700.79428800003</v>
      </c>
      <c r="AD95" s="41"/>
      <c r="AE95" s="52">
        <f t="shared" si="13"/>
        <v>216.70079428800003</v>
      </c>
      <c r="AF95" s="128"/>
      <c r="AG95" s="111"/>
    </row>
    <row r="96" spans="1:33" ht="22.25" customHeight="1">
      <c r="A96" s="100" t="s">
        <v>125</v>
      </c>
      <c r="B96" s="44">
        <v>45885.625544000017</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45885.625544000017</v>
      </c>
      <c r="AD96" s="41"/>
      <c r="AE96" s="52">
        <f t="shared" si="13"/>
        <v>45.885625544000014</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0</v>
      </c>
      <c r="E99" s="66">
        <f>SUM(E100:E102)</f>
        <v>0</v>
      </c>
      <c r="F99" s="47"/>
      <c r="G99" s="47"/>
      <c r="H99" s="47"/>
      <c r="I99" s="47"/>
      <c r="J99" s="47"/>
      <c r="K99" s="47"/>
      <c r="L99" s="47"/>
      <c r="M99" s="47"/>
      <c r="N99" s="47"/>
      <c r="O99" s="47"/>
      <c r="P99" s="47"/>
      <c r="Q99" s="47"/>
      <c r="R99" s="47"/>
      <c r="S99" s="47"/>
      <c r="T99" s="66">
        <f>SUM(T100:T102)</f>
        <v>0</v>
      </c>
      <c r="U99" s="66">
        <f t="shared" ref="U99:AB99" si="17">SUM(U100:U102)</f>
        <v>0</v>
      </c>
      <c r="V99" s="66">
        <f t="shared" si="17"/>
        <v>0</v>
      </c>
      <c r="W99" s="66">
        <f t="shared" si="17"/>
        <v>0</v>
      </c>
      <c r="X99" s="66">
        <f t="shared" si="17"/>
        <v>0</v>
      </c>
      <c r="Y99" s="66">
        <f t="shared" si="17"/>
        <v>0</v>
      </c>
      <c r="Z99" s="66">
        <f t="shared" si="17"/>
        <v>0</v>
      </c>
      <c r="AA99" s="66">
        <f t="shared" si="17"/>
        <v>0</v>
      </c>
      <c r="AB99" s="66">
        <f t="shared" si="17"/>
        <v>0</v>
      </c>
      <c r="AC99" s="37">
        <f>SUM(AC100:AC104)</f>
        <v>0</v>
      </c>
      <c r="AD99" s="41"/>
      <c r="AE99" s="37">
        <f t="shared" si="13"/>
        <v>0</v>
      </c>
      <c r="AF99" s="128"/>
      <c r="AG99" s="63"/>
    </row>
    <row r="100" spans="1:33" ht="22.25" customHeight="1">
      <c r="A100" s="100" t="s">
        <v>129</v>
      </c>
      <c r="B100" s="63"/>
      <c r="C100" s="63"/>
      <c r="D100" s="44">
        <v>0</v>
      </c>
      <c r="E100" s="165">
        <v>0</v>
      </c>
      <c r="F100" s="47"/>
      <c r="G100" s="47"/>
      <c r="H100" s="47"/>
      <c r="I100" s="47"/>
      <c r="J100" s="47"/>
      <c r="K100" s="47"/>
      <c r="L100" s="47"/>
      <c r="M100" s="47"/>
      <c r="N100" s="47"/>
      <c r="O100" s="47"/>
      <c r="P100" s="47"/>
      <c r="Q100" s="47"/>
      <c r="R100" s="47"/>
      <c r="S100" s="47"/>
      <c r="T100" s="165">
        <v>0</v>
      </c>
      <c r="U100" s="165">
        <v>0</v>
      </c>
      <c r="V100" s="165">
        <v>0</v>
      </c>
      <c r="W100" s="165">
        <v>0</v>
      </c>
      <c r="X100" s="165">
        <v>0</v>
      </c>
      <c r="Y100" s="165">
        <v>0</v>
      </c>
      <c r="Z100" s="165">
        <v>0</v>
      </c>
      <c r="AA100" s="165">
        <v>0</v>
      </c>
      <c r="AB100" s="165">
        <v>0</v>
      </c>
      <c r="AC100" s="52">
        <f>SUM(B100:AB100)</f>
        <v>0</v>
      </c>
      <c r="AD100" s="41"/>
      <c r="AE100" s="52">
        <f t="shared" si="13"/>
        <v>0</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0</v>
      </c>
      <c r="G105" s="67">
        <f t="shared" ref="G105:S105" si="18">SUM(G106:G111)</f>
        <v>0</v>
      </c>
      <c r="H105" s="66">
        <f t="shared" si="18"/>
        <v>0</v>
      </c>
      <c r="I105" s="66">
        <f t="shared" si="18"/>
        <v>0</v>
      </c>
      <c r="J105" s="66">
        <f t="shared" si="18"/>
        <v>0</v>
      </c>
      <c r="K105" s="66">
        <f t="shared" si="18"/>
        <v>0</v>
      </c>
      <c r="L105" s="66">
        <f t="shared" si="18"/>
        <v>0</v>
      </c>
      <c r="M105" s="66">
        <f t="shared" si="18"/>
        <v>0</v>
      </c>
      <c r="N105" s="66">
        <f t="shared" si="18"/>
        <v>0</v>
      </c>
      <c r="O105" s="66">
        <f t="shared" si="18"/>
        <v>0</v>
      </c>
      <c r="P105" s="66">
        <f t="shared" si="18"/>
        <v>0</v>
      </c>
      <c r="Q105" s="66">
        <f t="shared" si="18"/>
        <v>0</v>
      </c>
      <c r="R105" s="67">
        <f t="shared" si="18"/>
        <v>0</v>
      </c>
      <c r="S105" s="66">
        <f t="shared" si="18"/>
        <v>0</v>
      </c>
      <c r="T105" s="47"/>
      <c r="U105" s="47"/>
      <c r="V105" s="47"/>
      <c r="W105" s="47"/>
      <c r="X105" s="47"/>
      <c r="Y105" s="47"/>
      <c r="Z105" s="47"/>
      <c r="AA105" s="47"/>
      <c r="AB105" s="75"/>
      <c r="AC105" s="37">
        <f>SUM(AC106:AC111)</f>
        <v>0</v>
      </c>
      <c r="AD105" s="41"/>
      <c r="AE105" s="37">
        <f>AC105/1000</f>
        <v>0</v>
      </c>
      <c r="AF105" s="128"/>
      <c r="AG105" s="63"/>
    </row>
    <row r="106" spans="1:33" ht="22.25" customHeight="1">
      <c r="A106" s="100" t="s">
        <v>135</v>
      </c>
      <c r="B106" s="63"/>
      <c r="C106" s="63"/>
      <c r="D106" s="63"/>
      <c r="E106" s="45"/>
      <c r="F106" s="165"/>
      <c r="G106" s="47"/>
      <c r="H106" s="47"/>
      <c r="I106" s="47"/>
      <c r="J106" s="165"/>
      <c r="K106" s="165"/>
      <c r="L106" s="165"/>
      <c r="M106" s="105"/>
      <c r="N106" s="47"/>
      <c r="O106" s="47"/>
      <c r="P106" s="47"/>
      <c r="Q106" s="47"/>
      <c r="R106" s="47"/>
      <c r="S106" s="165"/>
      <c r="T106" s="47"/>
      <c r="U106" s="47"/>
      <c r="V106" s="47"/>
      <c r="W106" s="47"/>
      <c r="X106" s="47"/>
      <c r="Y106" s="47"/>
      <c r="Z106" s="47"/>
      <c r="AA106" s="47"/>
      <c r="AB106" s="75"/>
      <c r="AC106" s="52">
        <f>SUM(B106:AB106)</f>
        <v>0</v>
      </c>
      <c r="AD106" s="41"/>
      <c r="AE106" s="52">
        <f>AC106/1000</f>
        <v>0</v>
      </c>
      <c r="AF106" s="128"/>
      <c r="AG106" s="111"/>
    </row>
    <row r="107" spans="1:33" ht="22.25" customHeight="1">
      <c r="A107" s="100" t="s">
        <v>136</v>
      </c>
      <c r="B107" s="63"/>
      <c r="C107" s="63"/>
      <c r="D107" s="63"/>
      <c r="E107" s="45"/>
      <c r="F107" s="47"/>
      <c r="G107" s="47"/>
      <c r="H107" s="47"/>
      <c r="I107" s="165"/>
      <c r="J107" s="165"/>
      <c r="K107" s="47"/>
      <c r="L107" s="47"/>
      <c r="M107" s="165"/>
      <c r="N107" s="47"/>
      <c r="O107" s="47"/>
      <c r="P107" s="47"/>
      <c r="Q107" s="165"/>
      <c r="R107" s="47"/>
      <c r="S107" s="47"/>
      <c r="T107" s="47"/>
      <c r="U107" s="47"/>
      <c r="V107" s="47"/>
      <c r="W107" s="47"/>
      <c r="X107" s="47"/>
      <c r="Y107" s="47"/>
      <c r="Z107" s="47"/>
      <c r="AA107" s="47"/>
      <c r="AB107" s="75"/>
      <c r="AC107" s="52">
        <f>SUM(B107:AB107)</f>
        <v>0</v>
      </c>
      <c r="AD107" s="41"/>
      <c r="AE107" s="52">
        <f t="shared" si="13"/>
        <v>0</v>
      </c>
      <c r="AF107" s="128"/>
      <c r="AG107" s="111"/>
    </row>
    <row r="108" spans="1:33" ht="22.25" customHeight="1">
      <c r="A108" s="100" t="s">
        <v>137</v>
      </c>
      <c r="B108" s="63"/>
      <c r="C108" s="63"/>
      <c r="D108" s="63"/>
      <c r="E108" s="45"/>
      <c r="F108" s="47"/>
      <c r="G108" s="47"/>
      <c r="H108" s="165"/>
      <c r="I108" s="47"/>
      <c r="J108" s="47"/>
      <c r="K108" s="47"/>
      <c r="L108" s="47"/>
      <c r="M108" s="47"/>
      <c r="N108" s="47"/>
      <c r="O108" s="165"/>
      <c r="P108" s="165"/>
      <c r="Q108" s="47"/>
      <c r="R108" s="165"/>
      <c r="S108" s="47"/>
      <c r="T108" s="47"/>
      <c r="U108" s="47"/>
      <c r="V108" s="47"/>
      <c r="W108" s="47"/>
      <c r="X108" s="47"/>
      <c r="Y108" s="47"/>
      <c r="Z108" s="47"/>
      <c r="AA108" s="47"/>
      <c r="AB108" s="75"/>
      <c r="AC108" s="52">
        <f>SUM(B108:AB108)</f>
        <v>0</v>
      </c>
      <c r="AD108" s="41"/>
      <c r="AE108" s="52">
        <f t="shared" si="13"/>
        <v>0</v>
      </c>
      <c r="AF108" s="128"/>
      <c r="AG108" s="111"/>
    </row>
    <row r="109" spans="1:33" ht="22.25" customHeight="1">
      <c r="A109" s="100" t="s">
        <v>138</v>
      </c>
      <c r="B109" s="63"/>
      <c r="C109" s="63"/>
      <c r="D109" s="63"/>
      <c r="E109" s="45"/>
      <c r="F109" s="47"/>
      <c r="G109" s="47"/>
      <c r="H109" s="47"/>
      <c r="I109" s="47"/>
      <c r="J109" s="165"/>
      <c r="K109" s="47"/>
      <c r="L109" s="47"/>
      <c r="M109" s="47"/>
      <c r="N109" s="165"/>
      <c r="O109" s="47"/>
      <c r="P109" s="47"/>
      <c r="Q109" s="165"/>
      <c r="R109" s="47"/>
      <c r="S109" s="47"/>
      <c r="T109" s="47"/>
      <c r="U109" s="47"/>
      <c r="V109" s="47"/>
      <c r="W109" s="47"/>
      <c r="X109" s="47"/>
      <c r="Y109" s="47"/>
      <c r="Z109" s="47"/>
      <c r="AA109" s="47"/>
      <c r="AB109" s="75"/>
      <c r="AC109" s="52">
        <f>SUM(B109:AB109)</f>
        <v>0</v>
      </c>
      <c r="AD109" s="41"/>
      <c r="AE109" s="52">
        <f t="shared" si="13"/>
        <v>0</v>
      </c>
      <c r="AF109" s="128"/>
      <c r="AG109" s="111"/>
    </row>
    <row r="110" spans="1:33" ht="22.25" customHeight="1">
      <c r="A110" s="100" t="s">
        <v>139</v>
      </c>
      <c r="B110" s="64"/>
      <c r="C110" s="63"/>
      <c r="D110" s="63"/>
      <c r="E110" s="45"/>
      <c r="F110" s="47"/>
      <c r="G110" s="165"/>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9">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51492.87</v>
      </c>
      <c r="AC112" s="37">
        <f>SUM(AC113:AC116)</f>
        <v>51492.87</v>
      </c>
      <c r="AD112" s="41"/>
      <c r="AE112" s="37">
        <f t="shared" si="13"/>
        <v>51.492870000000003</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51492.87</v>
      </c>
      <c r="AC113" s="52">
        <f>SUM(B113:AB113)</f>
        <v>51492.87</v>
      </c>
      <c r="AD113" s="41"/>
      <c r="AE113" s="52">
        <f t="shared" si="13"/>
        <v>51.492870000000003</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0</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0</v>
      </c>
      <c r="AD117" s="41"/>
      <c r="AE117" s="37">
        <f t="shared" si="13"/>
        <v>0</v>
      </c>
      <c r="AF117" s="128"/>
      <c r="AG117" s="64"/>
    </row>
    <row r="118" spans="1:33" ht="22.25" customHeight="1">
      <c r="A118" s="100" t="s">
        <v>147</v>
      </c>
      <c r="B118" s="44">
        <v>0</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20">SUM(B118:AB118)</f>
        <v>0</v>
      </c>
      <c r="AD118" s="41"/>
      <c r="AE118" s="52">
        <f t="shared" si="13"/>
        <v>0</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1099757.93</v>
      </c>
      <c r="C121" s="33">
        <f>C122+C132+SUM(C143:C149)</f>
        <v>85293925.4102</v>
      </c>
      <c r="D121" s="33">
        <f>D122+D132+SUM(D143:D149)</f>
        <v>20871104.459390998</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107264787.799591</v>
      </c>
      <c r="AD121" s="41"/>
      <c r="AE121" s="57">
        <f t="shared" si="13"/>
        <v>107264.78779959101</v>
      </c>
      <c r="AF121" s="128"/>
      <c r="AG121" s="33">
        <f>SUM(AG122:AG149)</f>
        <v>3000.22</v>
      </c>
    </row>
    <row r="122" spans="1:33" ht="22.25" customHeight="1">
      <c r="A122" s="22" t="s">
        <v>151</v>
      </c>
      <c r="B122" s="58"/>
      <c r="C122" s="37">
        <f>SUM(C123:C131)</f>
        <v>68954595</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20"/>
        <v>68954595</v>
      </c>
      <c r="AD122" s="41"/>
      <c r="AE122" s="37">
        <f t="shared" si="13"/>
        <v>68954.595000000001</v>
      </c>
      <c r="AF122" s="128"/>
      <c r="AG122" s="63"/>
    </row>
    <row r="123" spans="1:33" ht="22.25" customHeight="1">
      <c r="A123" s="21" t="s">
        <v>152</v>
      </c>
      <c r="B123" s="58"/>
      <c r="C123" s="44">
        <v>63808952</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20"/>
        <v>63808952</v>
      </c>
      <c r="AD123" s="41"/>
      <c r="AE123" s="52">
        <f t="shared" si="13"/>
        <v>63808.951999999997</v>
      </c>
      <c r="AF123" s="128"/>
      <c r="AG123" s="111"/>
    </row>
    <row r="124" spans="1:33" ht="22.25" customHeight="1">
      <c r="A124" s="21" t="s">
        <v>153</v>
      </c>
      <c r="B124" s="59"/>
      <c r="C124" s="44">
        <v>1211439</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20"/>
        <v>1211439</v>
      </c>
      <c r="AD124" s="41"/>
      <c r="AE124" s="52">
        <f t="shared" si="13"/>
        <v>1211.4390000000001</v>
      </c>
      <c r="AF124" s="128"/>
      <c r="AG124" s="111"/>
    </row>
    <row r="125" spans="1:33" ht="22.25" customHeight="1">
      <c r="A125" s="21" t="s">
        <v>154</v>
      </c>
      <c r="B125" s="59"/>
      <c r="C125" s="44">
        <v>421611</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20"/>
        <v>421611</v>
      </c>
      <c r="AD125" s="41"/>
      <c r="AE125" s="52">
        <f t="shared" si="13"/>
        <v>421.61099999999999</v>
      </c>
      <c r="AF125" s="128"/>
      <c r="AG125" s="111"/>
    </row>
    <row r="126" spans="1:33" ht="22.25" customHeight="1">
      <c r="A126" s="21" t="s">
        <v>155</v>
      </c>
      <c r="B126" s="59"/>
      <c r="C126" s="44" t="s">
        <v>156</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20"/>
        <v>0</v>
      </c>
      <c r="AD126" s="41"/>
      <c r="AE126" s="52">
        <f t="shared" si="13"/>
        <v>0</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1637383</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20"/>
        <v>1637383</v>
      </c>
      <c r="AD128" s="41"/>
      <c r="AE128" s="52">
        <f t="shared" si="13"/>
        <v>1637.383</v>
      </c>
      <c r="AF128" s="128"/>
      <c r="AG128" s="111"/>
    </row>
    <row r="129" spans="1:33" ht="22.25" customHeight="1">
      <c r="A129" s="21" t="s">
        <v>159</v>
      </c>
      <c r="B129" s="76"/>
      <c r="C129" s="44">
        <v>1314937</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20"/>
        <v>1314937</v>
      </c>
      <c r="AD129" s="41"/>
      <c r="AE129" s="52">
        <f t="shared" si="13"/>
        <v>1314.9369999999999</v>
      </c>
      <c r="AF129" s="128"/>
      <c r="AG129" s="111"/>
    </row>
    <row r="130" spans="1:33" ht="22.25" customHeight="1">
      <c r="A130" s="21" t="s">
        <v>160</v>
      </c>
      <c r="B130" s="77"/>
      <c r="C130" s="44">
        <v>560273</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20"/>
        <v>560273</v>
      </c>
      <c r="AD130" s="41"/>
      <c r="AE130" s="52">
        <f t="shared" si="13"/>
        <v>560.27300000000002</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15596251</v>
      </c>
      <c r="D132" s="62">
        <f>SUM(D133:D142)</f>
        <v>6108873.6880999999</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20"/>
        <v>21705124.688099999</v>
      </c>
      <c r="AD132" s="41"/>
      <c r="AE132" s="37">
        <f t="shared" si="13"/>
        <v>21705.124688100001</v>
      </c>
      <c r="AF132" s="128"/>
      <c r="AG132" s="78"/>
    </row>
    <row r="133" spans="1:33" ht="22.25" customHeight="1">
      <c r="A133" s="21" t="s">
        <v>163</v>
      </c>
      <c r="B133" s="59"/>
      <c r="C133" s="44">
        <v>7722799</v>
      </c>
      <c r="D133" s="44">
        <v>4068829</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20"/>
        <v>11791628</v>
      </c>
      <c r="AD133" s="41"/>
      <c r="AE133" s="52">
        <f t="shared" si="13"/>
        <v>11791.628000000001</v>
      </c>
      <c r="AF133" s="128"/>
      <c r="AG133" s="111"/>
    </row>
    <row r="134" spans="1:33" ht="22.25" customHeight="1">
      <c r="A134" s="21" t="s">
        <v>164</v>
      </c>
      <c r="B134" s="59"/>
      <c r="C134" s="44">
        <v>27680</v>
      </c>
      <c r="D134" s="44">
        <v>26245</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20"/>
        <v>53925</v>
      </c>
      <c r="AD134" s="41"/>
      <c r="AE134" s="52">
        <f t="shared" si="13"/>
        <v>53.924999999999997</v>
      </c>
      <c r="AF134" s="128"/>
      <c r="AG134" s="111"/>
    </row>
    <row r="135" spans="1:33" ht="22.25" customHeight="1">
      <c r="A135" s="21" t="s">
        <v>165</v>
      </c>
      <c r="B135" s="59"/>
      <c r="C135" s="44">
        <v>6712929</v>
      </c>
      <c r="D135" s="44">
        <v>392363</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20"/>
        <v>7105292</v>
      </c>
      <c r="AD135" s="41"/>
      <c r="AE135" s="52">
        <f t="shared" si="13"/>
        <v>7105.2920000000004</v>
      </c>
      <c r="AF135" s="128"/>
      <c r="AG135" s="111"/>
    </row>
    <row r="136" spans="1:33" ht="22.25" customHeight="1">
      <c r="A136" s="21" t="s">
        <v>166</v>
      </c>
      <c r="B136" s="59"/>
      <c r="C136" s="44" t="s">
        <v>156</v>
      </c>
      <c r="D136" s="44" t="s">
        <v>156</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20"/>
        <v>0</v>
      </c>
      <c r="AD136" s="41"/>
      <c r="AE136" s="52">
        <f t="shared" si="13"/>
        <v>0</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20"/>
        <v>0</v>
      </c>
      <c r="AD137" s="41"/>
      <c r="AE137" s="52">
        <f t="shared" ref="AE137:AE193" si="21">AC137/1000</f>
        <v>0</v>
      </c>
      <c r="AF137" s="128"/>
      <c r="AG137" s="111"/>
    </row>
    <row r="138" spans="1:33" ht="22.25" customHeight="1">
      <c r="A138" s="21" t="s">
        <v>168</v>
      </c>
      <c r="B138" s="59"/>
      <c r="C138" s="44">
        <v>44763</v>
      </c>
      <c r="D138" s="44">
        <v>24656</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20"/>
        <v>69419</v>
      </c>
      <c r="AD138" s="41"/>
      <c r="AE138" s="52">
        <f t="shared" si="21"/>
        <v>69.418999999999997</v>
      </c>
      <c r="AF138" s="128"/>
      <c r="AG138" s="111"/>
    </row>
    <row r="139" spans="1:33" ht="22.25" customHeight="1">
      <c r="A139" s="21" t="s">
        <v>169</v>
      </c>
      <c r="B139" s="59"/>
      <c r="C139" s="44">
        <v>125220</v>
      </c>
      <c r="D139" s="44">
        <v>1003294</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20"/>
        <v>1128514</v>
      </c>
      <c r="AD139" s="41"/>
      <c r="AE139" s="52">
        <f t="shared" si="21"/>
        <v>1128.5139999999999</v>
      </c>
      <c r="AF139" s="128"/>
      <c r="AG139" s="111"/>
    </row>
    <row r="140" spans="1:33" ht="22.25" customHeight="1">
      <c r="A140" s="21" t="s">
        <v>170</v>
      </c>
      <c r="B140" s="59"/>
      <c r="C140" s="44">
        <v>53719</v>
      </c>
      <c r="D140" s="44">
        <v>395374</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20"/>
        <v>449093</v>
      </c>
      <c r="AD140" s="41"/>
      <c r="AE140" s="52">
        <f t="shared" si="21"/>
        <v>449.09300000000002</v>
      </c>
      <c r="AF140" s="128"/>
      <c r="AG140" s="111"/>
    </row>
    <row r="141" spans="1:33" ht="22.25" customHeight="1">
      <c r="A141" s="21" t="s">
        <v>171</v>
      </c>
      <c r="B141" s="76"/>
      <c r="C141" s="44">
        <v>909141</v>
      </c>
      <c r="D141" s="44">
        <v>198112.6881</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20"/>
        <v>1107253.6880999999</v>
      </c>
      <c r="AD141" s="41"/>
      <c r="AE141" s="52">
        <f t="shared" si="21"/>
        <v>1107.2536880999999</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1686388.6740000001</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2">SUM(B143:AB143)</f>
        <v>1686388.6740000001</v>
      </c>
      <c r="AD143" s="41"/>
      <c r="AE143" s="52">
        <f t="shared" ref="AE143:AE150" si="23">AC143/1000</f>
        <v>1686.388674</v>
      </c>
      <c r="AF143" s="128"/>
      <c r="AG143" s="111"/>
    </row>
    <row r="144" spans="1:33" ht="22.25" customHeight="1">
      <c r="A144" s="22" t="s">
        <v>174</v>
      </c>
      <c r="B144" s="59"/>
      <c r="C144" s="44">
        <v>244598.291</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2"/>
        <v>244598.291</v>
      </c>
      <c r="AD144" s="41"/>
      <c r="AE144" s="52">
        <f t="shared" si="23"/>
        <v>244.59829099999999</v>
      </c>
      <c r="AF144" s="128"/>
      <c r="AG144" s="111"/>
    </row>
    <row r="145" spans="1:33" ht="22.25" customHeight="1">
      <c r="A145" s="22" t="s">
        <v>175</v>
      </c>
      <c r="B145" s="59"/>
      <c r="C145" s="75"/>
      <c r="D145" s="44">
        <v>8229951.0599999996</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2"/>
        <v>8229951.0599999996</v>
      </c>
      <c r="AD145" s="41"/>
      <c r="AE145" s="52">
        <f t="shared" si="23"/>
        <v>8229.9510599999994</v>
      </c>
      <c r="AF145" s="128"/>
      <c r="AG145" s="111"/>
    </row>
    <row r="146" spans="1:33" ht="22.25" customHeight="1">
      <c r="A146" s="22" t="s">
        <v>176</v>
      </c>
      <c r="B146" s="59"/>
      <c r="C146" s="75"/>
      <c r="D146" s="44">
        <v>4694420.3843909996</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2"/>
        <v>4694420.3843909996</v>
      </c>
      <c r="AD146" s="41"/>
      <c r="AE146" s="52">
        <f t="shared" si="23"/>
        <v>4694.420384391</v>
      </c>
      <c r="AF146" s="128"/>
      <c r="AG146" s="111"/>
    </row>
    <row r="147" spans="1:33" ht="22.25" customHeight="1">
      <c r="A147" s="21" t="s">
        <v>177</v>
      </c>
      <c r="B147" s="59"/>
      <c r="C147" s="44">
        <v>498481.11920000002</v>
      </c>
      <c r="D147" s="44">
        <v>151470.65289999999</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2"/>
        <v>649951.77209999994</v>
      </c>
      <c r="AD147" s="41"/>
      <c r="AE147" s="52">
        <f t="shared" si="23"/>
        <v>649.95177209999997</v>
      </c>
      <c r="AF147" s="128"/>
      <c r="AG147" s="44">
        <v>3000.22</v>
      </c>
    </row>
    <row r="148" spans="1:33" ht="22.25" customHeight="1">
      <c r="A148" s="22" t="s">
        <v>178</v>
      </c>
      <c r="B148" s="44">
        <v>32948.21</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2"/>
        <v>32948.21</v>
      </c>
      <c r="AD148" s="41"/>
      <c r="AE148" s="52">
        <f t="shared" si="23"/>
        <v>32.948209999999996</v>
      </c>
      <c r="AF148" s="128"/>
      <c r="AG148" s="111"/>
    </row>
    <row r="149" spans="1:33" ht="22.25" customHeight="1">
      <c r="A149" s="22" t="s">
        <v>179</v>
      </c>
      <c r="B149" s="44">
        <v>1066809.72</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2"/>
        <v>1066809.72</v>
      </c>
      <c r="AD149" s="41"/>
      <c r="AE149" s="52">
        <f t="shared" si="23"/>
        <v>1066.80972</v>
      </c>
      <c r="AF149" s="128"/>
      <c r="AG149" s="111"/>
    </row>
    <row r="150" spans="1:33" ht="22.25" customHeight="1">
      <c r="A150" s="15" t="s">
        <v>180</v>
      </c>
      <c r="B150" s="33">
        <f>B151+B154+B157+B160+B163+B166+B173</f>
        <v>-197527351.05260003</v>
      </c>
      <c r="C150" s="33">
        <f>C169</f>
        <v>331871.67859999998</v>
      </c>
      <c r="D150" s="33">
        <f>D169</f>
        <v>134404.46549999999</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2"/>
        <v>-197061074.90850002</v>
      </c>
      <c r="AD150" s="41"/>
      <c r="AE150" s="57">
        <f t="shared" si="23"/>
        <v>-197061.07490850001</v>
      </c>
      <c r="AF150" s="128"/>
      <c r="AG150" s="33">
        <f>AG169</f>
        <v>1327.68</v>
      </c>
    </row>
    <row r="151" spans="1:33" ht="22.25" customHeight="1">
      <c r="A151" s="22" t="s">
        <v>181</v>
      </c>
      <c r="B151" s="153">
        <f>SUM(B152:B153)</f>
        <v>-188424767.8628</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2"/>
        <v>-188424767.8628</v>
      </c>
      <c r="AD151" s="41"/>
      <c r="AE151" s="79">
        <f t="shared" si="21"/>
        <v>-188424.76786280001</v>
      </c>
      <c r="AF151" s="128"/>
      <c r="AG151" s="63"/>
    </row>
    <row r="152" spans="1:33" ht="22.25" customHeight="1">
      <c r="A152" s="21" t="s">
        <v>182</v>
      </c>
      <c r="B152" s="44">
        <v>-188204405.25749999</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4">SUM(B152:AB152)</f>
        <v>-188204405.25749999</v>
      </c>
      <c r="AD152" s="41"/>
      <c r="AE152" s="52">
        <f t="shared" si="21"/>
        <v>-188204.40525749998</v>
      </c>
      <c r="AF152" s="128"/>
      <c r="AG152" s="111"/>
    </row>
    <row r="153" spans="1:33" ht="22.25" customHeight="1">
      <c r="A153" s="21" t="s">
        <v>183</v>
      </c>
      <c r="B153" s="44">
        <v>-220362.6053</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4"/>
        <v>-220362.6053</v>
      </c>
      <c r="AD153" s="41"/>
      <c r="AE153" s="52">
        <f t="shared" si="21"/>
        <v>-220.36260529999998</v>
      </c>
      <c r="AF153" s="128"/>
      <c r="AG153" s="111"/>
    </row>
    <row r="154" spans="1:33" ht="22.25" customHeight="1">
      <c r="A154" s="22" t="s">
        <v>184</v>
      </c>
      <c r="B154" s="153">
        <f>SUM(B155:B156)</f>
        <v>-13884487.2773</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4"/>
        <v>-13884487.2773</v>
      </c>
      <c r="AD154" s="41"/>
      <c r="AE154" s="79">
        <f t="shared" si="21"/>
        <v>-13884.487277300001</v>
      </c>
      <c r="AF154" s="128"/>
      <c r="AG154" s="63"/>
    </row>
    <row r="155" spans="1:33" ht="22.25" customHeight="1">
      <c r="A155" s="21" t="s">
        <v>185</v>
      </c>
      <c r="B155" s="44">
        <v>-14991786.775599999</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4"/>
        <v>-14991786.775599999</v>
      </c>
      <c r="AD155" s="41"/>
      <c r="AE155" s="52">
        <f t="shared" si="21"/>
        <v>-14991.7867756</v>
      </c>
      <c r="AF155" s="128"/>
      <c r="AG155" s="111"/>
    </row>
    <row r="156" spans="1:33" ht="22.25" customHeight="1">
      <c r="A156" s="21" t="s">
        <v>186</v>
      </c>
      <c r="B156" s="44">
        <v>1107299.4983000001</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4"/>
        <v>1107299.4983000001</v>
      </c>
      <c r="AD156" s="41"/>
      <c r="AE156" s="52">
        <f t="shared" si="21"/>
        <v>1107.2994983000001</v>
      </c>
      <c r="AF156" s="128"/>
      <c r="AG156" s="111"/>
    </row>
    <row r="157" spans="1:33" ht="22.25" customHeight="1">
      <c r="A157" s="22" t="s">
        <v>187</v>
      </c>
      <c r="B157" s="153">
        <f>SUM(B158:B159)</f>
        <v>5043297.8474000003</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4"/>
        <v>5043297.8474000003</v>
      </c>
      <c r="AD157" s="41"/>
      <c r="AE157" s="79">
        <f t="shared" si="21"/>
        <v>5043.2978474000001</v>
      </c>
      <c r="AF157" s="128"/>
      <c r="AG157" s="63"/>
    </row>
    <row r="158" spans="1:33" ht="22.25" customHeight="1">
      <c r="A158" s="21" t="s">
        <v>188</v>
      </c>
      <c r="B158" s="44">
        <v>-501169.51659999997</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4"/>
        <v>-501169.51659999997</v>
      </c>
      <c r="AD158" s="41"/>
      <c r="AE158" s="52">
        <f t="shared" si="21"/>
        <v>-501.16951659999995</v>
      </c>
      <c r="AF158" s="128"/>
      <c r="AG158" s="111"/>
    </row>
    <row r="159" spans="1:33" ht="22.25" customHeight="1">
      <c r="A159" s="21" t="s">
        <v>189</v>
      </c>
      <c r="B159" s="44">
        <v>5544467.3640000001</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4"/>
        <v>5544467.3640000001</v>
      </c>
      <c r="AD159" s="41"/>
      <c r="AE159" s="52">
        <f t="shared" si="21"/>
        <v>5544.4673640000001</v>
      </c>
      <c r="AF159" s="128"/>
      <c r="AG159" s="111"/>
    </row>
    <row r="160" spans="1:33" ht="22.25" customHeight="1">
      <c r="A160" s="22" t="s">
        <v>190</v>
      </c>
      <c r="B160" s="153">
        <f>SUM(B161:B162)</f>
        <v>0</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4"/>
        <v>0</v>
      </c>
      <c r="AD160" s="41"/>
      <c r="AE160" s="79">
        <f t="shared" si="21"/>
        <v>0</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0</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5">SUM(B162:AB162)</f>
        <v>0</v>
      </c>
      <c r="AD162" s="41"/>
      <c r="AE162" s="52">
        <f t="shared" si="21"/>
        <v>0</v>
      </c>
      <c r="AF162" s="128"/>
      <c r="AG162" s="111"/>
    </row>
    <row r="163" spans="1:33" ht="22.25" customHeight="1">
      <c r="A163" s="22" t="s">
        <v>193</v>
      </c>
      <c r="B163" s="153">
        <f>SUM(B164:B165)</f>
        <v>67778.646299999993</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5"/>
        <v>67778.646299999993</v>
      </c>
      <c r="AD163" s="41"/>
      <c r="AE163" s="79">
        <f t="shared" si="21"/>
        <v>67.778646299999991</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67778.646299999993</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5"/>
        <v>67778.646299999993</v>
      </c>
      <c r="AD165" s="41"/>
      <c r="AE165" s="52">
        <f t="shared" si="21"/>
        <v>67.778646299999991</v>
      </c>
      <c r="AF165" s="128"/>
      <c r="AG165" s="111"/>
    </row>
    <row r="166" spans="1:33" ht="22.25" customHeight="1">
      <c r="A166" s="22" t="s">
        <v>196</v>
      </c>
      <c r="B166" s="153">
        <f>SUM(B167:B168)</f>
        <v>67778.646299999993</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5"/>
        <v>67778.646299999993</v>
      </c>
      <c r="AD166" s="41"/>
      <c r="AE166" s="79">
        <f t="shared" si="21"/>
        <v>67.778646299999991</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67778.646299999993</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5"/>
        <v>67778.646299999993</v>
      </c>
      <c r="AD168" s="41"/>
      <c r="AE168" s="52">
        <f t="shared" si="21"/>
        <v>67.778646299999991</v>
      </c>
      <c r="AF168" s="128"/>
      <c r="AG168" s="111"/>
    </row>
    <row r="169" spans="1:33" ht="22.25" customHeight="1">
      <c r="A169" s="22" t="s">
        <v>199</v>
      </c>
      <c r="B169" s="59"/>
      <c r="C169" s="62">
        <f>SUM(C170:C171)</f>
        <v>331871.67859999998</v>
      </c>
      <c r="D169" s="62">
        <f>SUM(D170:D171)</f>
        <v>134404.46549999999</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5"/>
        <v>466276.14409999998</v>
      </c>
      <c r="AD169" s="41"/>
      <c r="AE169" s="52">
        <f t="shared" si="21"/>
        <v>466.27614409999995</v>
      </c>
      <c r="AF169" s="128"/>
      <c r="AG169" s="54">
        <f>SUM(AG170:AG171)</f>
        <v>1327.68</v>
      </c>
    </row>
    <row r="170" spans="1:33" ht="22.25" customHeight="1">
      <c r="A170" s="21" t="s">
        <v>200</v>
      </c>
      <c r="B170" s="59"/>
      <c r="C170" s="44">
        <v>304796.07860000001</v>
      </c>
      <c r="D170" s="44">
        <v>111007.6155</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5"/>
        <v>415803.69410000002</v>
      </c>
      <c r="AD170" s="41"/>
      <c r="AE170" s="52">
        <f t="shared" si="21"/>
        <v>415.80369410000003</v>
      </c>
      <c r="AF170" s="128"/>
      <c r="AG170" s="44">
        <v>931.94</v>
      </c>
    </row>
    <row r="171" spans="1:33" ht="22.25" customHeight="1">
      <c r="A171" s="21" t="s">
        <v>201</v>
      </c>
      <c r="B171" s="59"/>
      <c r="C171" s="44">
        <v>27075.599999999999</v>
      </c>
      <c r="D171" s="44">
        <v>23396.85</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5"/>
        <v>50472.45</v>
      </c>
      <c r="AD171" s="41"/>
      <c r="AE171" s="52">
        <f t="shared" si="21"/>
        <v>50.472449999999995</v>
      </c>
      <c r="AF171" s="128"/>
      <c r="AG171" s="44">
        <v>395.74</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5"/>
        <v>0</v>
      </c>
      <c r="AD172" s="41"/>
      <c r="AE172" s="52">
        <f t="shared" si="21"/>
        <v>0</v>
      </c>
      <c r="AF172" s="128"/>
      <c r="AG172" s="111"/>
    </row>
    <row r="173" spans="1:33" ht="22.25" customHeight="1">
      <c r="A173" s="22" t="s">
        <v>203</v>
      </c>
      <c r="B173" s="44">
        <v>-396951.05249999999</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5"/>
        <v>-396951.05249999999</v>
      </c>
      <c r="AD173" s="41"/>
      <c r="AE173" s="52">
        <f t="shared" si="21"/>
        <v>-396.9510525</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410559.49</v>
      </c>
      <c r="C175" s="33">
        <f>C176+C180+C181+C184+C187</f>
        <v>16652864.614349537</v>
      </c>
      <c r="D175" s="33">
        <f>D176+D180+D181+D184+D187</f>
        <v>5106234.3100000005</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22169658.414349537</v>
      </c>
      <c r="AD175" s="97"/>
      <c r="AE175" s="81">
        <f t="shared" si="21"/>
        <v>22169.658414349538</v>
      </c>
      <c r="AF175" s="128"/>
      <c r="AG175" s="33">
        <f>AG176+AG180+AG181+AG184+AG187</f>
        <v>1266.4883179999999</v>
      </c>
    </row>
    <row r="176" spans="1:33" ht="22.25" customHeight="1">
      <c r="A176" s="24" t="s">
        <v>206</v>
      </c>
      <c r="B176" s="63"/>
      <c r="C176" s="62">
        <f>C177+C178+C179</f>
        <v>2688593.8083495367</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2688593.8083495367</v>
      </c>
      <c r="AD176" s="97"/>
      <c r="AE176" s="37">
        <f t="shared" si="21"/>
        <v>2688.5938083495366</v>
      </c>
      <c r="AF176" s="128"/>
      <c r="AG176" s="78"/>
    </row>
    <row r="177" spans="1:33" ht="22.25" customHeight="1">
      <c r="A177" s="100" t="s">
        <v>207</v>
      </c>
      <c r="B177" s="63"/>
      <c r="C177" s="44">
        <v>1423695.4492257442</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1423695.4492257442</v>
      </c>
      <c r="AD177" s="97"/>
      <c r="AE177" s="44">
        <f t="shared" si="21"/>
        <v>1423.6954492257441</v>
      </c>
      <c r="AF177" s="128"/>
      <c r="AG177" s="111"/>
    </row>
    <row r="178" spans="1:33" ht="22.25" customHeight="1">
      <c r="A178" s="100" t="s">
        <v>208</v>
      </c>
      <c r="B178" s="63"/>
      <c r="C178" s="44">
        <v>966787.08266573504</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6">SUM(B178:AB178)</f>
        <v>966787.08266573504</v>
      </c>
      <c r="AD178" s="97"/>
      <c r="AE178" s="52">
        <f t="shared" si="21"/>
        <v>966.78708266573506</v>
      </c>
      <c r="AF178" s="128"/>
      <c r="AG178" s="111"/>
    </row>
    <row r="179" spans="1:33" ht="22.25" customHeight="1">
      <c r="A179" s="100" t="s">
        <v>209</v>
      </c>
      <c r="B179" s="63"/>
      <c r="C179" s="44">
        <v>298111.27645805775</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6"/>
        <v>298111.27645805775</v>
      </c>
      <c r="AD179" s="97"/>
      <c r="AE179" s="52">
        <f t="shared" si="21"/>
        <v>298.11127645805777</v>
      </c>
      <c r="AF179" s="128"/>
      <c r="AG179" s="111"/>
    </row>
    <row r="180" spans="1:33" ht="22.25" customHeight="1">
      <c r="A180" s="24" t="s">
        <v>210</v>
      </c>
      <c r="B180" s="63"/>
      <c r="C180" s="169">
        <v>96304.354999999996</v>
      </c>
      <c r="D180" s="175">
        <v>68358.895000000004</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6"/>
        <v>164663.25</v>
      </c>
      <c r="AD180" s="97"/>
      <c r="AE180" s="37">
        <f t="shared" si="21"/>
        <v>164.66325000000001</v>
      </c>
      <c r="AF180" s="128"/>
      <c r="AG180" s="111"/>
    </row>
    <row r="181" spans="1:33" ht="22.25" customHeight="1">
      <c r="A181" s="24" t="s">
        <v>211</v>
      </c>
      <c r="B181" s="62">
        <f>B182+B183</f>
        <v>410559.49</v>
      </c>
      <c r="C181" s="62">
        <f>C182+C183</f>
        <v>947962.3</v>
      </c>
      <c r="D181" s="62">
        <f>D182+D183</f>
        <v>207043.476</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6"/>
        <v>1565565.2660000001</v>
      </c>
      <c r="AD181" s="97"/>
      <c r="AE181" s="37">
        <f t="shared" si="21"/>
        <v>1565.5652660000001</v>
      </c>
      <c r="AF181" s="128"/>
      <c r="AG181" s="37">
        <f>AG182+AG183</f>
        <v>1266.4883179999999</v>
      </c>
    </row>
    <row r="182" spans="1:33" ht="22.25" customHeight="1">
      <c r="A182" s="100" t="s">
        <v>212</v>
      </c>
      <c r="B182" s="44">
        <v>71.335999999999999</v>
      </c>
      <c r="C182" s="44">
        <v>0.14499999999999999</v>
      </c>
      <c r="D182" s="44">
        <v>2.2909999999999999</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6"/>
        <v>73.771999999999991</v>
      </c>
      <c r="AD182" s="97"/>
      <c r="AE182" s="52">
        <f t="shared" si="21"/>
        <v>7.377199999999999E-2</v>
      </c>
      <c r="AF182" s="128"/>
      <c r="AG182" s="111"/>
    </row>
    <row r="183" spans="1:33" ht="22.25" customHeight="1">
      <c r="A183" s="100" t="s">
        <v>213</v>
      </c>
      <c r="B183" s="44">
        <v>410488.15399999998</v>
      </c>
      <c r="C183" s="44">
        <v>947962.15500000003</v>
      </c>
      <c r="D183" s="44">
        <v>207041.185</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6"/>
        <v>1565491.4939999999</v>
      </c>
      <c r="AD183" s="97"/>
      <c r="AE183" s="52">
        <f t="shared" si="21"/>
        <v>1565.4914939999999</v>
      </c>
      <c r="AF183" s="128"/>
      <c r="AG183" s="44">
        <v>1266.4883179999999</v>
      </c>
    </row>
    <row r="184" spans="1:33" ht="22.25" customHeight="1">
      <c r="A184" s="20" t="s">
        <v>214</v>
      </c>
      <c r="B184" s="63"/>
      <c r="C184" s="37">
        <f>SUM(C185:C186)</f>
        <v>12920004.151000001</v>
      </c>
      <c r="D184" s="37">
        <f>SUM(D185:D186)</f>
        <v>4830831.9390000002</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6"/>
        <v>17750836.09</v>
      </c>
      <c r="AD184" s="97"/>
      <c r="AE184" s="37">
        <f t="shared" si="21"/>
        <v>17750.836090000001</v>
      </c>
      <c r="AF184" s="128"/>
      <c r="AG184" s="76"/>
    </row>
    <row r="185" spans="1:33" ht="22.25" customHeight="1">
      <c r="A185" s="100" t="s">
        <v>215</v>
      </c>
      <c r="B185" s="63"/>
      <c r="C185" s="44">
        <v>4513064.1749999998</v>
      </c>
      <c r="D185" s="44">
        <v>3667604.4330000002</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6"/>
        <v>8180668.608</v>
      </c>
      <c r="AD185" s="97"/>
      <c r="AE185" s="52">
        <f t="shared" si="21"/>
        <v>8180.6686079999999</v>
      </c>
      <c r="AF185" s="128"/>
      <c r="AG185" s="111"/>
    </row>
    <row r="186" spans="1:33" ht="22.25" customHeight="1">
      <c r="A186" s="100" t="s">
        <v>216</v>
      </c>
      <c r="B186" s="63"/>
      <c r="C186" s="44">
        <v>8406939.9759999998</v>
      </c>
      <c r="D186" s="44">
        <v>1163227.5060000001</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6"/>
        <v>9570167.4820000008</v>
      </c>
      <c r="AD186" s="97"/>
      <c r="AE186" s="52">
        <f t="shared" si="21"/>
        <v>9570.1674820000007</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1"/>
        <v>0</v>
      </c>
      <c r="AF187" s="128"/>
      <c r="AG187" s="127"/>
    </row>
    <row r="188" spans="1:33" ht="22.25" customHeight="1">
      <c r="A188" s="140" t="s">
        <v>218</v>
      </c>
      <c r="B188" s="137">
        <f t="shared" ref="B188:L188" si="27">B10+B68+B121+B175</f>
        <v>346623868.38867605</v>
      </c>
      <c r="C188" s="137">
        <f t="shared" si="27"/>
        <v>116955253.8614338</v>
      </c>
      <c r="D188" s="137">
        <f t="shared" si="27"/>
        <v>29952369.097752474</v>
      </c>
      <c r="E188" s="137">
        <f t="shared" si="27"/>
        <v>695282.88</v>
      </c>
      <c r="F188" s="137">
        <f t="shared" si="27"/>
        <v>0</v>
      </c>
      <c r="G188" s="137">
        <f t="shared" si="27"/>
        <v>0</v>
      </c>
      <c r="H188" s="137">
        <f t="shared" si="27"/>
        <v>0</v>
      </c>
      <c r="I188" s="137">
        <f t="shared" si="27"/>
        <v>0</v>
      </c>
      <c r="J188" s="137">
        <f t="shared" si="27"/>
        <v>0</v>
      </c>
      <c r="K188" s="137">
        <f t="shared" si="27"/>
        <v>0</v>
      </c>
      <c r="L188" s="137">
        <f t="shared" si="27"/>
        <v>0</v>
      </c>
      <c r="M188" s="137">
        <f>M175+M121+M68+M10</f>
        <v>0</v>
      </c>
      <c r="N188" s="137">
        <f t="shared" ref="N188:AC188" si="28">N10+N68+N121+N175</f>
        <v>0</v>
      </c>
      <c r="O188" s="137">
        <f t="shared" si="28"/>
        <v>0</v>
      </c>
      <c r="P188" s="137">
        <f t="shared" si="28"/>
        <v>0</v>
      </c>
      <c r="Q188" s="137">
        <f t="shared" si="28"/>
        <v>0</v>
      </c>
      <c r="R188" s="137">
        <f t="shared" si="28"/>
        <v>0</v>
      </c>
      <c r="S188" s="137">
        <f t="shared" si="28"/>
        <v>0</v>
      </c>
      <c r="T188" s="137">
        <f t="shared" si="28"/>
        <v>0</v>
      </c>
      <c r="U188" s="137">
        <f t="shared" si="28"/>
        <v>0</v>
      </c>
      <c r="V188" s="137">
        <f t="shared" si="28"/>
        <v>0</v>
      </c>
      <c r="W188" s="137">
        <f t="shared" si="28"/>
        <v>0</v>
      </c>
      <c r="X188" s="137">
        <f t="shared" si="28"/>
        <v>0</v>
      </c>
      <c r="Y188" s="137">
        <f t="shared" si="28"/>
        <v>0</v>
      </c>
      <c r="Z188" s="137">
        <f t="shared" si="28"/>
        <v>0</v>
      </c>
      <c r="AA188" s="137">
        <f t="shared" si="28"/>
        <v>0</v>
      </c>
      <c r="AB188" s="137">
        <f t="shared" si="28"/>
        <v>51492.87</v>
      </c>
      <c r="AC188" s="137">
        <f t="shared" si="28"/>
        <v>494278267.0978623</v>
      </c>
      <c r="AD188" s="97"/>
      <c r="AE188" s="137">
        <f t="shared" si="21"/>
        <v>494278.26709786232</v>
      </c>
      <c r="AF188" s="91"/>
      <c r="AG188" s="147">
        <f>AG175+AG121+AG68+AG10</f>
        <v>84209.626706122144</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2105843.5320000001</v>
      </c>
      <c r="C190" s="62">
        <f>C191+C192</f>
        <v>406.01799999999997</v>
      </c>
      <c r="D190" s="62">
        <f>D191+D192</f>
        <v>15370.677</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2121620.2270000004</v>
      </c>
      <c r="AD190" s="41"/>
      <c r="AE190" s="37">
        <f t="shared" si="21"/>
        <v>2121.6202270000003</v>
      </c>
      <c r="AF190" s="91"/>
      <c r="AG190" s="37">
        <f>AG191</f>
        <v>29.824000000000002</v>
      </c>
    </row>
    <row r="191" spans="1:33" ht="22.25" customHeight="1">
      <c r="A191" s="25" t="s">
        <v>220</v>
      </c>
      <c r="B191" s="44">
        <v>2105843.5320000001</v>
      </c>
      <c r="C191" s="44">
        <v>406.01799999999997</v>
      </c>
      <c r="D191" s="44">
        <v>15370.677</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2121620.2270000004</v>
      </c>
      <c r="AD191" s="41"/>
      <c r="AE191" s="52">
        <f t="shared" si="21"/>
        <v>2121.6202270000003</v>
      </c>
      <c r="AF191" s="91"/>
      <c r="AG191" s="52">
        <v>29.824000000000002</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36096895</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36096895</v>
      </c>
      <c r="AE193" s="31">
        <f t="shared" si="21"/>
        <v>36096.894999999997</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909AC-C5BF-4E1D-AF47-6356769BB8D1}">
  <dimension ref="A1:AG200"/>
  <sheetViews>
    <sheetView zoomScale="138" zoomScaleNormal="138" workbookViewId="0">
      <pane xSplit="1" topLeftCell="U1" activePane="topRight" state="frozen"/>
      <selection activeCell="D188" sqref="D188"/>
      <selection pane="topRight" activeCell="D188" sqref="D188"/>
    </sheetView>
  </sheetViews>
  <sheetFormatPr baseColWidth="10" defaultColWidth="11.5" defaultRowHeight="27.5" customHeight="1"/>
  <cols>
    <col min="1" max="1" width="67.164062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1995</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(B10+B68+B121+B175)+(B156+B159+B162+B165+B168+B173)</f>
        <v>340584140.91792363</v>
      </c>
      <c r="C7" s="134">
        <f>C10+C68+C121+C150+C175</f>
        <v>119798795.62333098</v>
      </c>
      <c r="D7" s="134">
        <f>D10+D68+D121+D150+D175</f>
        <v>29895665.688328184</v>
      </c>
      <c r="E7" s="134">
        <f>E68</f>
        <v>647780.96</v>
      </c>
      <c r="F7" s="134">
        <f t="shared" ref="F7:AB7" si="0">F68</f>
        <v>0</v>
      </c>
      <c r="G7" s="134">
        <f t="shared" si="0"/>
        <v>0</v>
      </c>
      <c r="H7" s="134">
        <f t="shared" si="0"/>
        <v>0</v>
      </c>
      <c r="I7" s="134">
        <f t="shared" si="0"/>
        <v>0</v>
      </c>
      <c r="J7" s="134">
        <f t="shared" si="0"/>
        <v>0</v>
      </c>
      <c r="K7" s="134">
        <f t="shared" si="0"/>
        <v>0</v>
      </c>
      <c r="L7" s="134">
        <f t="shared" si="0"/>
        <v>0</v>
      </c>
      <c r="M7" s="134">
        <f t="shared" si="0"/>
        <v>0</v>
      </c>
      <c r="N7" s="134">
        <f t="shared" si="0"/>
        <v>0</v>
      </c>
      <c r="O7" s="134">
        <f t="shared" si="0"/>
        <v>0</v>
      </c>
      <c r="P7" s="134">
        <f t="shared" si="0"/>
        <v>0</v>
      </c>
      <c r="Q7" s="134">
        <f t="shared" si="0"/>
        <v>0</v>
      </c>
      <c r="R7" s="134">
        <f t="shared" si="0"/>
        <v>0</v>
      </c>
      <c r="S7" s="134">
        <f t="shared" si="0"/>
        <v>0</v>
      </c>
      <c r="T7" s="134">
        <f t="shared" si="0"/>
        <v>0</v>
      </c>
      <c r="U7" s="134">
        <f t="shared" si="0"/>
        <v>55230.552000000003</v>
      </c>
      <c r="V7" s="134">
        <f t="shared" si="0"/>
        <v>14736.998</v>
      </c>
      <c r="W7" s="134">
        <f t="shared" si="0"/>
        <v>0</v>
      </c>
      <c r="X7" s="134">
        <f t="shared" si="0"/>
        <v>0</v>
      </c>
      <c r="Y7" s="134">
        <f t="shared" si="0"/>
        <v>0</v>
      </c>
      <c r="Z7" s="134">
        <f t="shared" si="0"/>
        <v>0</v>
      </c>
      <c r="AA7" s="134">
        <f t="shared" si="0"/>
        <v>0</v>
      </c>
      <c r="AB7" s="134">
        <f t="shared" si="0"/>
        <v>53408.25</v>
      </c>
      <c r="AC7" s="139">
        <f>SUM(B7:AB7)</f>
        <v>491049758.98958284</v>
      </c>
      <c r="AE7" s="139">
        <f>AC7/1000</f>
        <v>491049.75898958283</v>
      </c>
      <c r="AF7" s="130"/>
      <c r="AG7" s="185">
        <f>AG10+AG68+AG121+AG150+AG175</f>
        <v>85329.138424301695</v>
      </c>
    </row>
    <row r="8" spans="1:33" ht="27.5" customHeight="1" thickBot="1">
      <c r="A8" s="131" t="s">
        <v>37</v>
      </c>
      <c r="B8" s="132">
        <f>(B10+B68+B121+B175)</f>
        <v>333618520.90792364</v>
      </c>
      <c r="C8" s="132">
        <f t="shared" ref="C8:AB8" si="1">(C10+C68+C121+C175)</f>
        <v>119058148.82713097</v>
      </c>
      <c r="D8" s="132">
        <f t="shared" si="1"/>
        <v>29595209.443728182</v>
      </c>
      <c r="E8" s="132">
        <f t="shared" si="1"/>
        <v>647780.96</v>
      </c>
      <c r="F8" s="132">
        <f t="shared" si="1"/>
        <v>0</v>
      </c>
      <c r="G8" s="132">
        <f t="shared" si="1"/>
        <v>0</v>
      </c>
      <c r="H8" s="132">
        <f t="shared" si="1"/>
        <v>0</v>
      </c>
      <c r="I8" s="132">
        <f t="shared" si="1"/>
        <v>0</v>
      </c>
      <c r="J8" s="132">
        <f t="shared" si="1"/>
        <v>0</v>
      </c>
      <c r="K8" s="132">
        <f t="shared" si="1"/>
        <v>0</v>
      </c>
      <c r="L8" s="132">
        <f t="shared" si="1"/>
        <v>0</v>
      </c>
      <c r="M8" s="132">
        <f t="shared" si="1"/>
        <v>0</v>
      </c>
      <c r="N8" s="132">
        <f t="shared" si="1"/>
        <v>0</v>
      </c>
      <c r="O8" s="132">
        <f t="shared" si="1"/>
        <v>0</v>
      </c>
      <c r="P8" s="132">
        <f t="shared" si="1"/>
        <v>0</v>
      </c>
      <c r="Q8" s="132">
        <f t="shared" si="1"/>
        <v>0</v>
      </c>
      <c r="R8" s="132">
        <f t="shared" si="1"/>
        <v>0</v>
      </c>
      <c r="S8" s="132">
        <f t="shared" si="1"/>
        <v>0</v>
      </c>
      <c r="T8" s="132">
        <f t="shared" si="1"/>
        <v>0</v>
      </c>
      <c r="U8" s="132">
        <f t="shared" si="1"/>
        <v>55230.552000000003</v>
      </c>
      <c r="V8" s="132">
        <f t="shared" si="1"/>
        <v>14736.998</v>
      </c>
      <c r="W8" s="132">
        <f t="shared" si="1"/>
        <v>0</v>
      </c>
      <c r="X8" s="132">
        <f t="shared" si="1"/>
        <v>0</v>
      </c>
      <c r="Y8" s="132">
        <f t="shared" si="1"/>
        <v>0</v>
      </c>
      <c r="Z8" s="132">
        <f t="shared" si="1"/>
        <v>0</v>
      </c>
      <c r="AA8" s="132">
        <f t="shared" si="1"/>
        <v>0</v>
      </c>
      <c r="AB8" s="132">
        <f t="shared" si="1"/>
        <v>53408.25</v>
      </c>
      <c r="AC8" s="135">
        <f>SUM(B8:AB8)</f>
        <v>483043035.93878281</v>
      </c>
      <c r="AE8" s="135">
        <f>AC8/1000</f>
        <v>483043.03593878279</v>
      </c>
      <c r="AF8" s="130"/>
      <c r="AG8" s="186"/>
    </row>
    <row r="9" spans="1:33" ht="27.5" customHeight="1" thickBot="1">
      <c r="A9" s="136" t="s">
        <v>38</v>
      </c>
      <c r="B9" s="137">
        <f>B10+B68+B121+B150+B175</f>
        <v>137302095.07462361</v>
      </c>
      <c r="C9" s="137">
        <f>C10+C68+C121+C150+C175</f>
        <v>119798795.62333098</v>
      </c>
      <c r="D9" s="137">
        <f t="shared" ref="D9" si="2">D10+D68+D121+D150+D175</f>
        <v>29895665.688328184</v>
      </c>
      <c r="E9" s="137">
        <f t="shared" ref="E9:AB9" si="3">E10+E68+E121+E175</f>
        <v>647780.96</v>
      </c>
      <c r="F9" s="137">
        <f t="shared" si="3"/>
        <v>0</v>
      </c>
      <c r="G9" s="137">
        <f t="shared" si="3"/>
        <v>0</v>
      </c>
      <c r="H9" s="137">
        <f t="shared" si="3"/>
        <v>0</v>
      </c>
      <c r="I9" s="137">
        <f t="shared" si="3"/>
        <v>0</v>
      </c>
      <c r="J9" s="137">
        <f t="shared" si="3"/>
        <v>0</v>
      </c>
      <c r="K9" s="137">
        <f t="shared" si="3"/>
        <v>0</v>
      </c>
      <c r="L9" s="137">
        <f t="shared" si="3"/>
        <v>0</v>
      </c>
      <c r="M9" s="137">
        <f t="shared" si="3"/>
        <v>0</v>
      </c>
      <c r="N9" s="137">
        <f t="shared" si="3"/>
        <v>0</v>
      </c>
      <c r="O9" s="137">
        <f t="shared" si="3"/>
        <v>0</v>
      </c>
      <c r="P9" s="137">
        <f t="shared" si="3"/>
        <v>0</v>
      </c>
      <c r="Q9" s="137">
        <f t="shared" si="3"/>
        <v>0</v>
      </c>
      <c r="R9" s="137">
        <f t="shared" si="3"/>
        <v>0</v>
      </c>
      <c r="S9" s="137">
        <f t="shared" si="3"/>
        <v>0</v>
      </c>
      <c r="T9" s="137">
        <f t="shared" si="3"/>
        <v>0</v>
      </c>
      <c r="U9" s="137">
        <f t="shared" si="3"/>
        <v>55230.552000000003</v>
      </c>
      <c r="V9" s="137">
        <f t="shared" si="3"/>
        <v>14736.998</v>
      </c>
      <c r="W9" s="137">
        <f t="shared" si="3"/>
        <v>0</v>
      </c>
      <c r="X9" s="137">
        <f t="shared" si="3"/>
        <v>0</v>
      </c>
      <c r="Y9" s="137">
        <f t="shared" si="3"/>
        <v>0</v>
      </c>
      <c r="Z9" s="137">
        <f t="shared" si="3"/>
        <v>0</v>
      </c>
      <c r="AA9" s="137">
        <f t="shared" si="3"/>
        <v>0</v>
      </c>
      <c r="AB9" s="137">
        <f t="shared" si="3"/>
        <v>53408.25</v>
      </c>
      <c r="AC9" s="138">
        <f>SUM(B9:AB9)</f>
        <v>287767713.14628279</v>
      </c>
      <c r="AE9" s="138">
        <f t="shared" ref="AE9:AE72" si="4">AC9/1000</f>
        <v>287767.71314628277</v>
      </c>
      <c r="AF9" s="129"/>
      <c r="AG9" s="187"/>
    </row>
    <row r="10" spans="1:33" ht="22.25" customHeight="1">
      <c r="A10" s="32" t="s">
        <v>39</v>
      </c>
      <c r="B10" s="33">
        <f>B11+B53</f>
        <v>298554034.84814572</v>
      </c>
      <c r="C10" s="33">
        <f>C11+C53</f>
        <v>16372578.427620376</v>
      </c>
      <c r="D10" s="33">
        <f>D11+D53</f>
        <v>3093693.5100091784</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318020306.7857753</v>
      </c>
      <c r="AD10" s="41"/>
      <c r="AE10" s="57">
        <f>AC10/1000</f>
        <v>318020.30678577529</v>
      </c>
      <c r="AF10" s="128"/>
      <c r="AG10" s="36">
        <f>AG11+AG53</f>
        <v>78206.479783301693</v>
      </c>
    </row>
    <row r="11" spans="1:33" ht="22.25" customHeight="1">
      <c r="A11" s="20" t="s">
        <v>40</v>
      </c>
      <c r="B11" s="37">
        <f>B12+B18+B43+B49</f>
        <v>284972649.40392184</v>
      </c>
      <c r="C11" s="37">
        <f>C12+C18+C43+C49</f>
        <v>872511.0111950062</v>
      </c>
      <c r="D11" s="37">
        <f>D12+D18+D43+D49</f>
        <v>3077461.7900091782</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288922622.20512605</v>
      </c>
      <c r="AD11" s="41"/>
      <c r="AE11" s="37">
        <f>AC11/1000</f>
        <v>288922.62220512604</v>
      </c>
      <c r="AF11" s="128"/>
      <c r="AG11" s="37">
        <f>AG12+AG18+AG43+AG49</f>
        <v>74670.351648928467</v>
      </c>
    </row>
    <row r="12" spans="1:33" ht="22.25" customHeight="1">
      <c r="A12" s="20" t="s">
        <v>41</v>
      </c>
      <c r="B12" s="37">
        <f>B13+B14+B15</f>
        <v>114171983.97703464</v>
      </c>
      <c r="C12" s="37">
        <f>C13+C14+C15</f>
        <v>91195.854703006335</v>
      </c>
      <c r="D12" s="37">
        <f>D13+D14+D15</f>
        <v>205716.385524179</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114468896.21726182</v>
      </c>
      <c r="AD12" s="41"/>
      <c r="AE12" s="37">
        <f t="shared" si="4"/>
        <v>114468.89621726182</v>
      </c>
      <c r="AF12" s="128"/>
      <c r="AG12" s="37">
        <f>SUM(AG13:AG15)</f>
        <v>14433.323115794386</v>
      </c>
    </row>
    <row r="13" spans="1:33" ht="22.25" customHeight="1">
      <c r="A13" s="21" t="s">
        <v>42</v>
      </c>
      <c r="B13" s="44">
        <v>81733787.362034604</v>
      </c>
      <c r="C13" s="44">
        <v>67967.230103006295</v>
      </c>
      <c r="D13" s="44">
        <v>169923.638474179</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81971678.230611786</v>
      </c>
      <c r="AD13" s="41"/>
      <c r="AE13" s="52">
        <f t="shared" si="4"/>
        <v>81971.678230611782</v>
      </c>
      <c r="AF13" s="128"/>
      <c r="AG13" s="44">
        <v>12401.932424693199</v>
      </c>
    </row>
    <row r="14" spans="1:33" ht="22.25" customHeight="1">
      <c r="A14" s="21" t="s">
        <v>43</v>
      </c>
      <c r="B14" s="44">
        <v>9852871.4030929394</v>
      </c>
      <c r="C14" s="44">
        <v>9113.2555590865395</v>
      </c>
      <c r="D14" s="44">
        <v>16205.0524398498</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9878189.711091876</v>
      </c>
      <c r="AD14" s="41"/>
      <c r="AE14" s="52">
        <f t="shared" si="4"/>
        <v>9878.1897110918762</v>
      </c>
      <c r="AF14" s="128"/>
      <c r="AG14" s="44">
        <v>1726.1097914501499</v>
      </c>
    </row>
    <row r="15" spans="1:33" ht="22.25" customHeight="1">
      <c r="A15" s="21" t="s">
        <v>44</v>
      </c>
      <c r="B15" s="49">
        <f>B16+B17</f>
        <v>22585325.2119071</v>
      </c>
      <c r="C15" s="49">
        <f t="shared" ref="C15:D15" si="5">C16+C17</f>
        <v>14115.3690409135</v>
      </c>
      <c r="D15" s="49">
        <f t="shared" si="5"/>
        <v>19587.6946101502</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22619028.275558162</v>
      </c>
      <c r="AD15" s="41"/>
      <c r="AE15" s="52">
        <f t="shared" si="4"/>
        <v>22619.028275558161</v>
      </c>
      <c r="AF15" s="128"/>
      <c r="AG15" s="44">
        <v>305.28089965103698</v>
      </c>
    </row>
    <row r="16" spans="1:33" ht="22.25" customHeight="1">
      <c r="A16" s="98" t="s">
        <v>45</v>
      </c>
      <c r="B16" s="44">
        <v>1142524.264</v>
      </c>
      <c r="C16" s="44">
        <v>5.7130000000000001</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1142529.977</v>
      </c>
      <c r="AD16" s="41"/>
      <c r="AE16" s="52">
        <f t="shared" si="4"/>
        <v>1142.5299769999999</v>
      </c>
      <c r="AF16" s="128"/>
      <c r="AG16" s="73"/>
    </row>
    <row r="17" spans="1:33" ht="22.25" customHeight="1">
      <c r="A17" s="99" t="s">
        <v>46</v>
      </c>
      <c r="B17" s="44">
        <v>21442800.947907101</v>
      </c>
      <c r="C17" s="44">
        <v>14109.6560409135</v>
      </c>
      <c r="D17" s="44">
        <v>19587.6946101502</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21476498.298558164</v>
      </c>
      <c r="AD17" s="41"/>
      <c r="AE17" s="52">
        <f t="shared" si="4"/>
        <v>21476.498298558163</v>
      </c>
      <c r="AF17" s="128"/>
      <c r="AG17" s="44">
        <v>305.28089965103698</v>
      </c>
    </row>
    <row r="18" spans="1:33" ht="22.25" customHeight="1">
      <c r="A18" s="20" t="s">
        <v>47</v>
      </c>
      <c r="B18" s="37">
        <f>B19+B20+B21+B25+B26+B33+B35+B37+B39</f>
        <v>40480327.455887198</v>
      </c>
      <c r="C18" s="37">
        <f>C19+C20+C21+C25+C26+C33+C35+C37+C39</f>
        <v>105043.30449200001</v>
      </c>
      <c r="D18" s="37">
        <f>D19+D20+D21+D25+D26+D33+D35+D37+D39</f>
        <v>146036.663485</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40731407.423864201</v>
      </c>
      <c r="AD18" s="110"/>
      <c r="AE18" s="37">
        <f t="shared" si="4"/>
        <v>40731.407423864199</v>
      </c>
      <c r="AF18" s="128"/>
      <c r="AG18" s="37">
        <f>SUM(AG19,AG20,AG21,AG25,AG26,AG32,AG33,AG34,AG35,AG36,AG37,AG38,AG39)</f>
        <v>2004.3255331340838</v>
      </c>
    </row>
    <row r="19" spans="1:33" ht="22.25" customHeight="1">
      <c r="A19" s="100" t="s">
        <v>48</v>
      </c>
      <c r="B19" s="44">
        <v>2994389.6259099995</v>
      </c>
      <c r="C19" s="44">
        <v>2416.0080000000003</v>
      </c>
      <c r="D19" s="44">
        <v>3968.0039999999995</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3000773.6379099996</v>
      </c>
      <c r="AD19" s="110"/>
      <c r="AE19" s="44">
        <f t="shared" si="4"/>
        <v>3000.7736379099997</v>
      </c>
      <c r="AF19" s="128"/>
      <c r="AG19" s="44">
        <v>90.649142963649396</v>
      </c>
    </row>
    <row r="20" spans="1:33" ht="22.25" customHeight="1">
      <c r="A20" s="100" t="s">
        <v>49</v>
      </c>
      <c r="B20" s="44">
        <v>1919588.5753299999</v>
      </c>
      <c r="C20" s="44">
        <v>1394.4840000000002</v>
      </c>
      <c r="D20" s="44">
        <v>2116.6079999999997</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1923099.6673299999</v>
      </c>
      <c r="AD20" s="110"/>
      <c r="AE20" s="52">
        <f t="shared" si="4"/>
        <v>1923.0996673299999</v>
      </c>
      <c r="AF20" s="128"/>
      <c r="AG20" s="44">
        <v>27.137474116378517</v>
      </c>
    </row>
    <row r="21" spans="1:33" ht="22.25" customHeight="1">
      <c r="A21" s="100" t="s">
        <v>50</v>
      </c>
      <c r="B21" s="44">
        <f>SUM(B22:B24)</f>
        <v>6532200.2274600007</v>
      </c>
      <c r="C21" s="44">
        <f>SUM(C22:C24)</f>
        <v>5369.197596</v>
      </c>
      <c r="D21" s="44">
        <f>SUM(D22:D24)</f>
        <v>8926.8195210000013</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6546496.2445769999</v>
      </c>
      <c r="AD21" s="110"/>
      <c r="AE21" s="52">
        <f t="shared" si="4"/>
        <v>6546.4962445769997</v>
      </c>
      <c r="AF21" s="128"/>
      <c r="AG21" s="44">
        <f>SUM(AG22:AG24)</f>
        <v>193.96621331420366</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5958194.4263200006</v>
      </c>
      <c r="C23" s="44">
        <v>4950.7655960000002</v>
      </c>
      <c r="D23" s="44">
        <v>8286.1820210000005</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5971431.3739370005</v>
      </c>
      <c r="AD23" s="110"/>
      <c r="AE23" s="52">
        <f t="shared" si="4"/>
        <v>5971.4313739370009</v>
      </c>
      <c r="AF23" s="128"/>
      <c r="AG23" s="44">
        <v>179.95756844126413</v>
      </c>
    </row>
    <row r="24" spans="1:33" ht="22.25" customHeight="1">
      <c r="A24" s="99" t="s">
        <v>53</v>
      </c>
      <c r="B24" s="44">
        <v>574005.80114</v>
      </c>
      <c r="C24" s="44">
        <v>418.43199999999996</v>
      </c>
      <c r="D24" s="44">
        <v>640.63749999999993</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575064.87063999998</v>
      </c>
      <c r="AD24" s="110"/>
      <c r="AE24" s="52">
        <f t="shared" si="4"/>
        <v>575.06487063999998</v>
      </c>
      <c r="AF24" s="128"/>
      <c r="AG24" s="44">
        <v>14.008644872939518</v>
      </c>
    </row>
    <row r="25" spans="1:33" ht="22.25" customHeight="1">
      <c r="A25" s="100" t="s">
        <v>54</v>
      </c>
      <c r="B25" s="44">
        <v>1766539.5422199999</v>
      </c>
      <c r="C25" s="44">
        <v>1472.9120000000003</v>
      </c>
      <c r="D25" s="44">
        <v>2451.1174999999998</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1770463.5717199999</v>
      </c>
      <c r="AD25" s="110"/>
      <c r="AE25" s="52">
        <f t="shared" si="4"/>
        <v>1770.4635717199999</v>
      </c>
      <c r="AF25" s="128"/>
      <c r="AG25" s="44">
        <v>44.023370934088149</v>
      </c>
    </row>
    <row r="26" spans="1:33" ht="22.25" customHeight="1">
      <c r="A26" s="100" t="s">
        <v>55</v>
      </c>
      <c r="B26" s="44">
        <f>SUM(B27:B31)</f>
        <v>3669656.21545</v>
      </c>
      <c r="C26" s="44">
        <f>SUM(C27:C31)</f>
        <v>3697.82</v>
      </c>
      <c r="D26" s="44">
        <f>SUM(D27:D31)</f>
        <v>6843.651499999999</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3680197.68695</v>
      </c>
      <c r="AD26" s="110"/>
      <c r="AE26" s="52">
        <f t="shared" si="4"/>
        <v>3680.1976869499999</v>
      </c>
      <c r="AF26" s="128"/>
      <c r="AG26" s="44">
        <f>SUM(AG27:AG31)</f>
        <v>173.26429058740132</v>
      </c>
    </row>
    <row r="27" spans="1:33" ht="22.25" customHeight="1">
      <c r="A27" s="99" t="s">
        <v>56</v>
      </c>
      <c r="B27" s="44">
        <v>2791685.2049999996</v>
      </c>
      <c r="C27" s="44">
        <v>2951.76</v>
      </c>
      <c r="D27" s="44">
        <v>5587.2599999999993</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2800224.2249999992</v>
      </c>
      <c r="AD27" s="110"/>
      <c r="AE27" s="52">
        <f t="shared" si="4"/>
        <v>2800.224224999999</v>
      </c>
      <c r="AF27" s="128"/>
      <c r="AG27" s="44">
        <v>152.27955882456283</v>
      </c>
    </row>
    <row r="28" spans="1:33" ht="22.25" customHeight="1">
      <c r="A28" s="99" t="s">
        <v>57</v>
      </c>
      <c r="B28" s="44">
        <v>371233.38094999996</v>
      </c>
      <c r="C28" s="44">
        <v>347.98400000000004</v>
      </c>
      <c r="D28" s="44">
        <v>612.91849999999988</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372194.28344999999</v>
      </c>
      <c r="AD28" s="110"/>
      <c r="AE28" s="52">
        <f t="shared" si="4"/>
        <v>372.19428345</v>
      </c>
      <c r="AF28" s="128"/>
      <c r="AG28" s="44">
        <v>5.973097928114135</v>
      </c>
    </row>
    <row r="29" spans="1:33" ht="22.25" customHeight="1">
      <c r="A29" s="99" t="s">
        <v>58</v>
      </c>
      <c r="B29" s="44">
        <v>13858.729109999998</v>
      </c>
      <c r="C29" s="44">
        <v>9.3239999999999998</v>
      </c>
      <c r="D29" s="44">
        <v>13.355999999999998</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13881.409109999999</v>
      </c>
      <c r="AD29" s="110"/>
      <c r="AE29" s="52">
        <f t="shared" si="4"/>
        <v>13.881409109999998</v>
      </c>
      <c r="AF29" s="128"/>
      <c r="AG29" s="44">
        <v>0.25725927895101613</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492878.90039000002</v>
      </c>
      <c r="C31" s="44">
        <v>388.75200000000001</v>
      </c>
      <c r="D31" s="44">
        <v>630.11700000000008</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493897.76939000003</v>
      </c>
      <c r="AD31" s="110"/>
      <c r="AE31" s="52">
        <f t="shared" si="4"/>
        <v>493.89776939000001</v>
      </c>
      <c r="AF31" s="128"/>
      <c r="AG31" s="44">
        <v>14.754374555773349</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146418.35865000001</v>
      </c>
      <c r="C33" s="44">
        <v>76.775999999999996</v>
      </c>
      <c r="D33" s="44">
        <v>87.290999999999997</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146582.42565000002</v>
      </c>
      <c r="AD33" s="110"/>
      <c r="AE33" s="52">
        <f t="shared" si="4"/>
        <v>146.58242565000003</v>
      </c>
      <c r="AF33" s="128"/>
      <c r="AG33" s="44">
        <v>0.39224410342639504</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6142708.6536399992</v>
      </c>
      <c r="C35" s="44">
        <v>6228.0656480000016</v>
      </c>
      <c r="D35" s="44">
        <v>11607.605047999998</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6160544.3243359989</v>
      </c>
      <c r="AD35" s="110"/>
      <c r="AE35" s="52">
        <f t="shared" si="4"/>
        <v>6160.5443243359987</v>
      </c>
      <c r="AF35" s="128"/>
      <c r="AG35" s="44">
        <v>183.59461728011888</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292641.54309000005</v>
      </c>
      <c r="C37" s="44">
        <v>337.42800000000005</v>
      </c>
      <c r="D37" s="44">
        <v>638.70299999999997</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293617.67409000004</v>
      </c>
      <c r="AD37" s="110"/>
      <c r="AE37" s="52">
        <f t="shared" si="4"/>
        <v>293.61767409000004</v>
      </c>
      <c r="AF37" s="128"/>
      <c r="AG37" s="44">
        <v>1.2967506696881819</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17016184.7141372</v>
      </c>
      <c r="C39" s="44">
        <f>SUM(C40:C42)</f>
        <v>84050.613248000009</v>
      </c>
      <c r="D39" s="44">
        <f>SUM(D40:D42)</f>
        <v>109396.863916</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17209632.191301201</v>
      </c>
      <c r="AD39" s="110"/>
      <c r="AE39" s="52">
        <f t="shared" si="4"/>
        <v>17209.6321913012</v>
      </c>
      <c r="AF39" s="128"/>
      <c r="AG39" s="44">
        <f>SUM(AG40:AG42)</f>
        <v>1290.0014291651294</v>
      </c>
    </row>
    <row r="40" spans="1:33" ht="22.25" customHeight="1">
      <c r="A40" s="99" t="s">
        <v>69</v>
      </c>
      <c r="B40" s="44">
        <v>1050682.0950399998</v>
      </c>
      <c r="C40" s="44">
        <v>636.71999999999991</v>
      </c>
      <c r="D40" s="44">
        <v>820.12200000000007</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1052138.9370399998</v>
      </c>
      <c r="AD40" s="110"/>
      <c r="AE40" s="52">
        <f t="shared" si="4"/>
        <v>1052.1389370399997</v>
      </c>
      <c r="AF40" s="128"/>
      <c r="AG40" s="44">
        <v>10.216300446418929</v>
      </c>
    </row>
    <row r="41" spans="1:33" ht="22.25" customHeight="1">
      <c r="A41" s="99" t="s">
        <v>70</v>
      </c>
      <c r="B41" s="44">
        <v>168578.14425000001</v>
      </c>
      <c r="C41" s="44">
        <v>133.58800000000005</v>
      </c>
      <c r="D41" s="44">
        <v>213.00699999999998</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168924.73925000001</v>
      </c>
      <c r="AD41" s="110"/>
      <c r="AE41" s="52">
        <f t="shared" si="4"/>
        <v>168.92473925000002</v>
      </c>
      <c r="AF41" s="128"/>
      <c r="AG41" s="44">
        <v>2.0228903085266534</v>
      </c>
    </row>
    <row r="42" spans="1:33" ht="22.25" customHeight="1">
      <c r="A42" s="99" t="s">
        <v>71</v>
      </c>
      <c r="B42" s="44">
        <v>15796924.474847201</v>
      </c>
      <c r="C42" s="44">
        <v>83280.305248000004</v>
      </c>
      <c r="D42" s="44">
        <v>108363.734916</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15988568.515011201</v>
      </c>
      <c r="AD42" s="110"/>
      <c r="AE42" s="52">
        <f t="shared" si="4"/>
        <v>15988.5685150112</v>
      </c>
      <c r="AF42" s="128"/>
      <c r="AG42" s="44">
        <v>1277.7622384101837</v>
      </c>
    </row>
    <row r="43" spans="1:33" ht="22.25" customHeight="1">
      <c r="A43" s="20" t="s">
        <v>72</v>
      </c>
      <c r="B43" s="37">
        <f>SUM(B44:B48)</f>
        <v>100355975.271</v>
      </c>
      <c r="C43" s="37">
        <f>SUM(C44:C48)</f>
        <v>367609.78199999995</v>
      </c>
      <c r="D43" s="37">
        <f>SUM(D44:D48)</f>
        <v>2407753.4009999996</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103131338.45399998</v>
      </c>
      <c r="AD43" s="41"/>
      <c r="AE43" s="37">
        <f t="shared" si="4"/>
        <v>103131.33845399998</v>
      </c>
      <c r="AF43" s="128"/>
      <c r="AG43" s="37">
        <f>SUM(AG44:AG48)</f>
        <v>22837.672999999999</v>
      </c>
    </row>
    <row r="44" spans="1:33" ht="22.25" customHeight="1">
      <c r="A44" s="100" t="s">
        <v>73</v>
      </c>
      <c r="B44" s="44">
        <v>4900659.2180000003</v>
      </c>
      <c r="C44" s="44">
        <v>944.92100000000005</v>
      </c>
      <c r="D44" s="44">
        <v>35772.004999999997</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4937376.1440000003</v>
      </c>
      <c r="AD44" s="41"/>
      <c r="AE44" s="52">
        <f t="shared" si="4"/>
        <v>4937.3761440000007</v>
      </c>
      <c r="AF44" s="128"/>
      <c r="AG44" s="44">
        <v>69.552000000000007</v>
      </c>
    </row>
    <row r="45" spans="1:33" ht="22.25" customHeight="1">
      <c r="A45" s="100" t="s">
        <v>74</v>
      </c>
      <c r="B45" s="44">
        <v>92044250.369000003</v>
      </c>
      <c r="C45" s="44">
        <v>359314.728</v>
      </c>
      <c r="D45" s="44">
        <v>2188030.8509999998</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94591595.947999999</v>
      </c>
      <c r="AD45" s="41"/>
      <c r="AE45" s="52">
        <f t="shared" si="4"/>
        <v>94591.595948000002</v>
      </c>
      <c r="AF45" s="128"/>
      <c r="AG45" s="44">
        <v>22657.371999999999</v>
      </c>
    </row>
    <row r="46" spans="1:33" ht="22.25" customHeight="1">
      <c r="A46" s="100" t="s">
        <v>75</v>
      </c>
      <c r="B46" s="44">
        <v>1645334.64</v>
      </c>
      <c r="C46" s="44">
        <v>2624.377</v>
      </c>
      <c r="D46" s="44">
        <v>171171.715</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1819130.7320000001</v>
      </c>
      <c r="AD46" s="41"/>
      <c r="AE46" s="52">
        <f t="shared" si="4"/>
        <v>1819.1307320000001</v>
      </c>
      <c r="AF46" s="128"/>
      <c r="AG46" s="44">
        <v>38.796999999999997</v>
      </c>
    </row>
    <row r="47" spans="1:33" ht="22.25" customHeight="1">
      <c r="A47" s="100" t="s">
        <v>76</v>
      </c>
      <c r="B47" s="44">
        <v>1765731.044</v>
      </c>
      <c r="C47" s="44">
        <v>4725.7560000000003</v>
      </c>
      <c r="D47" s="44">
        <v>12778.83</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1783235.6300000001</v>
      </c>
      <c r="AD47" s="41"/>
      <c r="AE47" s="52">
        <f t="shared" si="4"/>
        <v>1783.2356300000001</v>
      </c>
      <c r="AF47" s="128"/>
      <c r="AG47" s="44">
        <v>71.951999999999998</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29964362.699999999</v>
      </c>
      <c r="C49" s="37">
        <f>SUM(C50:C52)</f>
        <v>308662.06999999995</v>
      </c>
      <c r="D49" s="37">
        <f>SUM(D50:D52)</f>
        <v>317955.34000000003</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30590980.109999999</v>
      </c>
      <c r="AD49" s="41"/>
      <c r="AE49" s="37">
        <f t="shared" si="4"/>
        <v>30590.98011</v>
      </c>
      <c r="AF49" s="128"/>
      <c r="AG49" s="37">
        <f>SUM(AG50:AG52)</f>
        <v>35395.03</v>
      </c>
    </row>
    <row r="50" spans="1:33" ht="22.25" customHeight="1">
      <c r="A50" s="100" t="s">
        <v>79</v>
      </c>
      <c r="B50" s="44">
        <v>3858341.62</v>
      </c>
      <c r="C50" s="44">
        <v>8601.24</v>
      </c>
      <c r="D50" s="44">
        <v>1797.8</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3868740.66</v>
      </c>
      <c r="AD50" s="41"/>
      <c r="AE50" s="52">
        <f t="shared" si="4"/>
        <v>3868.7406599999999</v>
      </c>
      <c r="AF50" s="128"/>
      <c r="AG50" s="44">
        <v>1940.21</v>
      </c>
    </row>
    <row r="51" spans="1:33" ht="22.25" customHeight="1">
      <c r="A51" s="100" t="s">
        <v>80</v>
      </c>
      <c r="B51" s="44">
        <v>21058277.559999999</v>
      </c>
      <c r="C51" s="44">
        <v>280771.34999999998</v>
      </c>
      <c r="D51" s="44">
        <v>305263.34000000003</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21644312.25</v>
      </c>
      <c r="AD51" s="41"/>
      <c r="AE51" s="52">
        <f t="shared" si="4"/>
        <v>21644.312249999999</v>
      </c>
      <c r="AF51" s="128"/>
      <c r="AG51" s="44">
        <v>33377.9</v>
      </c>
    </row>
    <row r="52" spans="1:33" ht="22.25" customHeight="1">
      <c r="A52" s="100" t="s">
        <v>81</v>
      </c>
      <c r="B52" s="44">
        <v>5047743.5199999996</v>
      </c>
      <c r="C52" s="44">
        <v>19289.48</v>
      </c>
      <c r="D52" s="44">
        <v>10894.2</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5077927.2</v>
      </c>
      <c r="AD52" s="41"/>
      <c r="AE52" s="52">
        <f t="shared" si="4"/>
        <v>5077.9272000000001</v>
      </c>
      <c r="AF52" s="128"/>
      <c r="AG52" s="44">
        <v>76.92</v>
      </c>
    </row>
    <row r="53" spans="1:33" ht="22.25" customHeight="1">
      <c r="A53" s="13" t="s">
        <v>82</v>
      </c>
      <c r="B53" s="37">
        <f>B54+B59</f>
        <v>13581385.444223896</v>
      </c>
      <c r="C53" s="37">
        <f>C54+C59</f>
        <v>15500067.41642537</v>
      </c>
      <c r="D53" s="37">
        <f>D54+D59</f>
        <v>16231.72</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29097684.580649264</v>
      </c>
      <c r="AD53" s="41"/>
      <c r="AE53" s="37">
        <f t="shared" si="4"/>
        <v>29097.684580649264</v>
      </c>
      <c r="AF53" s="128"/>
      <c r="AG53" s="37">
        <f>AG54+AG59</f>
        <v>3536.1281343732298</v>
      </c>
    </row>
    <row r="54" spans="1:33" ht="22.25" customHeight="1">
      <c r="A54" s="20" t="s">
        <v>83</v>
      </c>
      <c r="B54" s="37">
        <f>B55+B58</f>
        <v>76635.69</v>
      </c>
      <c r="C54" s="37">
        <f>C55+C58</f>
        <v>2695503.3899999997</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2772139.0799999996</v>
      </c>
      <c r="AD54" s="41"/>
      <c r="AE54" s="37">
        <f t="shared" si="4"/>
        <v>2772.1390799999995</v>
      </c>
      <c r="AF54" s="128"/>
      <c r="AG54" s="76"/>
    </row>
    <row r="55" spans="1:33" ht="22.25" customHeight="1">
      <c r="A55" s="101" t="s">
        <v>84</v>
      </c>
      <c r="B55" s="52">
        <f>B56+B57</f>
        <v>76635.69</v>
      </c>
      <c r="C55" s="52">
        <f>C56+C57</f>
        <v>2695503.3899999997</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2772139.0799999996</v>
      </c>
      <c r="AD55" s="41"/>
      <c r="AE55" s="44">
        <f t="shared" si="4"/>
        <v>2772.1390799999995</v>
      </c>
      <c r="AF55" s="128"/>
      <c r="AG55" s="73"/>
    </row>
    <row r="56" spans="1:33" ht="22.25" customHeight="1">
      <c r="A56" s="100" t="s">
        <v>85</v>
      </c>
      <c r="B56" s="44">
        <v>72984.350000000006</v>
      </c>
      <c r="C56" s="44">
        <v>2585512.2999999998</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2658496.65</v>
      </c>
      <c r="AD56" s="41"/>
      <c r="AE56" s="52">
        <f t="shared" si="4"/>
        <v>2658.49665</v>
      </c>
      <c r="AF56" s="128"/>
      <c r="AG56" s="73"/>
    </row>
    <row r="57" spans="1:33" ht="22.25" customHeight="1">
      <c r="A57" s="100" t="s">
        <v>86</v>
      </c>
      <c r="B57" s="44">
        <v>3651.34</v>
      </c>
      <c r="C57" s="44">
        <v>109991.09</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113642.43</v>
      </c>
      <c r="AD57" s="41"/>
      <c r="AE57" s="52">
        <f t="shared" si="4"/>
        <v>113.64242999999999</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13504749.754223896</v>
      </c>
      <c r="C59" s="37">
        <f t="shared" ref="C59:D59" si="8">C60+C64</f>
        <v>12804564.026425369</v>
      </c>
      <c r="D59" s="37">
        <f t="shared" si="8"/>
        <v>16231.72</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26325545.500649266</v>
      </c>
      <c r="AD59" s="41"/>
      <c r="AE59" s="37">
        <f t="shared" si="4"/>
        <v>26325.545500649267</v>
      </c>
      <c r="AF59" s="128"/>
      <c r="AG59" s="53">
        <f>SUM(AG60:AG66)</f>
        <v>3536.1281343732298</v>
      </c>
    </row>
    <row r="60" spans="1:33" ht="22.25" customHeight="1">
      <c r="A60" s="100" t="s">
        <v>89</v>
      </c>
      <c r="B60" s="49">
        <f>SUM(B61,B62,B63)</f>
        <v>11547059.621115403</v>
      </c>
      <c r="C60" s="49">
        <f t="shared" ref="C60:D60" si="9">SUM(C61,C62,C63)</f>
        <v>10303805.390354585</v>
      </c>
      <c r="D60" s="49">
        <f t="shared" si="9"/>
        <v>16207.01</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21867072.021469992</v>
      </c>
      <c r="AD60" s="41"/>
      <c r="AE60" s="52">
        <f t="shared" si="4"/>
        <v>21867.07202146999</v>
      </c>
      <c r="AF60" s="128"/>
      <c r="AG60" s="111"/>
    </row>
    <row r="61" spans="1:33" ht="22.25" customHeight="1">
      <c r="A61" s="102" t="s">
        <v>90</v>
      </c>
      <c r="B61" s="44">
        <v>6122572.3716767803</v>
      </c>
      <c r="C61" s="44">
        <v>5480210.5781898797</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11602782.94986666</v>
      </c>
      <c r="AD61" s="41"/>
      <c r="AE61" s="52">
        <f t="shared" si="4"/>
        <v>11602.78294986666</v>
      </c>
      <c r="AF61" s="128"/>
      <c r="AG61" s="109"/>
    </row>
    <row r="62" spans="1:33" ht="22.25" customHeight="1">
      <c r="A62" s="102" t="s">
        <v>91</v>
      </c>
      <c r="B62" s="44">
        <v>5386155.2256132504</v>
      </c>
      <c r="C62" s="44">
        <v>4765712.6912273103</v>
      </c>
      <c r="D62" s="44">
        <v>16207.01</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10168074.926840561</v>
      </c>
      <c r="AD62" s="41"/>
      <c r="AE62" s="52">
        <f t="shared" si="4"/>
        <v>10168.07492684056</v>
      </c>
      <c r="AF62" s="128"/>
      <c r="AG62" s="44">
        <v>3536.1281343732298</v>
      </c>
    </row>
    <row r="63" spans="1:33" ht="22.25" customHeight="1">
      <c r="A63" s="102" t="s">
        <v>92</v>
      </c>
      <c r="B63" s="44">
        <v>38332.023825372402</v>
      </c>
      <c r="C63" s="44">
        <v>57882.120937396598</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96214.144762768992</v>
      </c>
      <c r="AD63" s="41"/>
      <c r="AE63" s="52">
        <f t="shared" si="4"/>
        <v>96.214144762768996</v>
      </c>
      <c r="AF63" s="128"/>
      <c r="AG63" s="109"/>
    </row>
    <row r="64" spans="1:33" ht="22.25" customHeight="1">
      <c r="A64" s="103" t="s">
        <v>93</v>
      </c>
      <c r="B64" s="49">
        <f>SUM(B65,B66,B67)</f>
        <v>1957690.1331084927</v>
      </c>
      <c r="C64" s="49">
        <f t="shared" ref="C64:D64" si="11">SUM(C65,C66,C67)</f>
        <v>2500758.6360707837</v>
      </c>
      <c r="D64" s="49">
        <f t="shared" si="11"/>
        <v>24.71</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4458473.4791792762</v>
      </c>
      <c r="AD64" s="41"/>
      <c r="AE64" s="52">
        <f t="shared" si="4"/>
        <v>4458.4734791792762</v>
      </c>
      <c r="AF64" s="128"/>
      <c r="AG64" s="109"/>
    </row>
    <row r="65" spans="1:33" ht="22.25" customHeight="1">
      <c r="A65" s="102" t="s">
        <v>94</v>
      </c>
      <c r="B65" s="44">
        <v>1855348.66127909</v>
      </c>
      <c r="C65" s="44">
        <v>1027931.37528704</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2883280.0365661299</v>
      </c>
      <c r="AD65" s="41"/>
      <c r="AE65" s="52">
        <f t="shared" si="4"/>
        <v>2883.2800365661301</v>
      </c>
      <c r="AF65" s="128"/>
      <c r="AG65" s="112"/>
    </row>
    <row r="66" spans="1:33" ht="22.25" customHeight="1">
      <c r="A66" s="102" t="s">
        <v>95</v>
      </c>
      <c r="B66" s="44">
        <v>100665.146384993</v>
      </c>
      <c r="C66" s="44">
        <v>1878.97398713344</v>
      </c>
      <c r="D66" s="44">
        <v>24.71</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102568.83037212645</v>
      </c>
      <c r="AD66" s="41"/>
      <c r="AE66" s="52">
        <f t="shared" si="4"/>
        <v>102.56883037212646</v>
      </c>
      <c r="AF66" s="128"/>
      <c r="AG66" s="112"/>
    </row>
    <row r="67" spans="1:33" ht="22.25" customHeight="1" thickBot="1">
      <c r="A67" s="102" t="s">
        <v>96</v>
      </c>
      <c r="B67" s="44">
        <v>1676.3254444095501</v>
      </c>
      <c r="C67" s="44">
        <v>1470948.2867966101</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1472624.6122410197</v>
      </c>
      <c r="AD67" s="41"/>
      <c r="AE67" s="116">
        <f t="shared" si="4"/>
        <v>1472.6246122410198</v>
      </c>
      <c r="AF67" s="128"/>
      <c r="AG67" s="112"/>
    </row>
    <row r="68" spans="1:33" ht="22.25" customHeight="1">
      <c r="A68" s="12" t="s">
        <v>97</v>
      </c>
      <c r="B68" s="33">
        <f>B69+B75+B86+B94+B99+B105+B112+B117</f>
        <v>33696350.18577788</v>
      </c>
      <c r="C68" s="33">
        <f t="shared" ref="C68:AC68" si="12">C69+C75+C86+C94+C99+C105+C112+C117</f>
        <v>257785.39161609462</v>
      </c>
      <c r="D68" s="33">
        <f t="shared" si="12"/>
        <v>1300960.2599999998</v>
      </c>
      <c r="E68" s="34">
        <f t="shared" si="12"/>
        <v>647780.96</v>
      </c>
      <c r="F68" s="34">
        <f t="shared" si="12"/>
        <v>0</v>
      </c>
      <c r="G68" s="34">
        <f t="shared" si="12"/>
        <v>0</v>
      </c>
      <c r="H68" s="34">
        <f t="shared" si="12"/>
        <v>0</v>
      </c>
      <c r="I68" s="34">
        <f t="shared" si="12"/>
        <v>0</v>
      </c>
      <c r="J68" s="34">
        <f t="shared" si="12"/>
        <v>0</v>
      </c>
      <c r="K68" s="34">
        <f t="shared" si="12"/>
        <v>0</v>
      </c>
      <c r="L68" s="34">
        <f t="shared" si="12"/>
        <v>0</v>
      </c>
      <c r="M68" s="34">
        <f t="shared" si="12"/>
        <v>0</v>
      </c>
      <c r="N68" s="34">
        <f t="shared" si="12"/>
        <v>0</v>
      </c>
      <c r="O68" s="34">
        <f t="shared" si="12"/>
        <v>0</v>
      </c>
      <c r="P68" s="34">
        <f t="shared" si="12"/>
        <v>0</v>
      </c>
      <c r="Q68" s="34">
        <f t="shared" si="12"/>
        <v>0</v>
      </c>
      <c r="R68" s="34">
        <f t="shared" si="12"/>
        <v>0</v>
      </c>
      <c r="S68" s="34">
        <f t="shared" si="12"/>
        <v>0</v>
      </c>
      <c r="T68" s="34">
        <f t="shared" si="12"/>
        <v>0</v>
      </c>
      <c r="U68" s="34">
        <f t="shared" si="12"/>
        <v>55230.552000000003</v>
      </c>
      <c r="V68" s="34">
        <f t="shared" si="12"/>
        <v>14736.998</v>
      </c>
      <c r="W68" s="34">
        <f t="shared" si="12"/>
        <v>0</v>
      </c>
      <c r="X68" s="34">
        <f t="shared" si="12"/>
        <v>0</v>
      </c>
      <c r="Y68" s="34">
        <f t="shared" si="12"/>
        <v>0</v>
      </c>
      <c r="Z68" s="34">
        <f t="shared" si="12"/>
        <v>0</v>
      </c>
      <c r="AA68" s="34">
        <f t="shared" si="12"/>
        <v>0</v>
      </c>
      <c r="AB68" s="120">
        <f t="shared" si="12"/>
        <v>53408.25</v>
      </c>
      <c r="AC68" s="57">
        <f t="shared" si="12"/>
        <v>36026252.597393975</v>
      </c>
      <c r="AD68" s="93"/>
      <c r="AE68" s="57">
        <f t="shared" si="4"/>
        <v>36026.252597393977</v>
      </c>
      <c r="AF68" s="128"/>
      <c r="AG68" s="57"/>
    </row>
    <row r="69" spans="1:33" ht="22.25" customHeight="1">
      <c r="A69" s="20" t="s">
        <v>98</v>
      </c>
      <c r="B69" s="53">
        <f>SUM(B70:B74)</f>
        <v>15204822.910067985</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15204822.910067985</v>
      </c>
      <c r="AD69" s="41"/>
      <c r="AE69" s="37">
        <f t="shared" si="4"/>
        <v>15204.822910067986</v>
      </c>
      <c r="AF69" s="128"/>
      <c r="AG69" s="76"/>
    </row>
    <row r="70" spans="1:33" ht="22.25" customHeight="1">
      <c r="A70" s="100" t="s">
        <v>99</v>
      </c>
      <c r="B70" s="44">
        <v>10795840.087200001</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10795840.087200001</v>
      </c>
      <c r="AD70" s="41"/>
      <c r="AE70" s="52">
        <f t="shared" si="4"/>
        <v>10795.8400872</v>
      </c>
      <c r="AF70" s="128"/>
      <c r="AG70" s="111"/>
    </row>
    <row r="71" spans="1:33" ht="22.25" customHeight="1">
      <c r="A71" s="100" t="s">
        <v>100</v>
      </c>
      <c r="B71" s="44">
        <v>2282149.8214443764</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2282149.8214443764</v>
      </c>
      <c r="AD71" s="41"/>
      <c r="AE71" s="52">
        <f t="shared" si="4"/>
        <v>2282.1498214443764</v>
      </c>
      <c r="AF71" s="128"/>
      <c r="AG71" s="111"/>
    </row>
    <row r="72" spans="1:33" ht="22.25" customHeight="1">
      <c r="A72" s="100" t="s">
        <v>101</v>
      </c>
      <c r="B72" s="44">
        <v>455099.67670478259</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455099.67670478259</v>
      </c>
      <c r="AD72" s="41"/>
      <c r="AE72" s="52">
        <f t="shared" si="4"/>
        <v>455.09967670478261</v>
      </c>
      <c r="AF72" s="128"/>
      <c r="AG72" s="111"/>
    </row>
    <row r="73" spans="1:33" ht="22.25" customHeight="1">
      <c r="A73" s="100" t="s">
        <v>102</v>
      </c>
      <c r="B73" s="44">
        <v>1671733.3247188234</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1671733.3247188234</v>
      </c>
      <c r="AD73" s="41"/>
      <c r="AE73" s="52">
        <f t="shared" ref="AE73:AE136" si="13">AC73/1000</f>
        <v>1671.7333247188235</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5192704.1009378964</v>
      </c>
      <c r="C75" s="37">
        <f>SUM(C76:C85)</f>
        <v>257785.39161609462</v>
      </c>
      <c r="D75" s="37">
        <f>SUM(D76:D85)</f>
        <v>1300960.2599999998</v>
      </c>
      <c r="E75" s="60">
        <f>SUM(E76:E85)</f>
        <v>647780.96</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7399230.7125539901</v>
      </c>
      <c r="AD75" s="41"/>
      <c r="AE75" s="37">
        <f t="shared" si="13"/>
        <v>7399.2307125539901</v>
      </c>
      <c r="AF75" s="128"/>
      <c r="AG75" s="76"/>
    </row>
    <row r="76" spans="1:33" ht="22.25" customHeight="1">
      <c r="A76" s="100" t="s">
        <v>105</v>
      </c>
      <c r="B76" s="117">
        <v>2903028.7720308709</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2903028.7720308709</v>
      </c>
      <c r="AD76" s="41"/>
      <c r="AE76" s="52">
        <f t="shared" si="13"/>
        <v>2903.0287720308711</v>
      </c>
      <c r="AF76" s="128"/>
      <c r="AG76" s="111"/>
    </row>
    <row r="77" spans="1:33" ht="22.25" customHeight="1">
      <c r="A77" s="100" t="s">
        <v>106</v>
      </c>
      <c r="B77" s="59"/>
      <c r="C77" s="58"/>
      <c r="D77" s="44">
        <v>1123096.4999999998</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1123096.4999999998</v>
      </c>
      <c r="AD77" s="41"/>
      <c r="AE77" s="52">
        <f t="shared" si="13"/>
        <v>1123.0964999999999</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177863.76</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177863.76</v>
      </c>
      <c r="AD79" s="41"/>
      <c r="AE79" s="52">
        <f t="shared" si="13"/>
        <v>177.86376000000001</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115910.00000000001</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115910.00000000001</v>
      </c>
      <c r="AD81" s="41"/>
      <c r="AE81" s="52">
        <f t="shared" si="13"/>
        <v>115.91000000000001</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2133745.3289070255</v>
      </c>
      <c r="C83" s="44">
        <v>257785.39161609462</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2391530.7205231199</v>
      </c>
      <c r="AD83" s="41"/>
      <c r="AE83" s="52">
        <f t="shared" si="13"/>
        <v>2391.5307205231197</v>
      </c>
      <c r="AF83" s="128"/>
      <c r="AG83" s="111"/>
    </row>
    <row r="84" spans="1:33" ht="22.25" customHeight="1">
      <c r="A84" s="100" t="s">
        <v>113</v>
      </c>
      <c r="B84" s="59"/>
      <c r="C84" s="58"/>
      <c r="D84" s="58"/>
      <c r="E84" s="165">
        <v>647780.96</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647780.96</v>
      </c>
      <c r="AD84" s="41"/>
      <c r="AE84" s="52">
        <f t="shared" si="13"/>
        <v>647.78095999999994</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13030999.99</v>
      </c>
      <c r="C86" s="37">
        <f>SUM(C87:C93)</f>
        <v>0</v>
      </c>
      <c r="D86" s="58"/>
      <c r="E86" s="47"/>
      <c r="F86" s="47"/>
      <c r="G86" s="47"/>
      <c r="H86" s="47"/>
      <c r="I86" s="47"/>
      <c r="J86" s="47"/>
      <c r="K86" s="47"/>
      <c r="L86" s="47"/>
      <c r="M86" s="47"/>
      <c r="N86" s="47"/>
      <c r="O86" s="47"/>
      <c r="P86" s="47"/>
      <c r="Q86" s="47"/>
      <c r="R86" s="47"/>
      <c r="S86" s="47"/>
      <c r="T86" s="47"/>
      <c r="U86" s="37">
        <f t="shared" ref="U86:V86" si="15">SUM(U87:U93)</f>
        <v>55230.552000000003</v>
      </c>
      <c r="V86" s="37">
        <f t="shared" si="15"/>
        <v>14736.998</v>
      </c>
      <c r="W86" s="47"/>
      <c r="X86" s="47"/>
      <c r="Y86" s="47"/>
      <c r="Z86" s="47"/>
      <c r="AA86" s="47"/>
      <c r="AB86" s="75"/>
      <c r="AC86" s="37">
        <f>SUM(AC87:AC93)</f>
        <v>13100967.539999999</v>
      </c>
      <c r="AD86" s="41"/>
      <c r="AE86" s="37">
        <f>AC86/1000</f>
        <v>13100.96754</v>
      </c>
      <c r="AF86" s="128"/>
      <c r="AG86" s="76"/>
    </row>
    <row r="87" spans="1:33" ht="22.25" customHeight="1">
      <c r="A87" s="100" t="s">
        <v>116</v>
      </c>
      <c r="B87" s="44">
        <v>12658990.9</v>
      </c>
      <c r="C87" s="44">
        <v>0</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6">SUM(B87:AB87)</f>
        <v>12658990.9</v>
      </c>
      <c r="AD87" s="41"/>
      <c r="AE87" s="52">
        <f t="shared" si="13"/>
        <v>12658.990900000001</v>
      </c>
      <c r="AF87" s="128"/>
      <c r="AG87" s="111"/>
    </row>
    <row r="88" spans="1:33" ht="22.25" customHeight="1">
      <c r="A88" s="100" t="s">
        <v>117</v>
      </c>
      <c r="B88" s="44">
        <v>249301.1</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6"/>
        <v>249301.1</v>
      </c>
      <c r="AD88" s="41"/>
      <c r="AE88" s="52">
        <f t="shared" si="13"/>
        <v>249.30110000000002</v>
      </c>
      <c r="AF88" s="128"/>
      <c r="AG88" s="111"/>
    </row>
    <row r="89" spans="1:33" ht="22.25" customHeight="1">
      <c r="A89" s="100" t="s">
        <v>118</v>
      </c>
      <c r="B89" s="44">
        <v>16660.8</v>
      </c>
      <c r="C89" s="58"/>
      <c r="D89" s="58"/>
      <c r="E89" s="45"/>
      <c r="F89" s="46"/>
      <c r="G89" s="46"/>
      <c r="H89" s="46"/>
      <c r="I89" s="47"/>
      <c r="J89" s="47"/>
      <c r="K89" s="47"/>
      <c r="L89" s="47"/>
      <c r="M89" s="47"/>
      <c r="N89" s="47"/>
      <c r="O89" s="47"/>
      <c r="P89" s="47"/>
      <c r="Q89" s="47"/>
      <c r="R89" s="47"/>
      <c r="S89" s="47"/>
      <c r="T89" s="47"/>
      <c r="U89" s="165">
        <v>55230.552000000003</v>
      </c>
      <c r="V89" s="165">
        <v>14736.998</v>
      </c>
      <c r="W89" s="47"/>
      <c r="X89" s="47"/>
      <c r="Y89" s="47"/>
      <c r="Z89" s="47"/>
      <c r="AA89" s="47"/>
      <c r="AB89" s="75"/>
      <c r="AC89" s="44">
        <f t="shared" si="16"/>
        <v>86628.35</v>
      </c>
      <c r="AD89" s="41"/>
      <c r="AE89" s="44">
        <f t="shared" si="13"/>
        <v>86.628350000000012</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106047.19</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6"/>
        <v>106047.19</v>
      </c>
      <c r="AD91" s="41"/>
      <c r="AE91" s="52">
        <f t="shared" si="13"/>
        <v>106.04719</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267823.18477199995</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267823.18477199995</v>
      </c>
      <c r="AD94" s="41"/>
      <c r="AE94" s="37">
        <f t="shared" si="13"/>
        <v>267.82318477199993</v>
      </c>
      <c r="AF94" s="128"/>
      <c r="AG94" s="78"/>
    </row>
    <row r="95" spans="1:33" ht="22.25" customHeight="1">
      <c r="A95" s="100" t="s">
        <v>124</v>
      </c>
      <c r="B95" s="44">
        <v>212923.94243999998</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212923.94243999998</v>
      </c>
      <c r="AD95" s="41"/>
      <c r="AE95" s="52">
        <f t="shared" si="13"/>
        <v>212.92394243999999</v>
      </c>
      <c r="AF95" s="128"/>
      <c r="AG95" s="111"/>
    </row>
    <row r="96" spans="1:33" ht="22.25" customHeight="1">
      <c r="A96" s="100" t="s">
        <v>125</v>
      </c>
      <c r="B96" s="44">
        <v>54899.242331999994</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54899.242331999994</v>
      </c>
      <c r="AD96" s="41"/>
      <c r="AE96" s="52">
        <f t="shared" si="13"/>
        <v>54.899242331999993</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0</v>
      </c>
      <c r="E99" s="66">
        <f>SUM(E100:E102)</f>
        <v>0</v>
      </c>
      <c r="F99" s="47"/>
      <c r="G99" s="47"/>
      <c r="H99" s="47"/>
      <c r="I99" s="47"/>
      <c r="J99" s="47"/>
      <c r="K99" s="47"/>
      <c r="L99" s="47"/>
      <c r="M99" s="47"/>
      <c r="N99" s="47"/>
      <c r="O99" s="47"/>
      <c r="P99" s="47"/>
      <c r="Q99" s="47"/>
      <c r="R99" s="47"/>
      <c r="S99" s="47"/>
      <c r="T99" s="66">
        <f>SUM(T100:T102)</f>
        <v>0</v>
      </c>
      <c r="U99" s="66">
        <f t="shared" ref="U99:AB99" si="17">SUM(U100:U102)</f>
        <v>0</v>
      </c>
      <c r="V99" s="66">
        <f t="shared" si="17"/>
        <v>0</v>
      </c>
      <c r="W99" s="66">
        <f t="shared" si="17"/>
        <v>0</v>
      </c>
      <c r="X99" s="66">
        <f t="shared" si="17"/>
        <v>0</v>
      </c>
      <c r="Y99" s="66">
        <f t="shared" si="17"/>
        <v>0</v>
      </c>
      <c r="Z99" s="66">
        <f t="shared" si="17"/>
        <v>0</v>
      </c>
      <c r="AA99" s="66">
        <f t="shared" si="17"/>
        <v>0</v>
      </c>
      <c r="AB99" s="66">
        <f t="shared" si="17"/>
        <v>0</v>
      </c>
      <c r="AC99" s="37">
        <f>SUM(AC100:AC104)</f>
        <v>0</v>
      </c>
      <c r="AD99" s="41"/>
      <c r="AE99" s="37">
        <f t="shared" si="13"/>
        <v>0</v>
      </c>
      <c r="AF99" s="128"/>
      <c r="AG99" s="63"/>
    </row>
    <row r="100" spans="1:33" ht="22.25" customHeight="1">
      <c r="A100" s="100" t="s">
        <v>129</v>
      </c>
      <c r="B100" s="63"/>
      <c r="C100" s="63"/>
      <c r="D100" s="44">
        <v>0</v>
      </c>
      <c r="E100" s="165">
        <v>0</v>
      </c>
      <c r="F100" s="47"/>
      <c r="G100" s="47"/>
      <c r="H100" s="47"/>
      <c r="I100" s="47"/>
      <c r="J100" s="47"/>
      <c r="K100" s="47"/>
      <c r="L100" s="47"/>
      <c r="M100" s="47"/>
      <c r="N100" s="47"/>
      <c r="O100" s="47"/>
      <c r="P100" s="47"/>
      <c r="Q100" s="47"/>
      <c r="R100" s="47"/>
      <c r="S100" s="47"/>
      <c r="T100" s="165">
        <v>0</v>
      </c>
      <c r="U100" s="165">
        <v>0</v>
      </c>
      <c r="V100" s="165">
        <v>0</v>
      </c>
      <c r="W100" s="165">
        <v>0</v>
      </c>
      <c r="X100" s="165">
        <v>0</v>
      </c>
      <c r="Y100" s="165">
        <v>0</v>
      </c>
      <c r="Z100" s="165">
        <v>0</v>
      </c>
      <c r="AA100" s="165">
        <v>0</v>
      </c>
      <c r="AB100" s="165">
        <v>0</v>
      </c>
      <c r="AC100" s="52">
        <f>SUM(B100:AB100)</f>
        <v>0</v>
      </c>
      <c r="AD100" s="41"/>
      <c r="AE100" s="52">
        <f t="shared" si="13"/>
        <v>0</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0</v>
      </c>
      <c r="G105" s="67">
        <f t="shared" ref="G105:S105" si="18">SUM(G106:G111)</f>
        <v>0</v>
      </c>
      <c r="H105" s="66">
        <f t="shared" si="18"/>
        <v>0</v>
      </c>
      <c r="I105" s="66">
        <f t="shared" si="18"/>
        <v>0</v>
      </c>
      <c r="J105" s="66">
        <f t="shared" si="18"/>
        <v>0</v>
      </c>
      <c r="K105" s="66">
        <f t="shared" si="18"/>
        <v>0</v>
      </c>
      <c r="L105" s="66">
        <f t="shared" si="18"/>
        <v>0</v>
      </c>
      <c r="M105" s="66">
        <f t="shared" si="18"/>
        <v>0</v>
      </c>
      <c r="N105" s="66">
        <f t="shared" si="18"/>
        <v>0</v>
      </c>
      <c r="O105" s="66">
        <f t="shared" si="18"/>
        <v>0</v>
      </c>
      <c r="P105" s="66">
        <f t="shared" si="18"/>
        <v>0</v>
      </c>
      <c r="Q105" s="66">
        <f t="shared" si="18"/>
        <v>0</v>
      </c>
      <c r="R105" s="67">
        <f t="shared" si="18"/>
        <v>0</v>
      </c>
      <c r="S105" s="66">
        <f t="shared" si="18"/>
        <v>0</v>
      </c>
      <c r="T105" s="47"/>
      <c r="U105" s="47"/>
      <c r="V105" s="47"/>
      <c r="W105" s="47"/>
      <c r="X105" s="47"/>
      <c r="Y105" s="47"/>
      <c r="Z105" s="47"/>
      <c r="AA105" s="47"/>
      <c r="AB105" s="75"/>
      <c r="AC105" s="37">
        <f>SUM(AC106:AC111)</f>
        <v>0</v>
      </c>
      <c r="AD105" s="41"/>
      <c r="AE105" s="37">
        <f>AC105/1000</f>
        <v>0</v>
      </c>
      <c r="AF105" s="128"/>
      <c r="AG105" s="63"/>
    </row>
    <row r="106" spans="1:33" ht="22.25" customHeight="1">
      <c r="A106" s="100" t="s">
        <v>135</v>
      </c>
      <c r="B106" s="63"/>
      <c r="C106" s="63"/>
      <c r="D106" s="63"/>
      <c r="E106" s="45"/>
      <c r="F106" s="165"/>
      <c r="G106" s="47"/>
      <c r="H106" s="47"/>
      <c r="I106" s="47"/>
      <c r="J106" s="165"/>
      <c r="K106" s="165"/>
      <c r="L106" s="165"/>
      <c r="M106" s="105"/>
      <c r="N106" s="47"/>
      <c r="O106" s="47"/>
      <c r="P106" s="47"/>
      <c r="Q106" s="47"/>
      <c r="R106" s="47"/>
      <c r="S106" s="165"/>
      <c r="T106" s="47"/>
      <c r="U106" s="47"/>
      <c r="V106" s="47"/>
      <c r="W106" s="47"/>
      <c r="X106" s="47"/>
      <c r="Y106" s="47"/>
      <c r="Z106" s="47"/>
      <c r="AA106" s="47"/>
      <c r="AB106" s="75"/>
      <c r="AC106" s="52">
        <f>SUM(B106:AB106)</f>
        <v>0</v>
      </c>
      <c r="AD106" s="41"/>
      <c r="AE106" s="52">
        <f>AC106/1000</f>
        <v>0</v>
      </c>
      <c r="AF106" s="128"/>
      <c r="AG106" s="111"/>
    </row>
    <row r="107" spans="1:33" ht="22.25" customHeight="1">
      <c r="A107" s="100" t="s">
        <v>136</v>
      </c>
      <c r="B107" s="63"/>
      <c r="C107" s="63"/>
      <c r="D107" s="63"/>
      <c r="E107" s="45"/>
      <c r="F107" s="47"/>
      <c r="G107" s="47"/>
      <c r="H107" s="47"/>
      <c r="I107" s="165"/>
      <c r="J107" s="165"/>
      <c r="K107" s="47"/>
      <c r="L107" s="47"/>
      <c r="M107" s="165"/>
      <c r="N107" s="47"/>
      <c r="O107" s="47"/>
      <c r="P107" s="47"/>
      <c r="Q107" s="165"/>
      <c r="R107" s="47"/>
      <c r="S107" s="47"/>
      <c r="T107" s="47"/>
      <c r="U107" s="47"/>
      <c r="V107" s="47"/>
      <c r="W107" s="47"/>
      <c r="X107" s="47"/>
      <c r="Y107" s="47"/>
      <c r="Z107" s="47"/>
      <c r="AA107" s="47"/>
      <c r="AB107" s="75"/>
      <c r="AC107" s="52">
        <f>SUM(B107:AB107)</f>
        <v>0</v>
      </c>
      <c r="AD107" s="41"/>
      <c r="AE107" s="52">
        <f t="shared" si="13"/>
        <v>0</v>
      </c>
      <c r="AF107" s="128"/>
      <c r="AG107" s="111"/>
    </row>
    <row r="108" spans="1:33" ht="22.25" customHeight="1">
      <c r="A108" s="100" t="s">
        <v>137</v>
      </c>
      <c r="B108" s="63"/>
      <c r="C108" s="63"/>
      <c r="D108" s="63"/>
      <c r="E108" s="45"/>
      <c r="F108" s="47"/>
      <c r="G108" s="47"/>
      <c r="H108" s="165"/>
      <c r="I108" s="47"/>
      <c r="J108" s="47"/>
      <c r="K108" s="47"/>
      <c r="L108" s="47"/>
      <c r="M108" s="47"/>
      <c r="N108" s="47"/>
      <c r="O108" s="165"/>
      <c r="P108" s="165"/>
      <c r="Q108" s="47"/>
      <c r="R108" s="165"/>
      <c r="S108" s="47"/>
      <c r="T108" s="47"/>
      <c r="U108" s="47"/>
      <c r="V108" s="47"/>
      <c r="W108" s="47"/>
      <c r="X108" s="47"/>
      <c r="Y108" s="47"/>
      <c r="Z108" s="47"/>
      <c r="AA108" s="47"/>
      <c r="AB108" s="75"/>
      <c r="AC108" s="52">
        <f>SUM(B108:AB108)</f>
        <v>0</v>
      </c>
      <c r="AD108" s="41"/>
      <c r="AE108" s="52">
        <f t="shared" si="13"/>
        <v>0</v>
      </c>
      <c r="AF108" s="128"/>
      <c r="AG108" s="111"/>
    </row>
    <row r="109" spans="1:33" ht="22.25" customHeight="1">
      <c r="A109" s="100" t="s">
        <v>138</v>
      </c>
      <c r="B109" s="63"/>
      <c r="C109" s="63"/>
      <c r="D109" s="63"/>
      <c r="E109" s="45"/>
      <c r="F109" s="47"/>
      <c r="G109" s="47"/>
      <c r="H109" s="47"/>
      <c r="I109" s="47"/>
      <c r="J109" s="165"/>
      <c r="K109" s="47"/>
      <c r="L109" s="47"/>
      <c r="M109" s="47"/>
      <c r="N109" s="165"/>
      <c r="O109" s="47"/>
      <c r="P109" s="47"/>
      <c r="Q109" s="165"/>
      <c r="R109" s="47"/>
      <c r="S109" s="47"/>
      <c r="T109" s="47"/>
      <c r="U109" s="47"/>
      <c r="V109" s="47"/>
      <c r="W109" s="47"/>
      <c r="X109" s="47"/>
      <c r="Y109" s="47"/>
      <c r="Z109" s="47"/>
      <c r="AA109" s="47"/>
      <c r="AB109" s="75"/>
      <c r="AC109" s="52">
        <f>SUM(B109:AB109)</f>
        <v>0</v>
      </c>
      <c r="AD109" s="41"/>
      <c r="AE109" s="52">
        <f t="shared" si="13"/>
        <v>0</v>
      </c>
      <c r="AF109" s="128"/>
      <c r="AG109" s="111"/>
    </row>
    <row r="110" spans="1:33" ht="22.25" customHeight="1">
      <c r="A110" s="100" t="s">
        <v>139</v>
      </c>
      <c r="B110" s="64"/>
      <c r="C110" s="63"/>
      <c r="D110" s="63"/>
      <c r="E110" s="45"/>
      <c r="F110" s="47"/>
      <c r="G110" s="165"/>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9">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53408.25</v>
      </c>
      <c r="AC112" s="37">
        <f>SUM(AC113:AC116)</f>
        <v>53408.25</v>
      </c>
      <c r="AD112" s="41"/>
      <c r="AE112" s="37">
        <f t="shared" si="13"/>
        <v>53.408250000000002</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53408.25</v>
      </c>
      <c r="AC113" s="52">
        <f>SUM(B113:AB113)</f>
        <v>53408.25</v>
      </c>
      <c r="AD113" s="41"/>
      <c r="AE113" s="52">
        <f t="shared" si="13"/>
        <v>53.408250000000002</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0</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0</v>
      </c>
      <c r="AD117" s="41"/>
      <c r="AE117" s="37">
        <f t="shared" si="13"/>
        <v>0</v>
      </c>
      <c r="AF117" s="128"/>
      <c r="AG117" s="64"/>
    </row>
    <row r="118" spans="1:33" ht="22.25" customHeight="1">
      <c r="A118" s="100" t="s">
        <v>147</v>
      </c>
      <c r="B118" s="44">
        <v>0</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20">SUM(B118:AB118)</f>
        <v>0</v>
      </c>
      <c r="AD118" s="41"/>
      <c r="AE118" s="52">
        <f t="shared" si="13"/>
        <v>0</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942456.03299999994</v>
      </c>
      <c r="C121" s="33">
        <f>C122+C132+SUM(C143:C149)</f>
        <v>84280100.798800007</v>
      </c>
      <c r="D121" s="33">
        <f>D122+D132+SUM(D143:D149)</f>
        <v>20015758.031719003</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105238314.86351901</v>
      </c>
      <c r="AD121" s="41"/>
      <c r="AE121" s="57">
        <f t="shared" si="13"/>
        <v>105238.31486351902</v>
      </c>
      <c r="AF121" s="128"/>
      <c r="AG121" s="33">
        <f>SUM(AG122:AG149)</f>
        <v>3039.57</v>
      </c>
    </row>
    <row r="122" spans="1:33" ht="22.25" customHeight="1">
      <c r="A122" s="22" t="s">
        <v>151</v>
      </c>
      <c r="B122" s="58"/>
      <c r="C122" s="37">
        <f>SUM(C123:C131)</f>
        <v>68010330</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20"/>
        <v>68010330</v>
      </c>
      <c r="AD122" s="41"/>
      <c r="AE122" s="37">
        <f t="shared" si="13"/>
        <v>68010.33</v>
      </c>
      <c r="AF122" s="128"/>
      <c r="AG122" s="63"/>
    </row>
    <row r="123" spans="1:33" ht="22.25" customHeight="1">
      <c r="A123" s="21" t="s">
        <v>152</v>
      </c>
      <c r="B123" s="58"/>
      <c r="C123" s="44">
        <v>63020384</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20"/>
        <v>63020384</v>
      </c>
      <c r="AD123" s="41"/>
      <c r="AE123" s="52">
        <f t="shared" si="13"/>
        <v>63020.383999999998</v>
      </c>
      <c r="AF123" s="128"/>
      <c r="AG123" s="111"/>
    </row>
    <row r="124" spans="1:33" ht="22.25" customHeight="1">
      <c r="A124" s="21" t="s">
        <v>153</v>
      </c>
      <c r="B124" s="59"/>
      <c r="C124" s="44">
        <v>1162137</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20"/>
        <v>1162137</v>
      </c>
      <c r="AD124" s="41"/>
      <c r="AE124" s="52">
        <f t="shared" si="13"/>
        <v>1162.1369999999999</v>
      </c>
      <c r="AF124" s="128"/>
      <c r="AG124" s="111"/>
    </row>
    <row r="125" spans="1:33" ht="22.25" customHeight="1">
      <c r="A125" s="21" t="s">
        <v>154</v>
      </c>
      <c r="B125" s="59"/>
      <c r="C125" s="44">
        <v>407828</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20"/>
        <v>407828</v>
      </c>
      <c r="AD125" s="41"/>
      <c r="AE125" s="52">
        <f t="shared" si="13"/>
        <v>407.82799999999997</v>
      </c>
      <c r="AF125" s="128"/>
      <c r="AG125" s="111"/>
    </row>
    <row r="126" spans="1:33" ht="22.25" customHeight="1">
      <c r="A126" s="21" t="s">
        <v>155</v>
      </c>
      <c r="B126" s="59"/>
      <c r="C126" s="44">
        <v>2856</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20"/>
        <v>2856</v>
      </c>
      <c r="AD126" s="41"/>
      <c r="AE126" s="52">
        <f t="shared" si="13"/>
        <v>2.8559999999999999</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1617229</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20"/>
        <v>1617229</v>
      </c>
      <c r="AD128" s="41"/>
      <c r="AE128" s="52">
        <f t="shared" si="13"/>
        <v>1617.229</v>
      </c>
      <c r="AF128" s="128"/>
      <c r="AG128" s="111"/>
    </row>
    <row r="129" spans="1:33" ht="22.25" customHeight="1">
      <c r="A129" s="21" t="s">
        <v>159</v>
      </c>
      <c r="B129" s="76"/>
      <c r="C129" s="44">
        <v>1265291</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20"/>
        <v>1265291</v>
      </c>
      <c r="AD129" s="41"/>
      <c r="AE129" s="52">
        <f t="shared" si="13"/>
        <v>1265.2909999999999</v>
      </c>
      <c r="AF129" s="128"/>
      <c r="AG129" s="111"/>
    </row>
    <row r="130" spans="1:33" ht="22.25" customHeight="1">
      <c r="A130" s="21" t="s">
        <v>160</v>
      </c>
      <c r="B130" s="77"/>
      <c r="C130" s="44">
        <v>534605</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20"/>
        <v>534605</v>
      </c>
      <c r="AD130" s="41"/>
      <c r="AE130" s="52">
        <f t="shared" si="13"/>
        <v>534.60500000000002</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15523795</v>
      </c>
      <c r="D132" s="62">
        <f>SUM(D133:D142)</f>
        <v>5996745.9795000004</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20"/>
        <v>21520540.979499999</v>
      </c>
      <c r="AD132" s="41"/>
      <c r="AE132" s="37">
        <f t="shared" si="13"/>
        <v>21520.540979499998</v>
      </c>
      <c r="AF132" s="128"/>
      <c r="AG132" s="78"/>
    </row>
    <row r="133" spans="1:33" ht="22.25" customHeight="1">
      <c r="A133" s="21" t="s">
        <v>163</v>
      </c>
      <c r="B133" s="59"/>
      <c r="C133" s="44">
        <v>7793688</v>
      </c>
      <c r="D133" s="44">
        <v>4008880</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20"/>
        <v>11802568</v>
      </c>
      <c r="AD133" s="41"/>
      <c r="AE133" s="52">
        <f t="shared" si="13"/>
        <v>11802.567999999999</v>
      </c>
      <c r="AF133" s="128"/>
      <c r="AG133" s="111"/>
    </row>
    <row r="134" spans="1:33" ht="22.25" customHeight="1">
      <c r="A134" s="21" t="s">
        <v>164</v>
      </c>
      <c r="B134" s="59"/>
      <c r="C134" s="44">
        <v>26760</v>
      </c>
      <c r="D134" s="44">
        <v>25225</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20"/>
        <v>51985</v>
      </c>
      <c r="AD134" s="41"/>
      <c r="AE134" s="52">
        <f t="shared" si="13"/>
        <v>51.984999999999999</v>
      </c>
      <c r="AF134" s="128"/>
      <c r="AG134" s="111"/>
    </row>
    <row r="135" spans="1:33" ht="22.25" customHeight="1">
      <c r="A135" s="21" t="s">
        <v>165</v>
      </c>
      <c r="B135" s="59"/>
      <c r="C135" s="44">
        <v>6455059</v>
      </c>
      <c r="D135" s="44">
        <v>388733</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20"/>
        <v>6843792</v>
      </c>
      <c r="AD135" s="41"/>
      <c r="AE135" s="52">
        <f t="shared" si="13"/>
        <v>6843.7920000000004</v>
      </c>
      <c r="AF135" s="128"/>
      <c r="AG135" s="111"/>
    </row>
    <row r="136" spans="1:33" ht="22.25" customHeight="1">
      <c r="A136" s="21" t="s">
        <v>166</v>
      </c>
      <c r="B136" s="59"/>
      <c r="C136" s="44">
        <v>84</v>
      </c>
      <c r="D136" s="44">
        <v>280</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20"/>
        <v>364</v>
      </c>
      <c r="AD136" s="41"/>
      <c r="AE136" s="52">
        <f t="shared" si="13"/>
        <v>0.36399999999999999</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20"/>
        <v>0</v>
      </c>
      <c r="AD137" s="41"/>
      <c r="AE137" s="52">
        <f t="shared" ref="AE137:AE193" si="21">AC137/1000</f>
        <v>0</v>
      </c>
      <c r="AF137" s="128"/>
      <c r="AG137" s="111"/>
    </row>
    <row r="138" spans="1:33" ht="22.25" customHeight="1">
      <c r="A138" s="21" t="s">
        <v>168</v>
      </c>
      <c r="B138" s="59"/>
      <c r="C138" s="44">
        <v>45033</v>
      </c>
      <c r="D138" s="44">
        <v>24361</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20"/>
        <v>69394</v>
      </c>
      <c r="AD138" s="41"/>
      <c r="AE138" s="52">
        <f t="shared" si="21"/>
        <v>69.394000000000005</v>
      </c>
      <c r="AF138" s="128"/>
      <c r="AG138" s="111"/>
    </row>
    <row r="139" spans="1:33" ht="22.25" customHeight="1">
      <c r="A139" s="21" t="s">
        <v>169</v>
      </c>
      <c r="B139" s="59"/>
      <c r="C139" s="44">
        <v>121260</v>
      </c>
      <c r="D139" s="44">
        <v>965414</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20"/>
        <v>1086674</v>
      </c>
      <c r="AD139" s="41"/>
      <c r="AE139" s="52">
        <f t="shared" si="21"/>
        <v>1086.674</v>
      </c>
      <c r="AF139" s="128"/>
      <c r="AG139" s="111"/>
    </row>
    <row r="140" spans="1:33" ht="22.25" customHeight="1">
      <c r="A140" s="21" t="s">
        <v>170</v>
      </c>
      <c r="B140" s="59"/>
      <c r="C140" s="44">
        <v>51522</v>
      </c>
      <c r="D140" s="44">
        <v>377100</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20"/>
        <v>428622</v>
      </c>
      <c r="AD140" s="41"/>
      <c r="AE140" s="52">
        <f t="shared" si="21"/>
        <v>428.62200000000001</v>
      </c>
      <c r="AF140" s="128"/>
      <c r="AG140" s="111"/>
    </row>
    <row r="141" spans="1:33" ht="22.25" customHeight="1">
      <c r="A141" s="21" t="s">
        <v>171</v>
      </c>
      <c r="B141" s="76"/>
      <c r="C141" s="44">
        <v>1030389</v>
      </c>
      <c r="D141" s="44">
        <v>206752.97949999999</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20"/>
        <v>1237141.9794999999</v>
      </c>
      <c r="AD141" s="41"/>
      <c r="AE141" s="52">
        <f t="shared" si="21"/>
        <v>1237.1419794999999</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1729421.5290000001</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2">SUM(B143:AB143)</f>
        <v>1729421.5290000001</v>
      </c>
      <c r="AD143" s="41"/>
      <c r="AE143" s="52">
        <f t="shared" ref="AE143:AE150" si="23">AC143/1000</f>
        <v>1729.4215290000002</v>
      </c>
      <c r="AF143" s="128"/>
      <c r="AG143" s="111"/>
    </row>
    <row r="144" spans="1:33" ht="22.25" customHeight="1">
      <c r="A144" s="22" t="s">
        <v>174</v>
      </c>
      <c r="B144" s="59"/>
      <c r="C144" s="44">
        <v>223689.992</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2"/>
        <v>223689.992</v>
      </c>
      <c r="AD144" s="41"/>
      <c r="AE144" s="52">
        <f t="shared" si="23"/>
        <v>223.68999199999999</v>
      </c>
      <c r="AF144" s="128"/>
      <c r="AG144" s="111"/>
    </row>
    <row r="145" spans="1:33" ht="22.25" customHeight="1">
      <c r="A145" s="22" t="s">
        <v>175</v>
      </c>
      <c r="B145" s="59"/>
      <c r="C145" s="75"/>
      <c r="D145" s="44">
        <v>7798330.8600000003</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2"/>
        <v>7798330.8600000003</v>
      </c>
      <c r="AD145" s="41"/>
      <c r="AE145" s="52">
        <f t="shared" si="23"/>
        <v>7798.33086</v>
      </c>
      <c r="AF145" s="128"/>
      <c r="AG145" s="111"/>
    </row>
    <row r="146" spans="1:33" ht="22.25" customHeight="1">
      <c r="A146" s="22" t="s">
        <v>176</v>
      </c>
      <c r="B146" s="59"/>
      <c r="C146" s="75"/>
      <c r="D146" s="44">
        <v>4333134.0636189999</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2"/>
        <v>4333134.0636189999</v>
      </c>
      <c r="AD146" s="41"/>
      <c r="AE146" s="52">
        <f t="shared" si="23"/>
        <v>4333.1340636189998</v>
      </c>
      <c r="AF146" s="128"/>
      <c r="AG146" s="111"/>
    </row>
    <row r="147" spans="1:33" ht="22.25" customHeight="1">
      <c r="A147" s="21" t="s">
        <v>177</v>
      </c>
      <c r="B147" s="59"/>
      <c r="C147" s="44">
        <v>522285.80680000002</v>
      </c>
      <c r="D147" s="44">
        <v>158125.59959999999</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2"/>
        <v>680411.40639999998</v>
      </c>
      <c r="AD147" s="41"/>
      <c r="AE147" s="52">
        <f t="shared" si="23"/>
        <v>680.41140640000003</v>
      </c>
      <c r="AF147" s="128"/>
      <c r="AG147" s="44">
        <v>3039.57</v>
      </c>
    </row>
    <row r="148" spans="1:33" ht="22.25" customHeight="1">
      <c r="A148" s="22" t="s">
        <v>178</v>
      </c>
      <c r="B148" s="44">
        <v>31848.61</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2"/>
        <v>31848.61</v>
      </c>
      <c r="AD148" s="41"/>
      <c r="AE148" s="52">
        <f t="shared" si="23"/>
        <v>31.848610000000001</v>
      </c>
      <c r="AF148" s="128"/>
      <c r="AG148" s="111"/>
    </row>
    <row r="149" spans="1:33" ht="22.25" customHeight="1">
      <c r="A149" s="22" t="s">
        <v>179</v>
      </c>
      <c r="B149" s="44">
        <v>910607.42299999995</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2"/>
        <v>910607.42299999995</v>
      </c>
      <c r="AD149" s="41"/>
      <c r="AE149" s="52">
        <f t="shared" si="23"/>
        <v>910.60742299999993</v>
      </c>
      <c r="AF149" s="128"/>
      <c r="AG149" s="111"/>
    </row>
    <row r="150" spans="1:33" ht="22.25" customHeight="1">
      <c r="A150" s="15" t="s">
        <v>180</v>
      </c>
      <c r="B150" s="33">
        <f>B151+B154+B157+B160+B163+B166+B173</f>
        <v>-196316425.83329999</v>
      </c>
      <c r="C150" s="33">
        <f>C169</f>
        <v>740646.79619999998</v>
      </c>
      <c r="D150" s="33">
        <f>D169</f>
        <v>300456.24460000003</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2"/>
        <v>-195275322.79249999</v>
      </c>
      <c r="AD150" s="41"/>
      <c r="AE150" s="57">
        <f t="shared" si="23"/>
        <v>-195275.3227925</v>
      </c>
      <c r="AF150" s="128"/>
      <c r="AG150" s="33">
        <f>AG169</f>
        <v>2769.95</v>
      </c>
    </row>
    <row r="151" spans="1:33" ht="22.25" customHeight="1">
      <c r="A151" s="22" t="s">
        <v>181</v>
      </c>
      <c r="B151" s="153">
        <f>SUM(B152:B153)</f>
        <v>-187837386.16850001</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2"/>
        <v>-187837386.16850001</v>
      </c>
      <c r="AD151" s="41"/>
      <c r="AE151" s="79">
        <f t="shared" si="21"/>
        <v>-187837.3861685</v>
      </c>
      <c r="AF151" s="128"/>
      <c r="AG151" s="63"/>
    </row>
    <row r="152" spans="1:33" ht="22.25" customHeight="1">
      <c r="A152" s="21" t="s">
        <v>182</v>
      </c>
      <c r="B152" s="44">
        <v>-187617710.50560001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4">SUM(B152:AB152)</f>
        <v>-187617710.50560001</v>
      </c>
      <c r="AD152" s="41"/>
      <c r="AE152" s="52">
        <f t="shared" si="21"/>
        <v>-187617.7105056</v>
      </c>
      <c r="AF152" s="128"/>
      <c r="AG152" s="111"/>
    </row>
    <row r="153" spans="1:33" ht="22.25" customHeight="1">
      <c r="A153" s="21" t="s">
        <v>183</v>
      </c>
      <c r="B153" s="44">
        <v>-219675.6629</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4"/>
        <v>-219675.6629</v>
      </c>
      <c r="AD153" s="41"/>
      <c r="AE153" s="52">
        <f t="shared" si="21"/>
        <v>-219.67566289999999</v>
      </c>
      <c r="AF153" s="128"/>
      <c r="AG153" s="111"/>
    </row>
    <row r="154" spans="1:33" ht="22.25" customHeight="1">
      <c r="A154" s="22" t="s">
        <v>184</v>
      </c>
      <c r="B154" s="153">
        <f>SUM(B155:B156)</f>
        <v>-13841204.784500001</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4"/>
        <v>-13841204.784500001</v>
      </c>
      <c r="AD154" s="41"/>
      <c r="AE154" s="79">
        <f t="shared" si="21"/>
        <v>-13841.204784500002</v>
      </c>
      <c r="AF154" s="128"/>
      <c r="AG154" s="63"/>
    </row>
    <row r="155" spans="1:33" ht="22.25" customHeight="1">
      <c r="A155" s="21" t="s">
        <v>185</v>
      </c>
      <c r="B155" s="44">
        <v>-14945052.467700001</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4"/>
        <v>-14945052.467700001</v>
      </c>
      <c r="AD155" s="41"/>
      <c r="AE155" s="52">
        <f t="shared" si="21"/>
        <v>-14945.052467700001</v>
      </c>
      <c r="AF155" s="128"/>
      <c r="AG155" s="111"/>
    </row>
    <row r="156" spans="1:33" ht="22.25" customHeight="1">
      <c r="A156" s="21" t="s">
        <v>186</v>
      </c>
      <c r="B156" s="44">
        <v>1103847.6832000001</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4"/>
        <v>1103847.6832000001</v>
      </c>
      <c r="AD156" s="41"/>
      <c r="AE156" s="52">
        <f t="shared" si="21"/>
        <v>1103.8476832000001</v>
      </c>
      <c r="AF156" s="128"/>
      <c r="AG156" s="111"/>
    </row>
    <row r="157" spans="1:33" ht="22.25" customHeight="1">
      <c r="A157" s="22" t="s">
        <v>187</v>
      </c>
      <c r="B157" s="153">
        <f>SUM(B158:B159)</f>
        <v>5027576.2368000001</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4"/>
        <v>5027576.2368000001</v>
      </c>
      <c r="AD157" s="41"/>
      <c r="AE157" s="79">
        <f t="shared" si="21"/>
        <v>5027.5762368000005</v>
      </c>
      <c r="AF157" s="128"/>
      <c r="AG157" s="63"/>
    </row>
    <row r="158" spans="1:33" ht="22.25" customHeight="1">
      <c r="A158" s="21" t="s">
        <v>188</v>
      </c>
      <c r="B158" s="44">
        <v>-499607.2071</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4"/>
        <v>-499607.2071</v>
      </c>
      <c r="AD158" s="41"/>
      <c r="AE158" s="52">
        <f t="shared" si="21"/>
        <v>-499.60720709999998</v>
      </c>
      <c r="AF158" s="128"/>
      <c r="AG158" s="111"/>
    </row>
    <row r="159" spans="1:33" ht="22.25" customHeight="1">
      <c r="A159" s="21" t="s">
        <v>189</v>
      </c>
      <c r="B159" s="44">
        <v>5527183.4439000003</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4"/>
        <v>5527183.4439000003</v>
      </c>
      <c r="AD159" s="41"/>
      <c r="AE159" s="52">
        <f t="shared" si="21"/>
        <v>5527.1834439000004</v>
      </c>
      <c r="AF159" s="128"/>
      <c r="AG159" s="111"/>
    </row>
    <row r="160" spans="1:33" ht="22.25" customHeight="1">
      <c r="A160" s="22" t="s">
        <v>190</v>
      </c>
      <c r="B160" s="153">
        <f>SUM(B161:B162)</f>
        <v>0</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4"/>
        <v>0</v>
      </c>
      <c r="AD160" s="41"/>
      <c r="AE160" s="79">
        <f t="shared" si="21"/>
        <v>0</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0</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5">SUM(B162:AB162)</f>
        <v>0</v>
      </c>
      <c r="AD162" s="41"/>
      <c r="AE162" s="52">
        <f t="shared" si="21"/>
        <v>0</v>
      </c>
      <c r="AF162" s="128"/>
      <c r="AG162" s="111"/>
    </row>
    <row r="163" spans="1:33" ht="22.25" customHeight="1">
      <c r="A163" s="22" t="s">
        <v>193</v>
      </c>
      <c r="B163" s="153">
        <f>SUM(B164:B165)</f>
        <v>67567.358099999998</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5"/>
        <v>67567.358099999998</v>
      </c>
      <c r="AD163" s="41"/>
      <c r="AE163" s="79">
        <f t="shared" si="21"/>
        <v>67.567358099999993</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67567.358099999998</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5"/>
        <v>67567.358099999998</v>
      </c>
      <c r="AD165" s="41"/>
      <c r="AE165" s="52">
        <f t="shared" si="21"/>
        <v>67.567358099999993</v>
      </c>
      <c r="AF165" s="128"/>
      <c r="AG165" s="111"/>
    </row>
    <row r="166" spans="1:33" ht="22.25" customHeight="1">
      <c r="A166" s="22" t="s">
        <v>196</v>
      </c>
      <c r="B166" s="153">
        <f>SUM(B167:B168)</f>
        <v>67567.358099999998</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5"/>
        <v>67567.358099999998</v>
      </c>
      <c r="AD166" s="41"/>
      <c r="AE166" s="79">
        <f t="shared" si="21"/>
        <v>67.567358099999993</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67567.358099999998</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5"/>
        <v>67567.358099999998</v>
      </c>
      <c r="AD168" s="41"/>
      <c r="AE168" s="52">
        <f t="shared" si="21"/>
        <v>67.567358099999993</v>
      </c>
      <c r="AF168" s="128"/>
      <c r="AG168" s="111"/>
    </row>
    <row r="169" spans="1:33" ht="22.25" customHeight="1">
      <c r="A169" s="22" t="s">
        <v>199</v>
      </c>
      <c r="B169" s="59"/>
      <c r="C169" s="62">
        <f>SUM(C170:C171)</f>
        <v>740646.79619999998</v>
      </c>
      <c r="D169" s="62">
        <f>SUM(D170:D171)</f>
        <v>300456.24460000003</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5"/>
        <v>1041103.0408000001</v>
      </c>
      <c r="AD169" s="41"/>
      <c r="AE169" s="52">
        <f t="shared" si="21"/>
        <v>1041.1030408000001</v>
      </c>
      <c r="AF169" s="128"/>
      <c r="AG169" s="54">
        <f>SUM(AG170:AG171)</f>
        <v>2769.95</v>
      </c>
    </row>
    <row r="170" spans="1:33" ht="22.25" customHeight="1">
      <c r="A170" s="21" t="s">
        <v>200</v>
      </c>
      <c r="B170" s="59"/>
      <c r="C170" s="44">
        <v>691711.84620000003</v>
      </c>
      <c r="D170" s="44">
        <v>258170.06460000001</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5"/>
        <v>949881.91080000007</v>
      </c>
      <c r="AD170" s="41"/>
      <c r="AE170" s="52">
        <f t="shared" si="21"/>
        <v>949.88191080000001</v>
      </c>
      <c r="AF170" s="128"/>
      <c r="AG170" s="44">
        <v>2517.0189999999998</v>
      </c>
    </row>
    <row r="171" spans="1:33" ht="22.25" customHeight="1">
      <c r="A171" s="21" t="s">
        <v>201</v>
      </c>
      <c r="B171" s="59"/>
      <c r="C171" s="44">
        <v>48934.95</v>
      </c>
      <c r="D171" s="44">
        <v>42286.18</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5"/>
        <v>91221.13</v>
      </c>
      <c r="AD171" s="41"/>
      <c r="AE171" s="52">
        <f t="shared" si="21"/>
        <v>91.221130000000002</v>
      </c>
      <c r="AF171" s="128"/>
      <c r="AG171" s="44">
        <v>252.93100000000001</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5"/>
        <v>0</v>
      </c>
      <c r="AD172" s="41"/>
      <c r="AE172" s="52">
        <f t="shared" si="21"/>
        <v>0</v>
      </c>
      <c r="AF172" s="128"/>
      <c r="AG172" s="111"/>
    </row>
    <row r="173" spans="1:33" ht="22.25" customHeight="1">
      <c r="A173" s="22" t="s">
        <v>203</v>
      </c>
      <c r="B173" s="44">
        <v>199454.1667</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5"/>
        <v>199454.1667</v>
      </c>
      <c r="AD173" s="41"/>
      <c r="AE173" s="52">
        <f t="shared" si="21"/>
        <v>199.4541667</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425679.84100000001</v>
      </c>
      <c r="C175" s="33">
        <f>C176+C180+C181+C184+C187</f>
        <v>18147684.209094487</v>
      </c>
      <c r="D175" s="33">
        <f>D176+D180+D181+D184+D187</f>
        <v>5184797.642</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23758161.69209449</v>
      </c>
      <c r="AD175" s="97"/>
      <c r="AE175" s="81">
        <f t="shared" si="21"/>
        <v>23758.161692094491</v>
      </c>
      <c r="AF175" s="128"/>
      <c r="AG175" s="33">
        <f>AG176+AG180+AG181+AG184+AG187</f>
        <v>1313.138641</v>
      </c>
    </row>
    <row r="176" spans="1:33" ht="22.25" customHeight="1">
      <c r="A176" s="24" t="s">
        <v>206</v>
      </c>
      <c r="B176" s="63"/>
      <c r="C176" s="62">
        <f>C177+C178+C179</f>
        <v>3186897.6100944858</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3186897.6100944858</v>
      </c>
      <c r="AD176" s="97"/>
      <c r="AE176" s="37">
        <f t="shared" si="21"/>
        <v>3186.897610094486</v>
      </c>
      <c r="AF176" s="128"/>
      <c r="AG176" s="78"/>
    </row>
    <row r="177" spans="1:33" ht="22.25" customHeight="1">
      <c r="A177" s="100" t="s">
        <v>207</v>
      </c>
      <c r="B177" s="63"/>
      <c r="C177" s="44">
        <v>1719740.4933652033</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1719740.4933652033</v>
      </c>
      <c r="AD177" s="97"/>
      <c r="AE177" s="44">
        <f t="shared" si="21"/>
        <v>1719.7404933652033</v>
      </c>
      <c r="AF177" s="128"/>
      <c r="AG177" s="111"/>
    </row>
    <row r="178" spans="1:33" ht="22.25" customHeight="1">
      <c r="A178" s="100" t="s">
        <v>208</v>
      </c>
      <c r="B178" s="63"/>
      <c r="C178" s="44">
        <v>1116603.6487984662</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6">SUM(B178:AB178)</f>
        <v>1116603.6487984662</v>
      </c>
      <c r="AD178" s="97"/>
      <c r="AE178" s="52">
        <f t="shared" si="21"/>
        <v>1116.6036487984661</v>
      </c>
      <c r="AF178" s="128"/>
      <c r="AG178" s="111"/>
    </row>
    <row r="179" spans="1:33" ht="22.25" customHeight="1">
      <c r="A179" s="100" t="s">
        <v>209</v>
      </c>
      <c r="B179" s="63"/>
      <c r="C179" s="44">
        <v>350553.467930816</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6"/>
        <v>350553.467930816</v>
      </c>
      <c r="AD179" s="97"/>
      <c r="AE179" s="52">
        <f t="shared" si="21"/>
        <v>350.553467930816</v>
      </c>
      <c r="AF179" s="128"/>
      <c r="AG179" s="111"/>
    </row>
    <row r="180" spans="1:33" ht="22.25" customHeight="1">
      <c r="A180" s="24" t="s">
        <v>210</v>
      </c>
      <c r="B180" s="63"/>
      <c r="C180" s="169">
        <v>96585.474000000002</v>
      </c>
      <c r="D180" s="175">
        <v>68558.438999999998</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6"/>
        <v>165143.913</v>
      </c>
      <c r="AD180" s="97"/>
      <c r="AE180" s="37">
        <f t="shared" si="21"/>
        <v>165.143913</v>
      </c>
      <c r="AF180" s="128"/>
      <c r="AG180" s="111"/>
    </row>
    <row r="181" spans="1:33" ht="22.25" customHeight="1">
      <c r="A181" s="24" t="s">
        <v>211</v>
      </c>
      <c r="B181" s="62">
        <f>B182+B183</f>
        <v>425679.84100000001</v>
      </c>
      <c r="C181" s="62">
        <f>C182+C183</f>
        <v>982879.65899999999</v>
      </c>
      <c r="D181" s="62">
        <f>D182+D183</f>
        <v>214669.65700000001</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6"/>
        <v>1623229.1570000001</v>
      </c>
      <c r="AD181" s="97"/>
      <c r="AE181" s="37">
        <f t="shared" si="21"/>
        <v>1623.2291570000002</v>
      </c>
      <c r="AF181" s="128"/>
      <c r="AG181" s="37">
        <f>AG182+AG183</f>
        <v>1313.138641</v>
      </c>
    </row>
    <row r="182" spans="1:33" ht="22.25" customHeight="1">
      <c r="A182" s="100" t="s">
        <v>212</v>
      </c>
      <c r="B182" s="44">
        <v>71.335999999999999</v>
      </c>
      <c r="C182" s="44">
        <v>0.14499999999999999</v>
      </c>
      <c r="D182" s="44">
        <v>2.2909999999999999</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6"/>
        <v>73.771999999999991</v>
      </c>
      <c r="AD182" s="97"/>
      <c r="AE182" s="52">
        <f t="shared" si="21"/>
        <v>7.377199999999999E-2</v>
      </c>
      <c r="AF182" s="128"/>
      <c r="AG182" s="111"/>
    </row>
    <row r="183" spans="1:33" ht="22.25" customHeight="1">
      <c r="A183" s="100" t="s">
        <v>213</v>
      </c>
      <c r="B183" s="44">
        <v>425608.505</v>
      </c>
      <c r="C183" s="44">
        <v>982879.51399999997</v>
      </c>
      <c r="D183" s="44">
        <v>214667.36600000001</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6"/>
        <v>1623155.3849999998</v>
      </c>
      <c r="AD183" s="97"/>
      <c r="AE183" s="52">
        <f t="shared" si="21"/>
        <v>1623.1553849999998</v>
      </c>
      <c r="AF183" s="128"/>
      <c r="AG183" s="44">
        <v>1313.138641</v>
      </c>
    </row>
    <row r="184" spans="1:33" ht="22.25" customHeight="1">
      <c r="A184" s="20" t="s">
        <v>214</v>
      </c>
      <c r="B184" s="63"/>
      <c r="C184" s="37">
        <f>SUM(C185:C186)</f>
        <v>13881321.466</v>
      </c>
      <c r="D184" s="37">
        <f>SUM(D185:D186)</f>
        <v>4901569.5460000001</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6"/>
        <v>18782891.012000002</v>
      </c>
      <c r="AD184" s="97"/>
      <c r="AE184" s="37">
        <f t="shared" si="21"/>
        <v>18782.891012000004</v>
      </c>
      <c r="AF184" s="128"/>
      <c r="AG184" s="76"/>
    </row>
    <row r="185" spans="1:33" ht="22.25" customHeight="1">
      <c r="A185" s="100" t="s">
        <v>215</v>
      </c>
      <c r="B185" s="63"/>
      <c r="C185" s="44">
        <v>4753535.8159999996</v>
      </c>
      <c r="D185" s="44">
        <v>3638602.1209999998</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6"/>
        <v>8392137.936999999</v>
      </c>
      <c r="AD185" s="97"/>
      <c r="AE185" s="52">
        <f t="shared" si="21"/>
        <v>8392.1379369999995</v>
      </c>
      <c r="AF185" s="128"/>
      <c r="AG185" s="111"/>
    </row>
    <row r="186" spans="1:33" ht="22.25" customHeight="1">
      <c r="A186" s="100" t="s">
        <v>216</v>
      </c>
      <c r="B186" s="63"/>
      <c r="C186" s="44">
        <v>9127785.6500000004</v>
      </c>
      <c r="D186" s="44">
        <v>1262967.425</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6"/>
        <v>10390753.075000001</v>
      </c>
      <c r="AD186" s="97"/>
      <c r="AE186" s="52">
        <f t="shared" si="21"/>
        <v>10390.753075000001</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1"/>
        <v>0</v>
      </c>
      <c r="AF187" s="128"/>
      <c r="AG187" s="127"/>
    </row>
    <row r="188" spans="1:33" ht="22.25" customHeight="1">
      <c r="A188" s="140" t="s">
        <v>218</v>
      </c>
      <c r="B188" s="137">
        <f t="shared" ref="B188:L188" si="27">B10+B68+B121+B175</f>
        <v>333618520.90792364</v>
      </c>
      <c r="C188" s="137">
        <f t="shared" si="27"/>
        <v>119058148.82713097</v>
      </c>
      <c r="D188" s="137">
        <f t="shared" si="27"/>
        <v>29595209.443728182</v>
      </c>
      <c r="E188" s="137">
        <f t="shared" si="27"/>
        <v>647780.96</v>
      </c>
      <c r="F188" s="137">
        <f t="shared" si="27"/>
        <v>0</v>
      </c>
      <c r="G188" s="137">
        <f t="shared" si="27"/>
        <v>0</v>
      </c>
      <c r="H188" s="137">
        <f t="shared" si="27"/>
        <v>0</v>
      </c>
      <c r="I188" s="137">
        <f t="shared" si="27"/>
        <v>0</v>
      </c>
      <c r="J188" s="137">
        <f t="shared" si="27"/>
        <v>0</v>
      </c>
      <c r="K188" s="137">
        <f t="shared" si="27"/>
        <v>0</v>
      </c>
      <c r="L188" s="137">
        <f t="shared" si="27"/>
        <v>0</v>
      </c>
      <c r="M188" s="137">
        <f>M175+M121+M68+M10</f>
        <v>0</v>
      </c>
      <c r="N188" s="137">
        <f t="shared" ref="N188:AC188" si="28">N10+N68+N121+N175</f>
        <v>0</v>
      </c>
      <c r="O188" s="137">
        <f t="shared" si="28"/>
        <v>0</v>
      </c>
      <c r="P188" s="137">
        <f t="shared" si="28"/>
        <v>0</v>
      </c>
      <c r="Q188" s="137">
        <f t="shared" si="28"/>
        <v>0</v>
      </c>
      <c r="R188" s="137">
        <f t="shared" si="28"/>
        <v>0</v>
      </c>
      <c r="S188" s="137">
        <f t="shared" si="28"/>
        <v>0</v>
      </c>
      <c r="T188" s="137">
        <f t="shared" si="28"/>
        <v>0</v>
      </c>
      <c r="U188" s="137">
        <f t="shared" si="28"/>
        <v>55230.552000000003</v>
      </c>
      <c r="V188" s="137">
        <f t="shared" si="28"/>
        <v>14736.998</v>
      </c>
      <c r="W188" s="137">
        <f t="shared" si="28"/>
        <v>0</v>
      </c>
      <c r="X188" s="137">
        <f t="shared" si="28"/>
        <v>0</v>
      </c>
      <c r="Y188" s="137">
        <f t="shared" si="28"/>
        <v>0</v>
      </c>
      <c r="Z188" s="137">
        <f t="shared" si="28"/>
        <v>0</v>
      </c>
      <c r="AA188" s="137">
        <f t="shared" si="28"/>
        <v>0</v>
      </c>
      <c r="AB188" s="137">
        <f t="shared" si="28"/>
        <v>53408.25</v>
      </c>
      <c r="AC188" s="137">
        <f t="shared" si="28"/>
        <v>483043035.93878281</v>
      </c>
      <c r="AD188" s="97"/>
      <c r="AE188" s="137">
        <f t="shared" si="21"/>
        <v>483043.03593878279</v>
      </c>
      <c r="AF188" s="91"/>
      <c r="AG188" s="147">
        <f>AG175+AG121+AG68+AG10</f>
        <v>82559.188424301698</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2026621.33</v>
      </c>
      <c r="C190" s="62">
        <f>C191+C192</f>
        <v>390.76</v>
      </c>
      <c r="D190" s="62">
        <f>D191+D192</f>
        <v>14793.17</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2041805.26</v>
      </c>
      <c r="AD190" s="41"/>
      <c r="AE190" s="37">
        <f t="shared" si="21"/>
        <v>2041.8052600000001</v>
      </c>
      <c r="AF190" s="91"/>
      <c r="AG190" s="37">
        <f>AG191</f>
        <v>28.762</v>
      </c>
    </row>
    <row r="191" spans="1:33" ht="22.25" customHeight="1">
      <c r="A191" s="25" t="s">
        <v>220</v>
      </c>
      <c r="B191" s="44">
        <v>2026621.33</v>
      </c>
      <c r="C191" s="44">
        <v>390.76</v>
      </c>
      <c r="D191" s="44">
        <v>14793.17</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2041805.26</v>
      </c>
      <c r="AD191" s="41"/>
      <c r="AE191" s="52">
        <f t="shared" si="21"/>
        <v>2041.8052600000001</v>
      </c>
      <c r="AF191" s="91"/>
      <c r="AG191" s="52">
        <v>28.762</v>
      </c>
    </row>
    <row r="192" spans="1:33" ht="22.25" customHeigh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37379281</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37379281</v>
      </c>
      <c r="AE193" s="31">
        <f t="shared" si="21"/>
        <v>37379.281000000003</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C3219-D58E-48A3-B0A9-17E900D611AB}">
  <dimension ref="A1:AG200"/>
  <sheetViews>
    <sheetView zoomScale="138" zoomScaleNormal="138" workbookViewId="0">
      <pane xSplit="1" topLeftCell="X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1996</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(B10+B68+B121+B175)+(B156+B159+B162+B165+B168+B173)</f>
        <v>357114894.73292607</v>
      </c>
      <c r="C7" s="134">
        <f>C10+C68+C121+C150+C175</f>
        <v>123693895.1167466</v>
      </c>
      <c r="D7" s="134">
        <f>D10+D68+D121+D150+D175</f>
        <v>29340774.794166133</v>
      </c>
      <c r="E7" s="134">
        <f>E68</f>
        <v>1632008.6400000001</v>
      </c>
      <c r="F7" s="134">
        <f t="shared" ref="F7:AB7" si="0">F68</f>
        <v>0</v>
      </c>
      <c r="G7" s="134">
        <f t="shared" si="0"/>
        <v>0</v>
      </c>
      <c r="H7" s="134">
        <f t="shared" si="0"/>
        <v>0</v>
      </c>
      <c r="I7" s="134">
        <f t="shared" si="0"/>
        <v>0</v>
      </c>
      <c r="J7" s="134">
        <f t="shared" si="0"/>
        <v>0</v>
      </c>
      <c r="K7" s="134">
        <f t="shared" si="0"/>
        <v>0</v>
      </c>
      <c r="L7" s="134">
        <f t="shared" si="0"/>
        <v>0</v>
      </c>
      <c r="M7" s="134">
        <f t="shared" si="0"/>
        <v>0</v>
      </c>
      <c r="N7" s="134">
        <f t="shared" si="0"/>
        <v>0</v>
      </c>
      <c r="O7" s="134">
        <f t="shared" si="0"/>
        <v>0</v>
      </c>
      <c r="P7" s="134">
        <f t="shared" si="0"/>
        <v>0</v>
      </c>
      <c r="Q7" s="134">
        <f t="shared" si="0"/>
        <v>0</v>
      </c>
      <c r="R7" s="134">
        <f t="shared" si="0"/>
        <v>0</v>
      </c>
      <c r="S7" s="134">
        <f t="shared" si="0"/>
        <v>0</v>
      </c>
      <c r="T7" s="134">
        <f t="shared" si="0"/>
        <v>0</v>
      </c>
      <c r="U7" s="134">
        <f t="shared" si="0"/>
        <v>325761.07199999999</v>
      </c>
      <c r="V7" s="134">
        <f t="shared" si="0"/>
        <v>86921.824999999997</v>
      </c>
      <c r="W7" s="134">
        <f t="shared" si="0"/>
        <v>0</v>
      </c>
      <c r="X7" s="134">
        <f t="shared" si="0"/>
        <v>0</v>
      </c>
      <c r="Y7" s="134">
        <f t="shared" si="0"/>
        <v>0</v>
      </c>
      <c r="Z7" s="134">
        <f t="shared" si="0"/>
        <v>0</v>
      </c>
      <c r="AA7" s="134">
        <f t="shared" si="0"/>
        <v>0</v>
      </c>
      <c r="AB7" s="134">
        <f t="shared" si="0"/>
        <v>65246.11</v>
      </c>
      <c r="AC7" s="139">
        <f>SUM(B7:AB7)</f>
        <v>512259502.29083884</v>
      </c>
      <c r="AE7" s="139">
        <f>AC7/1000</f>
        <v>512259.50229083886</v>
      </c>
      <c r="AF7" s="130"/>
      <c r="AG7" s="185">
        <f>AG10+AG68+AG121+AG150+AG175</f>
        <v>85684.535175177254</v>
      </c>
    </row>
    <row r="8" spans="1:33" ht="27.5" customHeight="1" thickBot="1">
      <c r="A8" s="131" t="s">
        <v>37</v>
      </c>
      <c r="B8" s="132">
        <f>(B10+B68+B121+B175)</f>
        <v>350326373.2916261</v>
      </c>
      <c r="C8" s="132">
        <f t="shared" ref="C8:AB8" si="1">(C10+C68+C121+C175)</f>
        <v>123069471.15654661</v>
      </c>
      <c r="D8" s="132">
        <f t="shared" si="1"/>
        <v>29101551.406566136</v>
      </c>
      <c r="E8" s="132">
        <f t="shared" si="1"/>
        <v>1632008.6400000001</v>
      </c>
      <c r="F8" s="132">
        <f t="shared" si="1"/>
        <v>0</v>
      </c>
      <c r="G8" s="132">
        <f t="shared" si="1"/>
        <v>0</v>
      </c>
      <c r="H8" s="132">
        <f t="shared" si="1"/>
        <v>0</v>
      </c>
      <c r="I8" s="132">
        <f t="shared" si="1"/>
        <v>0</v>
      </c>
      <c r="J8" s="132">
        <f t="shared" si="1"/>
        <v>0</v>
      </c>
      <c r="K8" s="132">
        <f t="shared" si="1"/>
        <v>0</v>
      </c>
      <c r="L8" s="132">
        <f t="shared" si="1"/>
        <v>0</v>
      </c>
      <c r="M8" s="132">
        <f t="shared" si="1"/>
        <v>0</v>
      </c>
      <c r="N8" s="132">
        <f t="shared" si="1"/>
        <v>0</v>
      </c>
      <c r="O8" s="132">
        <f t="shared" si="1"/>
        <v>0</v>
      </c>
      <c r="P8" s="132">
        <f t="shared" si="1"/>
        <v>0</v>
      </c>
      <c r="Q8" s="132">
        <f t="shared" si="1"/>
        <v>0</v>
      </c>
      <c r="R8" s="132">
        <f t="shared" si="1"/>
        <v>0</v>
      </c>
      <c r="S8" s="132">
        <f t="shared" si="1"/>
        <v>0</v>
      </c>
      <c r="T8" s="132">
        <f t="shared" si="1"/>
        <v>0</v>
      </c>
      <c r="U8" s="132">
        <f t="shared" si="1"/>
        <v>325761.07199999999</v>
      </c>
      <c r="V8" s="132">
        <f t="shared" si="1"/>
        <v>86921.824999999997</v>
      </c>
      <c r="W8" s="132">
        <f t="shared" si="1"/>
        <v>0</v>
      </c>
      <c r="X8" s="132">
        <f t="shared" si="1"/>
        <v>0</v>
      </c>
      <c r="Y8" s="132">
        <f t="shared" si="1"/>
        <v>0</v>
      </c>
      <c r="Z8" s="132">
        <f t="shared" si="1"/>
        <v>0</v>
      </c>
      <c r="AA8" s="132">
        <f t="shared" si="1"/>
        <v>0</v>
      </c>
      <c r="AB8" s="132">
        <f t="shared" si="1"/>
        <v>65246.11</v>
      </c>
      <c r="AC8" s="135">
        <f>SUM(B8:AB8)</f>
        <v>504607333.50173885</v>
      </c>
      <c r="AE8" s="135">
        <f>AC8/1000</f>
        <v>504607.33350173885</v>
      </c>
      <c r="AF8" s="130"/>
      <c r="AG8" s="186"/>
    </row>
    <row r="9" spans="1:33" ht="27.5" customHeight="1" thickBot="1">
      <c r="A9" s="136" t="s">
        <v>38</v>
      </c>
      <c r="B9" s="137">
        <f>B10+B68+B121+B150+B175</f>
        <v>154468527.20122615</v>
      </c>
      <c r="C9" s="137">
        <f t="shared" ref="C9:D9" si="2">C10+C68+C121+C150+C175</f>
        <v>123693895.1167466</v>
      </c>
      <c r="D9" s="137">
        <f t="shared" si="2"/>
        <v>29340774.794166133</v>
      </c>
      <c r="E9" s="137">
        <f t="shared" ref="E9:AB9" si="3">E10+E68+E121+E175</f>
        <v>1632008.6400000001</v>
      </c>
      <c r="F9" s="137">
        <f t="shared" si="3"/>
        <v>0</v>
      </c>
      <c r="G9" s="137">
        <f t="shared" si="3"/>
        <v>0</v>
      </c>
      <c r="H9" s="137">
        <f t="shared" si="3"/>
        <v>0</v>
      </c>
      <c r="I9" s="137">
        <f t="shared" si="3"/>
        <v>0</v>
      </c>
      <c r="J9" s="137">
        <f t="shared" si="3"/>
        <v>0</v>
      </c>
      <c r="K9" s="137">
        <f t="shared" si="3"/>
        <v>0</v>
      </c>
      <c r="L9" s="137">
        <f t="shared" si="3"/>
        <v>0</v>
      </c>
      <c r="M9" s="137">
        <f t="shared" si="3"/>
        <v>0</v>
      </c>
      <c r="N9" s="137">
        <f t="shared" si="3"/>
        <v>0</v>
      </c>
      <c r="O9" s="137">
        <f t="shared" si="3"/>
        <v>0</v>
      </c>
      <c r="P9" s="137">
        <f t="shared" si="3"/>
        <v>0</v>
      </c>
      <c r="Q9" s="137">
        <f t="shared" si="3"/>
        <v>0</v>
      </c>
      <c r="R9" s="137">
        <f t="shared" si="3"/>
        <v>0</v>
      </c>
      <c r="S9" s="137">
        <f t="shared" si="3"/>
        <v>0</v>
      </c>
      <c r="T9" s="137">
        <f t="shared" si="3"/>
        <v>0</v>
      </c>
      <c r="U9" s="137">
        <f t="shared" si="3"/>
        <v>325761.07199999999</v>
      </c>
      <c r="V9" s="137">
        <f t="shared" si="3"/>
        <v>86921.824999999997</v>
      </c>
      <c r="W9" s="137">
        <f t="shared" si="3"/>
        <v>0</v>
      </c>
      <c r="X9" s="137">
        <f t="shared" si="3"/>
        <v>0</v>
      </c>
      <c r="Y9" s="137">
        <f t="shared" si="3"/>
        <v>0</v>
      </c>
      <c r="Z9" s="137">
        <f t="shared" si="3"/>
        <v>0</v>
      </c>
      <c r="AA9" s="137">
        <f t="shared" si="3"/>
        <v>0</v>
      </c>
      <c r="AB9" s="137">
        <f t="shared" si="3"/>
        <v>65246.11</v>
      </c>
      <c r="AC9" s="138">
        <f>SUM(B9:AB9)</f>
        <v>309613134.75913894</v>
      </c>
      <c r="AE9" s="138">
        <f t="shared" ref="AE9:AE72" si="4">AC9/1000</f>
        <v>309613.13475913892</v>
      </c>
      <c r="AF9" s="129"/>
      <c r="AG9" s="187"/>
    </row>
    <row r="10" spans="1:33" ht="22.25" customHeight="1">
      <c r="A10" s="32" t="s">
        <v>39</v>
      </c>
      <c r="B10" s="33">
        <f>B11+B53</f>
        <v>312382815.30296004</v>
      </c>
      <c r="C10" s="33">
        <f>C11+C53</f>
        <v>22190595.499325708</v>
      </c>
      <c r="D10" s="33">
        <f>D11+D53</f>
        <v>3155479.5312621314</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337728890.33354789</v>
      </c>
      <c r="AD10" s="41"/>
      <c r="AE10" s="57">
        <f t="shared" si="4"/>
        <v>337728.8903335479</v>
      </c>
      <c r="AF10" s="128"/>
      <c r="AG10" s="36">
        <f>AG11+AG53</f>
        <v>78743.585016177269</v>
      </c>
    </row>
    <row r="11" spans="1:33" ht="22.25" customHeight="1">
      <c r="A11" s="20" t="s">
        <v>40</v>
      </c>
      <c r="B11" s="37">
        <f>B12+B18+B43+B49</f>
        <v>293922686.70315534</v>
      </c>
      <c r="C11" s="37">
        <f>C12+C18+C43+C49</f>
        <v>883361.94774586079</v>
      </c>
      <c r="D11" s="37">
        <f>D12+D18+D43+D49</f>
        <v>3126123.1512621315</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297932171.8021633</v>
      </c>
      <c r="AD11" s="41"/>
      <c r="AE11" s="37">
        <f t="shared" si="4"/>
        <v>297932.1718021633</v>
      </c>
      <c r="AF11" s="128"/>
      <c r="AG11" s="37">
        <f>AG12+AG18+AG43+AG49</f>
        <v>72103.369899128156</v>
      </c>
    </row>
    <row r="12" spans="1:33" ht="22.25" customHeight="1">
      <c r="A12" s="20" t="s">
        <v>41</v>
      </c>
      <c r="B12" s="37">
        <f>B13+B14+B15</f>
        <v>117435515.55733454</v>
      </c>
      <c r="C12" s="37">
        <f>C13+C14+C15</f>
        <v>106874.9842418608</v>
      </c>
      <c r="D12" s="37">
        <f>D13+D14+D15</f>
        <v>236766.288111131</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117779156.82968755</v>
      </c>
      <c r="AD12" s="41"/>
      <c r="AE12" s="37">
        <f t="shared" si="4"/>
        <v>117779.15682968755</v>
      </c>
      <c r="AF12" s="128"/>
      <c r="AG12" s="37">
        <f>SUM(AG13:AG15)</f>
        <v>15006.824977557957</v>
      </c>
    </row>
    <row r="13" spans="1:33" ht="22.25" customHeight="1">
      <c r="A13" s="21" t="s">
        <v>42</v>
      </c>
      <c r="B13" s="44">
        <v>86867561.964694604</v>
      </c>
      <c r="C13" s="44">
        <v>85018.632241860803</v>
      </c>
      <c r="D13" s="44">
        <v>203086.232361131</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87155666.829297602</v>
      </c>
      <c r="AD13" s="41"/>
      <c r="AE13" s="52">
        <f t="shared" si="4"/>
        <v>87155.666829297596</v>
      </c>
      <c r="AF13" s="128"/>
      <c r="AG13" s="44">
        <v>13018.3449362146</v>
      </c>
    </row>
    <row r="14" spans="1:33" ht="22.25" customHeight="1">
      <c r="A14" s="21" t="s">
        <v>43</v>
      </c>
      <c r="B14" s="44">
        <v>9797864.0228474494</v>
      </c>
      <c r="C14" s="44">
        <v>8973.3359384952</v>
      </c>
      <c r="D14" s="44">
        <v>15874.6735132187</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9822712.0322991628</v>
      </c>
      <c r="AD14" s="41"/>
      <c r="AE14" s="52">
        <f t="shared" si="4"/>
        <v>9822.7120322991632</v>
      </c>
      <c r="AF14" s="128"/>
      <c r="AG14" s="44">
        <v>1683.1991416923199</v>
      </c>
    </row>
    <row r="15" spans="1:33" ht="22.25" customHeight="1">
      <c r="A15" s="21" t="s">
        <v>44</v>
      </c>
      <c r="B15" s="49">
        <f>B16+B17</f>
        <v>20770089.569792502</v>
      </c>
      <c r="C15" s="49">
        <f t="shared" ref="C15:D15" si="5">C16+C17</f>
        <v>12883.016061504799</v>
      </c>
      <c r="D15" s="49">
        <f t="shared" si="5"/>
        <v>17805.382236781301</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20800777.968090788</v>
      </c>
      <c r="AD15" s="41"/>
      <c r="AE15" s="52">
        <f t="shared" si="4"/>
        <v>20800.777968090788</v>
      </c>
      <c r="AF15" s="128"/>
      <c r="AG15" s="44">
        <v>305.28089965103698</v>
      </c>
    </row>
    <row r="16" spans="1:33" ht="22.25" customHeight="1">
      <c r="A16" s="98" t="s">
        <v>45</v>
      </c>
      <c r="B16" s="44">
        <v>1162081.125</v>
      </c>
      <c r="C16" s="44">
        <v>5.81</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1162086.9350000001</v>
      </c>
      <c r="AD16" s="41"/>
      <c r="AE16" s="52">
        <f t="shared" si="4"/>
        <v>1162.086935</v>
      </c>
      <c r="AF16" s="128"/>
      <c r="AG16" s="73"/>
    </row>
    <row r="17" spans="1:33" ht="22.25" customHeight="1">
      <c r="A17" s="99" t="s">
        <v>46</v>
      </c>
      <c r="B17" s="44">
        <v>19608008.444792502</v>
      </c>
      <c r="C17" s="44">
        <v>12877.206061504799</v>
      </c>
      <c r="D17" s="44">
        <v>17805.382236781301</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19638691.033090789</v>
      </c>
      <c r="AD17" s="41"/>
      <c r="AE17" s="52">
        <f t="shared" si="4"/>
        <v>19638.691033090789</v>
      </c>
      <c r="AF17" s="128"/>
      <c r="AG17" s="44">
        <v>305.28089965103698</v>
      </c>
    </row>
    <row r="18" spans="1:33" ht="22.25" customHeight="1">
      <c r="A18" s="20" t="s">
        <v>47</v>
      </c>
      <c r="B18" s="37">
        <f>B19+B20+B21+B25+B26+B33+B35+B37+B39</f>
        <v>43672908.979820758</v>
      </c>
      <c r="C18" s="37">
        <f>C19+C20+C21+C25+C26+C33+C35+C37+C39</f>
        <v>92534.463503999985</v>
      </c>
      <c r="D18" s="37">
        <f>D19+D20+D21+D25+D26+D33+D35+D37+D39</f>
        <v>131151.80015099997</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43896595.24347575</v>
      </c>
      <c r="AD18" s="110"/>
      <c r="AE18" s="37">
        <f t="shared" si="4"/>
        <v>43896.595243475749</v>
      </c>
      <c r="AF18" s="128"/>
      <c r="AG18" s="37">
        <f>SUM(AG19,AG20,AG21,AG25,AG26,AG32,AG33,AG34,AG35,AG36,AG37,AG38,AG39)</f>
        <v>1842.0249215701865</v>
      </c>
    </row>
    <row r="19" spans="1:33" ht="22.25" customHeight="1">
      <c r="A19" s="100" t="s">
        <v>48</v>
      </c>
      <c r="B19" s="44">
        <v>5394249.5838028612</v>
      </c>
      <c r="C19" s="44">
        <v>3731.6916560000004</v>
      </c>
      <c r="D19" s="44">
        <v>5479.1321029999999</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5403460.407561861</v>
      </c>
      <c r="AD19" s="110"/>
      <c r="AE19" s="44">
        <f t="shared" si="4"/>
        <v>5403.4604075618608</v>
      </c>
      <c r="AF19" s="128"/>
      <c r="AG19" s="44">
        <v>110.86267663117627</v>
      </c>
    </row>
    <row r="20" spans="1:33" ht="22.25" customHeight="1">
      <c r="A20" s="100" t="s">
        <v>49</v>
      </c>
      <c r="B20" s="44">
        <v>2707168.8281387202</v>
      </c>
      <c r="C20" s="44">
        <v>1849.0221119999999</v>
      </c>
      <c r="D20" s="44">
        <v>2674.2343559999999</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2711692.0846067201</v>
      </c>
      <c r="AD20" s="110"/>
      <c r="AE20" s="52">
        <f t="shared" si="4"/>
        <v>2711.6920846067201</v>
      </c>
      <c r="AF20" s="128"/>
      <c r="AG20" s="44">
        <v>35.562593310845457</v>
      </c>
    </row>
    <row r="21" spans="1:33" ht="22.25" customHeight="1">
      <c r="A21" s="100" t="s">
        <v>50</v>
      </c>
      <c r="B21" s="44">
        <f>SUM(B22:B24)</f>
        <v>8387140.6566993389</v>
      </c>
      <c r="C21" s="44">
        <f>SUM(C22:C24)</f>
        <v>6494.9808000000003</v>
      </c>
      <c r="D21" s="44">
        <f>SUM(D22:D24)</f>
        <v>10390.845093</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8404026.4825923387</v>
      </c>
      <c r="AD21" s="110"/>
      <c r="AE21" s="52">
        <f t="shared" si="4"/>
        <v>8404.0264825923387</v>
      </c>
      <c r="AF21" s="128"/>
      <c r="AG21" s="44">
        <f>SUM(AG22:AG24)</f>
        <v>217.83302529674785</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7532237.0881580794</v>
      </c>
      <c r="C23" s="44">
        <v>5897.9765040000002</v>
      </c>
      <c r="D23" s="44">
        <v>9507.4256700000005</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7547642.4903320791</v>
      </c>
      <c r="AD23" s="110"/>
      <c r="AE23" s="52">
        <f t="shared" si="4"/>
        <v>7547.6424903320794</v>
      </c>
      <c r="AF23" s="128"/>
      <c r="AG23" s="44">
        <v>199.45332637188605</v>
      </c>
    </row>
    <row r="24" spans="1:33" ht="22.25" customHeight="1">
      <c r="A24" s="99" t="s">
        <v>53</v>
      </c>
      <c r="B24" s="44">
        <v>854903.56854125997</v>
      </c>
      <c r="C24" s="44">
        <v>597.00429600000007</v>
      </c>
      <c r="D24" s="44">
        <v>883.41942299999994</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856383.99226025993</v>
      </c>
      <c r="AD24" s="110"/>
      <c r="AE24" s="52">
        <f t="shared" si="4"/>
        <v>856.3839922602599</v>
      </c>
      <c r="AF24" s="128"/>
      <c r="AG24" s="44">
        <v>18.379698924861803</v>
      </c>
    </row>
    <row r="25" spans="1:33" ht="22.25" customHeight="1">
      <c r="A25" s="100" t="s">
        <v>54</v>
      </c>
      <c r="B25" s="44">
        <v>2541918.9211083697</v>
      </c>
      <c r="C25" s="44">
        <v>2066.3862520000002</v>
      </c>
      <c r="D25" s="44">
        <v>3391.9339884999999</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2547377.2413488696</v>
      </c>
      <c r="AD25" s="110"/>
      <c r="AE25" s="52">
        <f t="shared" si="4"/>
        <v>2547.3772413488696</v>
      </c>
      <c r="AF25" s="128"/>
      <c r="AG25" s="44">
        <v>64.931600599100179</v>
      </c>
    </row>
    <row r="26" spans="1:33" ht="22.25" customHeight="1">
      <c r="A26" s="100" t="s">
        <v>55</v>
      </c>
      <c r="B26" s="44">
        <f>SUM(B27:B31)</f>
        <v>4186985.6052625896</v>
      </c>
      <c r="C26" s="44">
        <f>SUM(C27:C31)</f>
        <v>4129.8141640000003</v>
      </c>
      <c r="D26" s="44">
        <f>SUM(D27:D31)</f>
        <v>7566.9256194999998</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4198682.34504609</v>
      </c>
      <c r="AD26" s="110"/>
      <c r="AE26" s="52">
        <f t="shared" si="4"/>
        <v>4198.6823450460897</v>
      </c>
      <c r="AF26" s="128"/>
      <c r="AG26" s="44">
        <f>SUM(AG27:AG31)</f>
        <v>189.57533447515377</v>
      </c>
    </row>
    <row r="27" spans="1:33" ht="22.25" customHeight="1">
      <c r="A27" s="99" t="s">
        <v>56</v>
      </c>
      <c r="B27" s="44">
        <v>2979088.6405499997</v>
      </c>
      <c r="C27" s="44">
        <v>3149.9160000000002</v>
      </c>
      <c r="D27" s="44">
        <v>5962.3410000000003</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2988200.8975499999</v>
      </c>
      <c r="AD27" s="110"/>
      <c r="AE27" s="52">
        <f t="shared" si="4"/>
        <v>2988.2008975499998</v>
      </c>
      <c r="AF27" s="128"/>
      <c r="AG27" s="44">
        <v>162.49835193634578</v>
      </c>
    </row>
    <row r="28" spans="1:33" ht="22.25" customHeight="1">
      <c r="A28" s="99" t="s">
        <v>57</v>
      </c>
      <c r="B28" s="44">
        <v>408761.57895577</v>
      </c>
      <c r="C28" s="44">
        <v>368.72329199999996</v>
      </c>
      <c r="D28" s="44">
        <v>636.83975850000013</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409767.14200627001</v>
      </c>
      <c r="AD28" s="110"/>
      <c r="AE28" s="52">
        <f t="shared" si="4"/>
        <v>409.76714200626998</v>
      </c>
      <c r="AF28" s="128"/>
      <c r="AG28" s="44">
        <v>6.1478227515648234</v>
      </c>
    </row>
    <row r="29" spans="1:33" ht="22.25" customHeight="1">
      <c r="A29" s="99" t="s">
        <v>58</v>
      </c>
      <c r="B29" s="44">
        <v>18592.498774980002</v>
      </c>
      <c r="C29" s="44">
        <v>11.664408</v>
      </c>
      <c r="D29" s="44">
        <v>15.650529000000001</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18619.813711980001</v>
      </c>
      <c r="AD29" s="110"/>
      <c r="AE29" s="52">
        <f t="shared" si="4"/>
        <v>18.619813711980001</v>
      </c>
      <c r="AF29" s="128"/>
      <c r="AG29" s="44">
        <v>0.27458465529824239</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780542.88698184001</v>
      </c>
      <c r="C31" s="44">
        <v>599.51046399999996</v>
      </c>
      <c r="D31" s="44">
        <v>952.09433199999989</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782094.49177784007</v>
      </c>
      <c r="AD31" s="110"/>
      <c r="AE31" s="52">
        <f t="shared" si="4"/>
        <v>782.09449177784006</v>
      </c>
      <c r="AF31" s="128"/>
      <c r="AG31" s="44">
        <v>20.654575131944902</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236039.58017550001</v>
      </c>
      <c r="C33" s="44">
        <v>121.9498</v>
      </c>
      <c r="D33" s="44">
        <v>134.41727499999999</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236295.94725050003</v>
      </c>
      <c r="AD33" s="110"/>
      <c r="AE33" s="52">
        <f t="shared" si="4"/>
        <v>236.29594725050003</v>
      </c>
      <c r="AF33" s="128"/>
      <c r="AG33" s="44">
        <v>0.63738270020255006</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6872879.7280618204</v>
      </c>
      <c r="C35" s="44">
        <v>6845.899284000001</v>
      </c>
      <c r="D35" s="44">
        <v>12684.586247999998</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6892410.2135938201</v>
      </c>
      <c r="AD35" s="110"/>
      <c r="AE35" s="52">
        <f t="shared" si="4"/>
        <v>6892.4102135938201</v>
      </c>
      <c r="AF35" s="128"/>
      <c r="AG35" s="44">
        <v>196.13022077135156</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352087.77141000004</v>
      </c>
      <c r="C37" s="44">
        <v>405.97199999999998</v>
      </c>
      <c r="D37" s="44">
        <v>768.447</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353262.19041000004</v>
      </c>
      <c r="AD37" s="110"/>
      <c r="AE37" s="52">
        <f t="shared" si="4"/>
        <v>353.26219041000002</v>
      </c>
      <c r="AF37" s="128"/>
      <c r="AG37" s="44">
        <v>1.5601682814545639</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12994438.305161558</v>
      </c>
      <c r="C39" s="44">
        <f>SUM(C40:C42)</f>
        <v>66888.747435999991</v>
      </c>
      <c r="D39" s="44">
        <f>SUM(D40:D42)</f>
        <v>88061.27846799999</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13149388.331065558</v>
      </c>
      <c r="AD39" s="110"/>
      <c r="AE39" s="52">
        <f t="shared" si="4"/>
        <v>13149.388331065558</v>
      </c>
      <c r="AF39" s="128"/>
      <c r="AG39" s="44">
        <f>SUM(AG40:AG42)</f>
        <v>1024.9319195041544</v>
      </c>
    </row>
    <row r="40" spans="1:33" ht="22.25" customHeight="1">
      <c r="A40" s="99" t="s">
        <v>69</v>
      </c>
      <c r="B40" s="44">
        <v>1525128.9805206498</v>
      </c>
      <c r="C40" s="44">
        <v>899.79973999999993</v>
      </c>
      <c r="D40" s="44">
        <v>1123.6451824999997</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1527152.4254431496</v>
      </c>
      <c r="AD40" s="110"/>
      <c r="AE40" s="52">
        <f t="shared" si="4"/>
        <v>1527.1524254431497</v>
      </c>
      <c r="AF40" s="128"/>
      <c r="AG40" s="44">
        <v>11.977391506862254</v>
      </c>
    </row>
    <row r="41" spans="1:33" ht="22.25" customHeight="1">
      <c r="A41" s="99" t="s">
        <v>70</v>
      </c>
      <c r="B41" s="44">
        <v>247672.50204210996</v>
      </c>
      <c r="C41" s="44">
        <v>184.363956</v>
      </c>
      <c r="D41" s="44">
        <v>282.20981549999993</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248139.07581360996</v>
      </c>
      <c r="AD41" s="110"/>
      <c r="AE41" s="52">
        <f t="shared" si="4"/>
        <v>248.13907581360996</v>
      </c>
      <c r="AF41" s="128"/>
      <c r="AG41" s="44">
        <v>2.9227083354533789</v>
      </c>
    </row>
    <row r="42" spans="1:33" ht="22.25" customHeight="1">
      <c r="A42" s="99" t="s">
        <v>71</v>
      </c>
      <c r="B42" s="44">
        <v>11221636.822598798</v>
      </c>
      <c r="C42" s="44">
        <v>65804.583739999987</v>
      </c>
      <c r="D42" s="44">
        <v>86655.423469999994</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11374096.829808798</v>
      </c>
      <c r="AD42" s="110"/>
      <c r="AE42" s="52">
        <f t="shared" si="4"/>
        <v>11374.096829808797</v>
      </c>
      <c r="AF42" s="128"/>
      <c r="AG42" s="44">
        <v>1010.0318196618388</v>
      </c>
    </row>
    <row r="43" spans="1:33" ht="22.25" customHeight="1">
      <c r="A43" s="20" t="s">
        <v>72</v>
      </c>
      <c r="B43" s="37">
        <f>SUM(B44:B48)</f>
        <v>101590208.816</v>
      </c>
      <c r="C43" s="37">
        <f>SUM(C44:C48)</f>
        <v>371137.46</v>
      </c>
      <c r="D43" s="37">
        <f>SUM(D44:D48)</f>
        <v>2438085.8630000004</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104399432.139</v>
      </c>
      <c r="AD43" s="41"/>
      <c r="AE43" s="37">
        <f t="shared" si="4"/>
        <v>104399.432139</v>
      </c>
      <c r="AF43" s="128"/>
      <c r="AG43" s="37">
        <f>SUM(AG44:AG48)</f>
        <v>19335.259999999998</v>
      </c>
    </row>
    <row r="44" spans="1:33" ht="22.25" customHeight="1">
      <c r="A44" s="100" t="s">
        <v>73</v>
      </c>
      <c r="B44" s="44">
        <v>4469913.858</v>
      </c>
      <c r="C44" s="44">
        <v>861.82100000000003</v>
      </c>
      <c r="D44" s="44">
        <v>32626.062999999998</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4503401.7420000006</v>
      </c>
      <c r="AD44" s="41"/>
      <c r="AE44" s="52">
        <f t="shared" si="4"/>
        <v>4503.4017420000009</v>
      </c>
      <c r="AF44" s="128"/>
      <c r="AG44" s="44">
        <v>63.3</v>
      </c>
    </row>
    <row r="45" spans="1:33" ht="22.25" customHeight="1">
      <c r="A45" s="100" t="s">
        <v>74</v>
      </c>
      <c r="B45" s="44">
        <v>93550599.951000005</v>
      </c>
      <c r="C45" s="44">
        <v>362631.87300000002</v>
      </c>
      <c r="D45" s="44">
        <v>2209048.0010000002</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96122279.825000003</v>
      </c>
      <c r="AD45" s="41"/>
      <c r="AE45" s="52">
        <f t="shared" si="4"/>
        <v>96122.279825000005</v>
      </c>
      <c r="AF45" s="128"/>
      <c r="AG45" s="44">
        <v>19151.37</v>
      </c>
    </row>
    <row r="46" spans="1:33" ht="22.25" customHeight="1">
      <c r="A46" s="100" t="s">
        <v>75</v>
      </c>
      <c r="B46" s="44">
        <v>1762332.977</v>
      </c>
      <c r="C46" s="44">
        <v>2810.9940000000001</v>
      </c>
      <c r="D46" s="44">
        <v>183343.58900000001</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1948487.5599999998</v>
      </c>
      <c r="AD46" s="41"/>
      <c r="AE46" s="52">
        <f t="shared" si="4"/>
        <v>1948.4875599999998</v>
      </c>
      <c r="AF46" s="128"/>
      <c r="AG46" s="44">
        <v>41.56</v>
      </c>
    </row>
    <row r="47" spans="1:33" ht="22.25" customHeight="1">
      <c r="A47" s="100" t="s">
        <v>76</v>
      </c>
      <c r="B47" s="44">
        <v>1807362.03</v>
      </c>
      <c r="C47" s="44">
        <v>4832.7719999999999</v>
      </c>
      <c r="D47" s="44">
        <v>13068.21</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1825263.0120000001</v>
      </c>
      <c r="AD47" s="41"/>
      <c r="AE47" s="52">
        <f t="shared" si="4"/>
        <v>1825.2630120000001</v>
      </c>
      <c r="AF47" s="128"/>
      <c r="AG47" s="44">
        <v>79.03</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31224053.350000001</v>
      </c>
      <c r="C49" s="37">
        <f>SUM(C50:C52)</f>
        <v>312815.03999999998</v>
      </c>
      <c r="D49" s="37">
        <f>SUM(D50:D52)</f>
        <v>320119.19999999995</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31856987.589999996</v>
      </c>
      <c r="AD49" s="41"/>
      <c r="AE49" s="37">
        <f t="shared" si="4"/>
        <v>31856.987589999997</v>
      </c>
      <c r="AF49" s="128"/>
      <c r="AG49" s="37">
        <f>SUM(AG50:AG52)</f>
        <v>35919.26</v>
      </c>
    </row>
    <row r="50" spans="1:33" ht="22.25" customHeight="1">
      <c r="A50" s="100" t="s">
        <v>79</v>
      </c>
      <c r="B50" s="44">
        <v>3995660.94</v>
      </c>
      <c r="C50" s="44">
        <v>8912.9699999999993</v>
      </c>
      <c r="D50" s="44">
        <v>1867.3</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4006441.21</v>
      </c>
      <c r="AD50" s="41"/>
      <c r="AE50" s="52">
        <f t="shared" si="4"/>
        <v>4006.44121</v>
      </c>
      <c r="AF50" s="128"/>
      <c r="AG50" s="44">
        <v>2006.61</v>
      </c>
    </row>
    <row r="51" spans="1:33" ht="22.25" customHeight="1">
      <c r="A51" s="100" t="s">
        <v>80</v>
      </c>
      <c r="B51" s="44">
        <v>21832385.829999998</v>
      </c>
      <c r="C51" s="44">
        <v>283275.59000000003</v>
      </c>
      <c r="D51" s="44">
        <v>306600.49</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22422261.909999996</v>
      </c>
      <c r="AD51" s="41"/>
      <c r="AE51" s="52">
        <f t="shared" si="4"/>
        <v>22422.261909999997</v>
      </c>
      <c r="AF51" s="128"/>
      <c r="AG51" s="44">
        <v>33831.89</v>
      </c>
    </row>
    <row r="52" spans="1:33" ht="22.25" customHeight="1">
      <c r="A52" s="100" t="s">
        <v>81</v>
      </c>
      <c r="B52" s="44">
        <v>5396006.5800000001</v>
      </c>
      <c r="C52" s="44">
        <v>20626.48</v>
      </c>
      <c r="D52" s="44">
        <v>11651.41</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5428284.4700000007</v>
      </c>
      <c r="AD52" s="41"/>
      <c r="AE52" s="52">
        <f t="shared" si="4"/>
        <v>5428.2844700000005</v>
      </c>
      <c r="AF52" s="128"/>
      <c r="AG52" s="44">
        <v>80.760000000000005</v>
      </c>
    </row>
    <row r="53" spans="1:33" ht="22.25" customHeight="1">
      <c r="A53" s="13" t="s">
        <v>82</v>
      </c>
      <c r="B53" s="37">
        <f>B54+B59</f>
        <v>18460128.599804718</v>
      </c>
      <c r="C53" s="37">
        <f>C54+C59</f>
        <v>21307233.551579848</v>
      </c>
      <c r="D53" s="37">
        <f>D54+D59</f>
        <v>29356.38</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39796718.531384572</v>
      </c>
      <c r="AD53" s="41"/>
      <c r="AE53" s="37">
        <f t="shared" si="4"/>
        <v>39796.718531384569</v>
      </c>
      <c r="AF53" s="128"/>
      <c r="AG53" s="37">
        <f>AG54+AG59</f>
        <v>6640.2151170491097</v>
      </c>
    </row>
    <row r="54" spans="1:33" ht="22.25" customHeight="1">
      <c r="A54" s="20" t="s">
        <v>83</v>
      </c>
      <c r="B54" s="37">
        <f>B55+B58</f>
        <v>93787.12000000001</v>
      </c>
      <c r="C54" s="37">
        <f>C55+C58</f>
        <v>3298770.15</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3392557.27</v>
      </c>
      <c r="AD54" s="41"/>
      <c r="AE54" s="37">
        <f t="shared" si="4"/>
        <v>3392.5572700000002</v>
      </c>
      <c r="AF54" s="128"/>
      <c r="AG54" s="76"/>
    </row>
    <row r="55" spans="1:33" ht="22.25" customHeight="1">
      <c r="A55" s="101" t="s">
        <v>84</v>
      </c>
      <c r="B55" s="52">
        <f>B56+B57</f>
        <v>93787.12000000001</v>
      </c>
      <c r="C55" s="52">
        <f>C56+C57</f>
        <v>3298770.15</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3392557.27</v>
      </c>
      <c r="AD55" s="41"/>
      <c r="AE55" s="44">
        <f t="shared" si="4"/>
        <v>3392.5572700000002</v>
      </c>
      <c r="AF55" s="128"/>
      <c r="AG55" s="73"/>
    </row>
    <row r="56" spans="1:33" ht="22.25" customHeight="1">
      <c r="A56" s="100" t="s">
        <v>85</v>
      </c>
      <c r="B56" s="44">
        <v>89318.6</v>
      </c>
      <c r="C56" s="44">
        <v>3164162.52</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3253481.12</v>
      </c>
      <c r="AD56" s="41"/>
      <c r="AE56" s="52">
        <f t="shared" si="4"/>
        <v>3253.4811199999999</v>
      </c>
      <c r="AF56" s="128"/>
      <c r="AG56" s="73"/>
    </row>
    <row r="57" spans="1:33" ht="22.25" customHeight="1">
      <c r="A57" s="100" t="s">
        <v>86</v>
      </c>
      <c r="B57" s="44">
        <v>4468.5200000000004</v>
      </c>
      <c r="C57" s="44">
        <v>134607.63</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139076.15</v>
      </c>
      <c r="AD57" s="41"/>
      <c r="AE57" s="52">
        <f t="shared" si="4"/>
        <v>139.07614999999998</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18366341.479804717</v>
      </c>
      <c r="C59" s="37">
        <f t="shared" ref="C59:D59" si="8">C60+C64</f>
        <v>18008463.401579849</v>
      </c>
      <c r="D59" s="37">
        <f t="shared" si="8"/>
        <v>29356.38</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36404161.261384569</v>
      </c>
      <c r="AD59" s="41"/>
      <c r="AE59" s="37">
        <f t="shared" si="4"/>
        <v>36404.161261384572</v>
      </c>
      <c r="AF59" s="128"/>
      <c r="AG59" s="53">
        <f>SUM(AG60:AG66)</f>
        <v>6640.2151170491097</v>
      </c>
    </row>
    <row r="60" spans="1:33" ht="22.25" customHeight="1">
      <c r="A60" s="100" t="s">
        <v>89</v>
      </c>
      <c r="B60" s="49">
        <f>SUM(B61,B62,B63)</f>
        <v>16193817.008622</v>
      </c>
      <c r="C60" s="49">
        <f t="shared" ref="C60:D60" si="9">SUM(C61,C62,C63)</f>
        <v>15288305.264169022</v>
      </c>
      <c r="D60" s="49">
        <f t="shared" si="9"/>
        <v>29334.66</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31511456.932791021</v>
      </c>
      <c r="AD60" s="41"/>
      <c r="AE60" s="52">
        <f t="shared" si="4"/>
        <v>31511.456932791021</v>
      </c>
      <c r="AF60" s="128"/>
      <c r="AG60" s="111"/>
    </row>
    <row r="61" spans="1:33" ht="22.25" customHeight="1">
      <c r="A61" s="102" t="s">
        <v>90</v>
      </c>
      <c r="B61" s="44">
        <v>6190342.73616667</v>
      </c>
      <c r="C61" s="44">
        <v>6124780.7858973499</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12315123.522064019</v>
      </c>
      <c r="AD61" s="41"/>
      <c r="AE61" s="52">
        <f t="shared" si="4"/>
        <v>12315.123522064019</v>
      </c>
      <c r="AF61" s="128"/>
      <c r="AG61" s="109"/>
    </row>
    <row r="62" spans="1:33" ht="22.25" customHeight="1">
      <c r="A62" s="102" t="s">
        <v>91</v>
      </c>
      <c r="B62" s="44">
        <v>9960310.4547963999</v>
      </c>
      <c r="C62" s="44">
        <v>9103078.7228808403</v>
      </c>
      <c r="D62" s="44">
        <v>29334.66</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19092723.83767724</v>
      </c>
      <c r="AD62" s="41"/>
      <c r="AE62" s="52">
        <f t="shared" si="4"/>
        <v>19092.72383767724</v>
      </c>
      <c r="AF62" s="128"/>
      <c r="AG62" s="44">
        <v>6640.2151170491097</v>
      </c>
    </row>
    <row r="63" spans="1:33" ht="22.25" customHeight="1">
      <c r="A63" s="102" t="s">
        <v>92</v>
      </c>
      <c r="B63" s="44">
        <v>43163.8176589289</v>
      </c>
      <c r="C63" s="44">
        <v>60445.755390832797</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103609.5730497617</v>
      </c>
      <c r="AD63" s="41"/>
      <c r="AE63" s="52">
        <f t="shared" si="4"/>
        <v>103.60957304976171</v>
      </c>
      <c r="AF63" s="128"/>
      <c r="AG63" s="109"/>
    </row>
    <row r="64" spans="1:33" ht="22.25" customHeight="1">
      <c r="A64" s="103" t="s">
        <v>93</v>
      </c>
      <c r="B64" s="49">
        <f>SUM(B65,B66,B67)</f>
        <v>2172524.4711827165</v>
      </c>
      <c r="C64" s="49">
        <f t="shared" ref="C64:D64" si="11">SUM(C65,C66,C67)</f>
        <v>2720158.1374108288</v>
      </c>
      <c r="D64" s="49">
        <f t="shared" si="11"/>
        <v>21.72</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4892704.3285935456</v>
      </c>
      <c r="AD64" s="41"/>
      <c r="AE64" s="52">
        <f t="shared" si="4"/>
        <v>4892.7043285935451</v>
      </c>
      <c r="AF64" s="128"/>
      <c r="AG64" s="109"/>
    </row>
    <row r="65" spans="1:33" ht="22.25" customHeight="1">
      <c r="A65" s="102" t="s">
        <v>94</v>
      </c>
      <c r="B65" s="44">
        <v>1981759.1167107299</v>
      </c>
      <c r="C65" s="44">
        <v>1092747.39236383</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3074506.5090745599</v>
      </c>
      <c r="AD65" s="41"/>
      <c r="AE65" s="52">
        <f t="shared" si="4"/>
        <v>3074.5065090745597</v>
      </c>
      <c r="AF65" s="128"/>
      <c r="AG65" s="112"/>
    </row>
    <row r="66" spans="1:33" ht="22.25" customHeight="1">
      <c r="A66" s="102" t="s">
        <v>95</v>
      </c>
      <c r="B66" s="44">
        <v>189031.131632826</v>
      </c>
      <c r="C66" s="44">
        <v>3528.3550103788598</v>
      </c>
      <c r="D66" s="44">
        <v>21.72</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192581.20664320487</v>
      </c>
      <c r="AD66" s="41"/>
      <c r="AE66" s="52">
        <f t="shared" si="4"/>
        <v>192.58120664320487</v>
      </c>
      <c r="AF66" s="128"/>
      <c r="AG66" s="112"/>
    </row>
    <row r="67" spans="1:33" ht="22.25" customHeight="1" thickBot="1">
      <c r="A67" s="102" t="s">
        <v>96</v>
      </c>
      <c r="B67" s="44">
        <v>1734.2228391609499</v>
      </c>
      <c r="C67" s="44">
        <v>1623882.39003662</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1625616.612875781</v>
      </c>
      <c r="AD67" s="41"/>
      <c r="AE67" s="116">
        <f t="shared" si="4"/>
        <v>1625.6166128757811</v>
      </c>
      <c r="AF67" s="128"/>
      <c r="AG67" s="112"/>
    </row>
    <row r="68" spans="1:33" ht="22.25" customHeight="1">
      <c r="A68" s="12" t="s">
        <v>97</v>
      </c>
      <c r="B68" s="33">
        <f>B69+B75+B86+B94+B99+B105+B112+B117</f>
        <v>36719520.912666082</v>
      </c>
      <c r="C68" s="33">
        <f t="shared" ref="C68:AC68" si="12">C69+C75+C86+C94+C99+C105+C112+C117</f>
        <v>254861.77723985503</v>
      </c>
      <c r="D68" s="33">
        <f t="shared" si="12"/>
        <v>1592750.7</v>
      </c>
      <c r="E68" s="34">
        <f t="shared" si="12"/>
        <v>1632008.6400000001</v>
      </c>
      <c r="F68" s="34">
        <f t="shared" si="12"/>
        <v>0</v>
      </c>
      <c r="G68" s="34">
        <f t="shared" si="12"/>
        <v>0</v>
      </c>
      <c r="H68" s="34">
        <f t="shared" si="12"/>
        <v>0</v>
      </c>
      <c r="I68" s="34">
        <f t="shared" si="12"/>
        <v>0</v>
      </c>
      <c r="J68" s="34">
        <f t="shared" si="12"/>
        <v>0</v>
      </c>
      <c r="K68" s="34">
        <f t="shared" si="12"/>
        <v>0</v>
      </c>
      <c r="L68" s="34">
        <f t="shared" si="12"/>
        <v>0</v>
      </c>
      <c r="M68" s="34">
        <f t="shared" si="12"/>
        <v>0</v>
      </c>
      <c r="N68" s="34">
        <f t="shared" si="12"/>
        <v>0</v>
      </c>
      <c r="O68" s="34">
        <f t="shared" si="12"/>
        <v>0</v>
      </c>
      <c r="P68" s="34">
        <f t="shared" si="12"/>
        <v>0</v>
      </c>
      <c r="Q68" s="34">
        <f t="shared" si="12"/>
        <v>0</v>
      </c>
      <c r="R68" s="34">
        <f t="shared" si="12"/>
        <v>0</v>
      </c>
      <c r="S68" s="34">
        <f t="shared" si="12"/>
        <v>0</v>
      </c>
      <c r="T68" s="34">
        <f t="shared" si="12"/>
        <v>0</v>
      </c>
      <c r="U68" s="34">
        <f t="shared" si="12"/>
        <v>325761.07199999999</v>
      </c>
      <c r="V68" s="34">
        <f t="shared" si="12"/>
        <v>86921.824999999997</v>
      </c>
      <c r="W68" s="34">
        <f t="shared" si="12"/>
        <v>0</v>
      </c>
      <c r="X68" s="34">
        <f t="shared" si="12"/>
        <v>0</v>
      </c>
      <c r="Y68" s="34">
        <f t="shared" si="12"/>
        <v>0</v>
      </c>
      <c r="Z68" s="34">
        <f t="shared" si="12"/>
        <v>0</v>
      </c>
      <c r="AA68" s="34">
        <f t="shared" si="12"/>
        <v>0</v>
      </c>
      <c r="AB68" s="120">
        <f t="shared" si="12"/>
        <v>65246.11</v>
      </c>
      <c r="AC68" s="57">
        <f t="shared" si="12"/>
        <v>40677071.036905937</v>
      </c>
      <c r="AD68" s="93"/>
      <c r="AE68" s="57">
        <f t="shared" si="4"/>
        <v>40677.071036905938</v>
      </c>
      <c r="AF68" s="128"/>
      <c r="AG68" s="57"/>
    </row>
    <row r="69" spans="1:33" ht="22.25" customHeight="1">
      <c r="A69" s="20" t="s">
        <v>98</v>
      </c>
      <c r="B69" s="53">
        <f>SUM(B70:B74)</f>
        <v>17321689.841691557</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17321689.841691557</v>
      </c>
      <c r="AD69" s="41"/>
      <c r="AE69" s="37">
        <f t="shared" si="4"/>
        <v>17321.689841691557</v>
      </c>
      <c r="AF69" s="128"/>
      <c r="AG69" s="76"/>
    </row>
    <row r="70" spans="1:33" ht="22.25" customHeight="1">
      <c r="A70" s="100" t="s">
        <v>99</v>
      </c>
      <c r="B70" s="44">
        <v>12051644.832000002</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12051644.832000002</v>
      </c>
      <c r="AD70" s="41"/>
      <c r="AE70" s="52">
        <f t="shared" si="4"/>
        <v>12051.644832000002</v>
      </c>
      <c r="AF70" s="128"/>
      <c r="AG70" s="111"/>
    </row>
    <row r="71" spans="1:33" ht="22.25" customHeight="1">
      <c r="A71" s="100" t="s">
        <v>100</v>
      </c>
      <c r="B71" s="44">
        <v>2364688.7511682883</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2364688.7511682883</v>
      </c>
      <c r="AD71" s="41"/>
      <c r="AE71" s="52">
        <f t="shared" si="4"/>
        <v>2364.6887511682885</v>
      </c>
      <c r="AF71" s="128"/>
      <c r="AG71" s="111"/>
    </row>
    <row r="72" spans="1:33" ht="22.25" customHeight="1">
      <c r="A72" s="100" t="s">
        <v>101</v>
      </c>
      <c r="B72" s="44">
        <v>465271.66377119819</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465271.66377119819</v>
      </c>
      <c r="AD72" s="41"/>
      <c r="AE72" s="52">
        <f t="shared" si="4"/>
        <v>465.27166377119818</v>
      </c>
      <c r="AF72" s="128"/>
      <c r="AG72" s="111"/>
    </row>
    <row r="73" spans="1:33" ht="22.25" customHeight="1">
      <c r="A73" s="100" t="s">
        <v>102</v>
      </c>
      <c r="B73" s="44">
        <v>2440084.5947520663</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2440084.5947520663</v>
      </c>
      <c r="AD73" s="41"/>
      <c r="AE73" s="52">
        <f t="shared" ref="AE73:AE136" si="13">AC73/1000</f>
        <v>2440.0845947520661</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5298137.6098370906</v>
      </c>
      <c r="C75" s="37">
        <f>SUM(C76:C85)</f>
        <v>254861.77723985503</v>
      </c>
      <c r="D75" s="37">
        <f>SUM(D76:D85)</f>
        <v>1592750.7</v>
      </c>
      <c r="E75" s="60">
        <f>SUM(E76:E85)</f>
        <v>1632008.6400000001</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8777758.7270769458</v>
      </c>
      <c r="AD75" s="41"/>
      <c r="AE75" s="37">
        <f t="shared" si="13"/>
        <v>8777.7587270769454</v>
      </c>
      <c r="AF75" s="128"/>
      <c r="AG75" s="76"/>
    </row>
    <row r="76" spans="1:33" ht="22.25" customHeight="1">
      <c r="A76" s="100" t="s">
        <v>105</v>
      </c>
      <c r="B76" s="117">
        <v>2996072.68523282</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2996072.68523282</v>
      </c>
      <c r="AD76" s="41"/>
      <c r="AE76" s="52">
        <f t="shared" si="13"/>
        <v>2996.0726852328198</v>
      </c>
      <c r="AF76" s="128"/>
      <c r="AG76" s="111"/>
    </row>
    <row r="77" spans="1:33" ht="22.25" customHeight="1">
      <c r="A77" s="100" t="s">
        <v>106</v>
      </c>
      <c r="B77" s="59"/>
      <c r="C77" s="58"/>
      <c r="D77" s="44">
        <v>1411443</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1411443</v>
      </c>
      <c r="AD77" s="41"/>
      <c r="AE77" s="52">
        <f t="shared" si="13"/>
        <v>1411.443</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181307.69999999998</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181307.69999999998</v>
      </c>
      <c r="AD79" s="41"/>
      <c r="AE79" s="52">
        <f t="shared" si="13"/>
        <v>181.30769999999998</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115237.32</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115237.32</v>
      </c>
      <c r="AD81" s="41"/>
      <c r="AE81" s="52">
        <f t="shared" si="13"/>
        <v>115.23732000000001</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2146807.6046042703</v>
      </c>
      <c r="C83" s="44">
        <v>254861.77723985503</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2401669.3818441252</v>
      </c>
      <c r="AD83" s="41"/>
      <c r="AE83" s="52">
        <f t="shared" si="13"/>
        <v>2401.6693818441254</v>
      </c>
      <c r="AF83" s="128"/>
      <c r="AG83" s="111"/>
    </row>
    <row r="84" spans="1:33" ht="22.25" customHeight="1">
      <c r="A84" s="100" t="s">
        <v>113</v>
      </c>
      <c r="B84" s="59"/>
      <c r="C84" s="58"/>
      <c r="D84" s="58"/>
      <c r="E84" s="165">
        <v>1632008.6400000001</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1632008.6400000001</v>
      </c>
      <c r="AD84" s="41"/>
      <c r="AE84" s="52">
        <f t="shared" si="13"/>
        <v>1632.0086400000002</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13825884.520000001</v>
      </c>
      <c r="C86" s="37">
        <f>SUM(C87:C93)</f>
        <v>0</v>
      </c>
      <c r="D86" s="58"/>
      <c r="E86" s="47"/>
      <c r="F86" s="47"/>
      <c r="G86" s="47"/>
      <c r="H86" s="47"/>
      <c r="I86" s="47"/>
      <c r="J86" s="47"/>
      <c r="K86" s="47"/>
      <c r="L86" s="47"/>
      <c r="M86" s="47"/>
      <c r="N86" s="47"/>
      <c r="O86" s="47"/>
      <c r="P86" s="47"/>
      <c r="Q86" s="47"/>
      <c r="R86" s="47"/>
      <c r="S86" s="47"/>
      <c r="T86" s="47"/>
      <c r="U86" s="37">
        <f t="shared" ref="U86:V86" si="15">SUM(U87:U93)</f>
        <v>325761.07199999999</v>
      </c>
      <c r="V86" s="37">
        <f t="shared" si="15"/>
        <v>86921.824999999997</v>
      </c>
      <c r="W86" s="47"/>
      <c r="X86" s="47"/>
      <c r="Y86" s="47"/>
      <c r="Z86" s="47"/>
      <c r="AA86" s="47"/>
      <c r="AB86" s="75"/>
      <c r="AC86" s="37">
        <f>SUM(AC87:AC93)</f>
        <v>14238567.417000001</v>
      </c>
      <c r="AD86" s="41"/>
      <c r="AE86" s="37">
        <f>AC86/1000</f>
        <v>14238.567417000002</v>
      </c>
      <c r="AF86" s="128"/>
      <c r="AG86" s="76"/>
    </row>
    <row r="87" spans="1:33" ht="22.25" customHeight="1">
      <c r="A87" s="100" t="s">
        <v>116</v>
      </c>
      <c r="B87" s="44">
        <v>13317416.07</v>
      </c>
      <c r="C87" s="44">
        <v>0</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6">SUM(B87:AB87)</f>
        <v>13317416.07</v>
      </c>
      <c r="AD87" s="41"/>
      <c r="AE87" s="52">
        <f t="shared" si="13"/>
        <v>13317.416070000001</v>
      </c>
      <c r="AF87" s="128"/>
      <c r="AG87" s="111"/>
    </row>
    <row r="88" spans="1:33" ht="22.25" customHeight="1">
      <c r="A88" s="100" t="s">
        <v>117</v>
      </c>
      <c r="B88" s="44">
        <v>311601.8</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6"/>
        <v>311601.8</v>
      </c>
      <c r="AD88" s="41"/>
      <c r="AE88" s="52">
        <f t="shared" si="13"/>
        <v>311.60179999999997</v>
      </c>
      <c r="AF88" s="128"/>
      <c r="AG88" s="111"/>
    </row>
    <row r="89" spans="1:33" ht="22.25" customHeight="1">
      <c r="A89" s="100" t="s">
        <v>118</v>
      </c>
      <c r="B89" s="44">
        <v>98268.800000000003</v>
      </c>
      <c r="C89" s="58"/>
      <c r="D89" s="58"/>
      <c r="E89" s="45"/>
      <c r="F89" s="46"/>
      <c r="G89" s="46"/>
      <c r="H89" s="46"/>
      <c r="I89" s="47"/>
      <c r="J89" s="47"/>
      <c r="K89" s="47"/>
      <c r="L89" s="47"/>
      <c r="M89" s="47"/>
      <c r="N89" s="47"/>
      <c r="O89" s="47"/>
      <c r="P89" s="47"/>
      <c r="Q89" s="47"/>
      <c r="R89" s="47"/>
      <c r="S89" s="47"/>
      <c r="T89" s="47"/>
      <c r="U89" s="181">
        <v>325761.07199999999</v>
      </c>
      <c r="V89" s="181">
        <v>86921.824999999997</v>
      </c>
      <c r="W89" s="47"/>
      <c r="X89" s="47"/>
      <c r="Y89" s="47"/>
      <c r="Z89" s="47"/>
      <c r="AA89" s="47"/>
      <c r="AB89" s="75"/>
      <c r="AC89" s="44">
        <f t="shared" si="16"/>
        <v>510951.69699999999</v>
      </c>
      <c r="AD89" s="41"/>
      <c r="AE89" s="44">
        <f t="shared" si="13"/>
        <v>510.95169699999997</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98597.85</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6"/>
        <v>98597.85</v>
      </c>
      <c r="AD91" s="41"/>
      <c r="AE91" s="52">
        <f t="shared" si="13"/>
        <v>98.597850000000008</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273808.94113743171</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273808.94113743171</v>
      </c>
      <c r="AD94" s="41"/>
      <c r="AE94" s="37">
        <f t="shared" si="13"/>
        <v>273.8089411374317</v>
      </c>
      <c r="AF94" s="128"/>
      <c r="AG94" s="78"/>
    </row>
    <row r="95" spans="1:33" ht="22.25" customHeight="1">
      <c r="A95" s="100" t="s">
        <v>124</v>
      </c>
      <c r="B95" s="44">
        <v>214498.39104322405</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214498.39104322405</v>
      </c>
      <c r="AD95" s="41"/>
      <c r="AE95" s="52">
        <f t="shared" si="13"/>
        <v>214.49839104322405</v>
      </c>
      <c r="AF95" s="128"/>
      <c r="AG95" s="111"/>
    </row>
    <row r="96" spans="1:33" ht="22.25" customHeight="1">
      <c r="A96" s="100" t="s">
        <v>125</v>
      </c>
      <c r="B96" s="44">
        <v>59310.550094207654</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59310.550094207654</v>
      </c>
      <c r="AD96" s="41"/>
      <c r="AE96" s="52">
        <f t="shared" si="13"/>
        <v>59.310550094207656</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0</v>
      </c>
      <c r="E99" s="66">
        <f>SUM(E100:E102)</f>
        <v>0</v>
      </c>
      <c r="F99" s="47"/>
      <c r="G99" s="47"/>
      <c r="H99" s="47"/>
      <c r="I99" s="47"/>
      <c r="J99" s="47"/>
      <c r="K99" s="47"/>
      <c r="L99" s="47"/>
      <c r="M99" s="47"/>
      <c r="N99" s="47"/>
      <c r="O99" s="47"/>
      <c r="P99" s="47"/>
      <c r="Q99" s="47"/>
      <c r="R99" s="47"/>
      <c r="S99" s="47"/>
      <c r="T99" s="66">
        <f>SUM(T100:T102)</f>
        <v>0</v>
      </c>
      <c r="U99" s="66">
        <f t="shared" ref="U99:AB99" si="17">SUM(U100:U102)</f>
        <v>0</v>
      </c>
      <c r="V99" s="66">
        <f t="shared" si="17"/>
        <v>0</v>
      </c>
      <c r="W99" s="66">
        <f t="shared" si="17"/>
        <v>0</v>
      </c>
      <c r="X99" s="66">
        <f t="shared" si="17"/>
        <v>0</v>
      </c>
      <c r="Y99" s="66">
        <f t="shared" si="17"/>
        <v>0</v>
      </c>
      <c r="Z99" s="66">
        <f t="shared" si="17"/>
        <v>0</v>
      </c>
      <c r="AA99" s="66">
        <f t="shared" si="17"/>
        <v>0</v>
      </c>
      <c r="AB99" s="66">
        <f t="shared" si="17"/>
        <v>0</v>
      </c>
      <c r="AC99" s="37">
        <f>SUM(AC100:AC104)</f>
        <v>0</v>
      </c>
      <c r="AD99" s="41"/>
      <c r="AE99" s="37">
        <f t="shared" si="13"/>
        <v>0</v>
      </c>
      <c r="AF99" s="128"/>
      <c r="AG99" s="63"/>
    </row>
    <row r="100" spans="1:33" ht="22.25" customHeight="1">
      <c r="A100" s="100" t="s">
        <v>129</v>
      </c>
      <c r="B100" s="63"/>
      <c r="C100" s="63"/>
      <c r="D100" s="44">
        <v>0</v>
      </c>
      <c r="E100" s="165">
        <v>0</v>
      </c>
      <c r="F100" s="47"/>
      <c r="G100" s="47"/>
      <c r="H100" s="47"/>
      <c r="I100" s="47"/>
      <c r="J100" s="47"/>
      <c r="K100" s="47"/>
      <c r="L100" s="47"/>
      <c r="M100" s="47"/>
      <c r="N100" s="47"/>
      <c r="O100" s="47"/>
      <c r="P100" s="47"/>
      <c r="Q100" s="47"/>
      <c r="R100" s="47"/>
      <c r="S100" s="47"/>
      <c r="T100" s="165">
        <v>0</v>
      </c>
      <c r="U100" s="165">
        <v>0</v>
      </c>
      <c r="V100" s="165">
        <v>0</v>
      </c>
      <c r="W100" s="165">
        <v>0</v>
      </c>
      <c r="X100" s="165">
        <v>0</v>
      </c>
      <c r="Y100" s="165">
        <v>0</v>
      </c>
      <c r="Z100" s="165">
        <v>0</v>
      </c>
      <c r="AA100" s="165">
        <v>0</v>
      </c>
      <c r="AB100" s="165">
        <v>0</v>
      </c>
      <c r="AC100" s="52">
        <f>SUM(B100:AB100)</f>
        <v>0</v>
      </c>
      <c r="AD100" s="41"/>
      <c r="AE100" s="52">
        <f t="shared" si="13"/>
        <v>0</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0</v>
      </c>
      <c r="G105" s="67">
        <f t="shared" ref="G105:S105" si="18">SUM(G106:G111)</f>
        <v>0</v>
      </c>
      <c r="H105" s="66">
        <f t="shared" si="18"/>
        <v>0</v>
      </c>
      <c r="I105" s="66">
        <f t="shared" si="18"/>
        <v>0</v>
      </c>
      <c r="J105" s="66">
        <f t="shared" si="18"/>
        <v>0</v>
      </c>
      <c r="K105" s="66">
        <f t="shared" si="18"/>
        <v>0</v>
      </c>
      <c r="L105" s="66">
        <f t="shared" si="18"/>
        <v>0</v>
      </c>
      <c r="M105" s="66">
        <f t="shared" si="18"/>
        <v>0</v>
      </c>
      <c r="N105" s="66">
        <f t="shared" si="18"/>
        <v>0</v>
      </c>
      <c r="O105" s="66">
        <f t="shared" si="18"/>
        <v>0</v>
      </c>
      <c r="P105" s="66">
        <f t="shared" si="18"/>
        <v>0</v>
      </c>
      <c r="Q105" s="66">
        <f t="shared" si="18"/>
        <v>0</v>
      </c>
      <c r="R105" s="67">
        <f t="shared" si="18"/>
        <v>0</v>
      </c>
      <c r="S105" s="66">
        <f t="shared" si="18"/>
        <v>0</v>
      </c>
      <c r="T105" s="47"/>
      <c r="U105" s="47"/>
      <c r="V105" s="47"/>
      <c r="W105" s="47"/>
      <c r="X105" s="47"/>
      <c r="Y105" s="47"/>
      <c r="Z105" s="47"/>
      <c r="AA105" s="47"/>
      <c r="AB105" s="75"/>
      <c r="AC105" s="37">
        <f>SUM(AC106:AC111)</f>
        <v>0</v>
      </c>
      <c r="AD105" s="41"/>
      <c r="AE105" s="37">
        <f>AC105/1000</f>
        <v>0</v>
      </c>
      <c r="AF105" s="128"/>
      <c r="AG105" s="63"/>
    </row>
    <row r="106" spans="1:33" ht="22.25" customHeight="1">
      <c r="A106" s="100" t="s">
        <v>135</v>
      </c>
      <c r="B106" s="63"/>
      <c r="C106" s="63"/>
      <c r="D106" s="63"/>
      <c r="E106" s="45"/>
      <c r="F106" s="165"/>
      <c r="G106" s="47"/>
      <c r="H106" s="47"/>
      <c r="I106" s="47"/>
      <c r="J106" s="165"/>
      <c r="K106" s="165"/>
      <c r="L106" s="165"/>
      <c r="M106" s="105"/>
      <c r="N106" s="47"/>
      <c r="O106" s="47"/>
      <c r="P106" s="47"/>
      <c r="Q106" s="47"/>
      <c r="R106" s="47"/>
      <c r="S106" s="165"/>
      <c r="T106" s="47"/>
      <c r="U106" s="47"/>
      <c r="V106" s="47"/>
      <c r="W106" s="47"/>
      <c r="X106" s="47"/>
      <c r="Y106" s="47"/>
      <c r="Z106" s="47"/>
      <c r="AA106" s="47"/>
      <c r="AB106" s="75"/>
      <c r="AC106" s="52">
        <f>SUM(B106:AB106)</f>
        <v>0</v>
      </c>
      <c r="AD106" s="41"/>
      <c r="AE106" s="52">
        <f>AC106/1000</f>
        <v>0</v>
      </c>
      <c r="AF106" s="128"/>
      <c r="AG106" s="111"/>
    </row>
    <row r="107" spans="1:33" ht="22.25" customHeight="1">
      <c r="A107" s="100" t="s">
        <v>136</v>
      </c>
      <c r="B107" s="63"/>
      <c r="C107" s="63"/>
      <c r="D107" s="63"/>
      <c r="E107" s="45"/>
      <c r="F107" s="47"/>
      <c r="G107" s="47"/>
      <c r="H107" s="47"/>
      <c r="I107" s="165"/>
      <c r="J107" s="165"/>
      <c r="K107" s="47"/>
      <c r="L107" s="47"/>
      <c r="M107" s="165"/>
      <c r="N107" s="47"/>
      <c r="O107" s="47"/>
      <c r="P107" s="47"/>
      <c r="Q107" s="165"/>
      <c r="R107" s="47"/>
      <c r="S107" s="47"/>
      <c r="T107" s="47"/>
      <c r="U107" s="47"/>
      <c r="V107" s="47"/>
      <c r="W107" s="47"/>
      <c r="X107" s="47"/>
      <c r="Y107" s="47"/>
      <c r="Z107" s="47"/>
      <c r="AA107" s="47"/>
      <c r="AB107" s="75"/>
      <c r="AC107" s="52">
        <f>SUM(B107:AB107)</f>
        <v>0</v>
      </c>
      <c r="AD107" s="41"/>
      <c r="AE107" s="52">
        <f t="shared" si="13"/>
        <v>0</v>
      </c>
      <c r="AF107" s="128"/>
      <c r="AG107" s="111"/>
    </row>
    <row r="108" spans="1:33" ht="22.25" customHeight="1">
      <c r="A108" s="100" t="s">
        <v>137</v>
      </c>
      <c r="B108" s="63"/>
      <c r="C108" s="63"/>
      <c r="D108" s="63"/>
      <c r="E108" s="45"/>
      <c r="F108" s="47"/>
      <c r="G108" s="47"/>
      <c r="H108" s="165"/>
      <c r="I108" s="47"/>
      <c r="J108" s="47"/>
      <c r="K108" s="47"/>
      <c r="L108" s="47"/>
      <c r="M108" s="47"/>
      <c r="N108" s="47"/>
      <c r="O108" s="165"/>
      <c r="P108" s="165"/>
      <c r="Q108" s="47"/>
      <c r="R108" s="165"/>
      <c r="S108" s="47"/>
      <c r="T108" s="47"/>
      <c r="U108" s="47"/>
      <c r="V108" s="47"/>
      <c r="W108" s="47"/>
      <c r="X108" s="47"/>
      <c r="Y108" s="47"/>
      <c r="Z108" s="47"/>
      <c r="AA108" s="47"/>
      <c r="AB108" s="75"/>
      <c r="AC108" s="52">
        <f>SUM(B108:AB108)</f>
        <v>0</v>
      </c>
      <c r="AD108" s="41"/>
      <c r="AE108" s="52">
        <f t="shared" si="13"/>
        <v>0</v>
      </c>
      <c r="AF108" s="128"/>
      <c r="AG108" s="111"/>
    </row>
    <row r="109" spans="1:33" ht="22.25" customHeight="1">
      <c r="A109" s="100" t="s">
        <v>138</v>
      </c>
      <c r="B109" s="63"/>
      <c r="C109" s="63"/>
      <c r="D109" s="63"/>
      <c r="E109" s="45"/>
      <c r="F109" s="47"/>
      <c r="G109" s="47"/>
      <c r="H109" s="47"/>
      <c r="I109" s="47"/>
      <c r="J109" s="165"/>
      <c r="K109" s="47"/>
      <c r="L109" s="47"/>
      <c r="M109" s="47"/>
      <c r="N109" s="165"/>
      <c r="O109" s="47"/>
      <c r="P109" s="47"/>
      <c r="Q109" s="165"/>
      <c r="R109" s="47"/>
      <c r="S109" s="47"/>
      <c r="T109" s="47"/>
      <c r="U109" s="47"/>
      <c r="V109" s="47"/>
      <c r="W109" s="47"/>
      <c r="X109" s="47"/>
      <c r="Y109" s="47"/>
      <c r="Z109" s="47"/>
      <c r="AA109" s="47"/>
      <c r="AB109" s="75"/>
      <c r="AC109" s="52">
        <f>SUM(B109:AB109)</f>
        <v>0</v>
      </c>
      <c r="AD109" s="41"/>
      <c r="AE109" s="52">
        <f t="shared" si="13"/>
        <v>0</v>
      </c>
      <c r="AF109" s="128"/>
      <c r="AG109" s="111"/>
    </row>
    <row r="110" spans="1:33" ht="22.25" customHeight="1">
      <c r="A110" s="100" t="s">
        <v>139</v>
      </c>
      <c r="B110" s="64"/>
      <c r="C110" s="63"/>
      <c r="D110" s="63"/>
      <c r="E110" s="45"/>
      <c r="F110" s="47"/>
      <c r="G110" s="165"/>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9">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65246.11</v>
      </c>
      <c r="AC112" s="37">
        <f>SUM(AC113:AC116)</f>
        <v>65246.11</v>
      </c>
      <c r="AD112" s="41"/>
      <c r="AE112" s="37">
        <f t="shared" si="13"/>
        <v>65.246110000000002</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65246.11</v>
      </c>
      <c r="AC113" s="52">
        <f>SUM(B113:AB113)</f>
        <v>65246.11</v>
      </c>
      <c r="AD113" s="41"/>
      <c r="AE113" s="52">
        <f t="shared" si="13"/>
        <v>65.246110000000002</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0</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0</v>
      </c>
      <c r="AD117" s="41"/>
      <c r="AE117" s="37">
        <f t="shared" si="13"/>
        <v>0</v>
      </c>
      <c r="AF117" s="128"/>
      <c r="AG117" s="64"/>
    </row>
    <row r="118" spans="1:33" ht="22.25" customHeight="1">
      <c r="A118" s="100" t="s">
        <v>147</v>
      </c>
      <c r="B118" s="44">
        <v>0</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20">SUM(B118:AB118)</f>
        <v>0</v>
      </c>
      <c r="AD118" s="41"/>
      <c r="AE118" s="52">
        <f t="shared" si="13"/>
        <v>0</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782027.52899999998</v>
      </c>
      <c r="C121" s="33">
        <f>C122+C132+SUM(C143:C149)</f>
        <v>81387998.287799999</v>
      </c>
      <c r="D121" s="33">
        <f>D122+D132+SUM(D143:D149)</f>
        <v>19067449.159304</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101237474.97610399</v>
      </c>
      <c r="AD121" s="41"/>
      <c r="AE121" s="57">
        <f t="shared" si="13"/>
        <v>101237.47497610399</v>
      </c>
      <c r="AF121" s="128"/>
      <c r="AG121" s="33">
        <f>SUM(AG122:AG149)</f>
        <v>3247.54</v>
      </c>
    </row>
    <row r="122" spans="1:33" ht="22.25" customHeight="1">
      <c r="A122" s="22" t="s">
        <v>151</v>
      </c>
      <c r="B122" s="58"/>
      <c r="C122" s="37">
        <f>SUM(C123:C131)</f>
        <v>65522695</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20"/>
        <v>65522695</v>
      </c>
      <c r="AD122" s="41"/>
      <c r="AE122" s="37">
        <f t="shared" si="13"/>
        <v>65522.695</v>
      </c>
      <c r="AF122" s="128"/>
      <c r="AG122" s="63"/>
    </row>
    <row r="123" spans="1:33" ht="22.25" customHeight="1">
      <c r="A123" s="21" t="s">
        <v>152</v>
      </c>
      <c r="B123" s="58"/>
      <c r="C123" s="44">
        <v>60708852</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20"/>
        <v>60708852</v>
      </c>
      <c r="AD123" s="41"/>
      <c r="AE123" s="52">
        <f t="shared" si="13"/>
        <v>60708.851999999999</v>
      </c>
      <c r="AF123" s="128"/>
      <c r="AG123" s="111"/>
    </row>
    <row r="124" spans="1:33" ht="22.25" customHeight="1">
      <c r="A124" s="21" t="s">
        <v>153</v>
      </c>
      <c r="B124" s="59"/>
      <c r="C124" s="44">
        <v>1160045</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20"/>
        <v>1160045</v>
      </c>
      <c r="AD124" s="41"/>
      <c r="AE124" s="52">
        <f t="shared" si="13"/>
        <v>1160.0450000000001</v>
      </c>
      <c r="AF124" s="128"/>
      <c r="AG124" s="111"/>
    </row>
    <row r="125" spans="1:33" ht="22.25" customHeight="1">
      <c r="A125" s="21" t="s">
        <v>154</v>
      </c>
      <c r="B125" s="59"/>
      <c r="C125" s="44">
        <v>385520</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20"/>
        <v>385520</v>
      </c>
      <c r="AD125" s="41"/>
      <c r="AE125" s="52">
        <f t="shared" si="13"/>
        <v>385.52</v>
      </c>
      <c r="AF125" s="128"/>
      <c r="AG125" s="111"/>
    </row>
    <row r="126" spans="1:33" ht="22.25" customHeight="1">
      <c r="A126" s="21" t="s">
        <v>155</v>
      </c>
      <c r="B126" s="59"/>
      <c r="C126" s="44">
        <v>16854</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20"/>
        <v>16854</v>
      </c>
      <c r="AD126" s="41"/>
      <c r="AE126" s="52">
        <f t="shared" si="13"/>
        <v>16.853999999999999</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1526844</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20"/>
        <v>1526844</v>
      </c>
      <c r="AD128" s="41"/>
      <c r="AE128" s="52">
        <f t="shared" si="13"/>
        <v>1526.8440000000001</v>
      </c>
      <c r="AF128" s="128"/>
      <c r="AG128" s="111"/>
    </row>
    <row r="129" spans="1:33" ht="22.25" customHeight="1">
      <c r="A129" s="21" t="s">
        <v>159</v>
      </c>
      <c r="B129" s="76"/>
      <c r="C129" s="44">
        <v>1215644</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20"/>
        <v>1215644</v>
      </c>
      <c r="AD129" s="41"/>
      <c r="AE129" s="52">
        <f t="shared" si="13"/>
        <v>1215.644</v>
      </c>
      <c r="AF129" s="128"/>
      <c r="AG129" s="111"/>
    </row>
    <row r="130" spans="1:33" ht="22.25" customHeight="1">
      <c r="A130" s="21" t="s">
        <v>160</v>
      </c>
      <c r="B130" s="77"/>
      <c r="C130" s="44">
        <v>508936</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20"/>
        <v>508936</v>
      </c>
      <c r="AD130" s="41"/>
      <c r="AE130" s="52">
        <f t="shared" si="13"/>
        <v>508.93599999999998</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15075304</v>
      </c>
      <c r="D132" s="62">
        <f>SUM(D133:D142)</f>
        <v>5806717.3660000004</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20"/>
        <v>20882021.366</v>
      </c>
      <c r="AD132" s="41"/>
      <c r="AE132" s="37">
        <f t="shared" si="13"/>
        <v>20882.021366000001</v>
      </c>
      <c r="AF132" s="128"/>
      <c r="AG132" s="78"/>
    </row>
    <row r="133" spans="1:33" ht="22.25" customHeight="1">
      <c r="A133" s="21" t="s">
        <v>163</v>
      </c>
      <c r="B133" s="59"/>
      <c r="C133" s="44">
        <v>7691668</v>
      </c>
      <c r="D133" s="44">
        <v>3886828</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20"/>
        <v>11578496</v>
      </c>
      <c r="AD133" s="41"/>
      <c r="AE133" s="52">
        <f t="shared" si="13"/>
        <v>11578.495999999999</v>
      </c>
      <c r="AF133" s="128"/>
      <c r="AG133" s="111"/>
    </row>
    <row r="134" spans="1:33" ht="22.25" customHeight="1">
      <c r="A134" s="21" t="s">
        <v>164</v>
      </c>
      <c r="B134" s="59"/>
      <c r="C134" s="44">
        <v>26808</v>
      </c>
      <c r="D134" s="44">
        <v>25120</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20"/>
        <v>51928</v>
      </c>
      <c r="AD134" s="41"/>
      <c r="AE134" s="52">
        <f t="shared" si="13"/>
        <v>51.927999999999997</v>
      </c>
      <c r="AF134" s="128"/>
      <c r="AG134" s="111"/>
    </row>
    <row r="135" spans="1:33" ht="22.25" customHeight="1">
      <c r="A135" s="21" t="s">
        <v>165</v>
      </c>
      <c r="B135" s="59"/>
      <c r="C135" s="44">
        <v>6104269</v>
      </c>
      <c r="D135" s="44">
        <v>378811</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20"/>
        <v>6483080</v>
      </c>
      <c r="AD135" s="41"/>
      <c r="AE135" s="52">
        <f t="shared" si="13"/>
        <v>6483.08</v>
      </c>
      <c r="AF135" s="128"/>
      <c r="AG135" s="111"/>
    </row>
    <row r="136" spans="1:33" ht="22.25" customHeight="1">
      <c r="A136" s="21" t="s">
        <v>166</v>
      </c>
      <c r="B136" s="59"/>
      <c r="C136" s="44">
        <v>496</v>
      </c>
      <c r="D136" s="44">
        <v>1655</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20"/>
        <v>2151</v>
      </c>
      <c r="AD136" s="41"/>
      <c r="AE136" s="52">
        <f t="shared" si="13"/>
        <v>2.1509999999999998</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20"/>
        <v>0</v>
      </c>
      <c r="AD137" s="41"/>
      <c r="AE137" s="52">
        <f t="shared" ref="AE137:AE193" si="21">AC137/1000</f>
        <v>0</v>
      </c>
      <c r="AF137" s="128"/>
      <c r="AG137" s="111"/>
    </row>
    <row r="138" spans="1:33" ht="22.25" customHeight="1">
      <c r="A138" s="21" t="s">
        <v>168</v>
      </c>
      <c r="B138" s="59"/>
      <c r="C138" s="44">
        <v>42689</v>
      </c>
      <c r="D138" s="44">
        <v>22922</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20"/>
        <v>65611</v>
      </c>
      <c r="AD138" s="41"/>
      <c r="AE138" s="52">
        <f t="shared" si="21"/>
        <v>65.611000000000004</v>
      </c>
      <c r="AF138" s="128"/>
      <c r="AG138" s="111"/>
    </row>
    <row r="139" spans="1:33" ht="22.25" customHeight="1">
      <c r="A139" s="21" t="s">
        <v>169</v>
      </c>
      <c r="B139" s="59"/>
      <c r="C139" s="44">
        <v>117006</v>
      </c>
      <c r="D139" s="44">
        <v>927534</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20"/>
        <v>1044540</v>
      </c>
      <c r="AD139" s="41"/>
      <c r="AE139" s="52">
        <f t="shared" si="21"/>
        <v>1044.54</v>
      </c>
      <c r="AF139" s="128"/>
      <c r="AG139" s="111"/>
    </row>
    <row r="140" spans="1:33" ht="22.25" customHeight="1">
      <c r="A140" s="21" t="s">
        <v>170</v>
      </c>
      <c r="B140" s="59"/>
      <c r="C140" s="44">
        <v>49091</v>
      </c>
      <c r="D140" s="44">
        <v>358825</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20"/>
        <v>407916</v>
      </c>
      <c r="AD140" s="41"/>
      <c r="AE140" s="52">
        <f t="shared" si="21"/>
        <v>407.916</v>
      </c>
      <c r="AF140" s="128"/>
      <c r="AG140" s="111"/>
    </row>
    <row r="141" spans="1:33" ht="22.25" customHeight="1">
      <c r="A141" s="21" t="s">
        <v>171</v>
      </c>
      <c r="B141" s="76"/>
      <c r="C141" s="44">
        <v>1043277</v>
      </c>
      <c r="D141" s="44">
        <v>205022.36600000001</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20"/>
        <v>1248299.3659999999</v>
      </c>
      <c r="AD141" s="41"/>
      <c r="AE141" s="52">
        <f t="shared" si="21"/>
        <v>1248.299366</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1671894.0449999999</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2">SUM(B143:AB143)</f>
        <v>1671894.0449999999</v>
      </c>
      <c r="AD143" s="41"/>
      <c r="AE143" s="52">
        <f t="shared" ref="AE143:AE150" si="23">AC143/1000</f>
        <v>1671.894045</v>
      </c>
      <c r="AF143" s="128"/>
      <c r="AG143" s="111"/>
    </row>
    <row r="144" spans="1:33" ht="22.25" customHeight="1">
      <c r="A144" s="22" t="s">
        <v>174</v>
      </c>
      <c r="B144" s="59"/>
      <c r="C144" s="44">
        <v>241037.31899999999</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2"/>
        <v>241037.31899999999</v>
      </c>
      <c r="AD144" s="41"/>
      <c r="AE144" s="52">
        <f t="shared" si="23"/>
        <v>241.037319</v>
      </c>
      <c r="AF144" s="128"/>
      <c r="AG144" s="111"/>
    </row>
    <row r="145" spans="1:33" ht="22.25" customHeight="1">
      <c r="A145" s="22" t="s">
        <v>175</v>
      </c>
      <c r="B145" s="59"/>
      <c r="C145" s="75"/>
      <c r="D145" s="44">
        <v>7274397.7800000003</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2"/>
        <v>7274397.7800000003</v>
      </c>
      <c r="AD145" s="41"/>
      <c r="AE145" s="52">
        <f t="shared" si="23"/>
        <v>7274.3977800000002</v>
      </c>
      <c r="AF145" s="128"/>
      <c r="AG145" s="111"/>
    </row>
    <row r="146" spans="1:33" ht="22.25" customHeight="1">
      <c r="A146" s="22" t="s">
        <v>176</v>
      </c>
      <c r="B146" s="59"/>
      <c r="C146" s="75"/>
      <c r="D146" s="44">
        <v>4148049.2345039998</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2"/>
        <v>4148049.2345039998</v>
      </c>
      <c r="AD146" s="41"/>
      <c r="AE146" s="52">
        <f t="shared" si="23"/>
        <v>4148.0492345040002</v>
      </c>
      <c r="AF146" s="128"/>
      <c r="AG146" s="111"/>
    </row>
    <row r="147" spans="1:33" ht="22.25" customHeight="1">
      <c r="A147" s="21" t="s">
        <v>177</v>
      </c>
      <c r="B147" s="59"/>
      <c r="C147" s="44">
        <v>548961.96880000003</v>
      </c>
      <c r="D147" s="44">
        <v>166390.73379999999</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2"/>
        <v>715352.70259999996</v>
      </c>
      <c r="AD147" s="41"/>
      <c r="AE147" s="52">
        <f t="shared" si="23"/>
        <v>715.35270259999993</v>
      </c>
      <c r="AF147" s="128"/>
      <c r="AG147" s="44">
        <v>3247.54</v>
      </c>
    </row>
    <row r="148" spans="1:33" ht="22.25" customHeight="1">
      <c r="A148" s="22" t="s">
        <v>178</v>
      </c>
      <c r="B148" s="44">
        <v>32667.22</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2"/>
        <v>32667.22</v>
      </c>
      <c r="AD148" s="41"/>
      <c r="AE148" s="52">
        <f t="shared" si="23"/>
        <v>32.66722</v>
      </c>
      <c r="AF148" s="128"/>
      <c r="AG148" s="111"/>
    </row>
    <row r="149" spans="1:33" ht="22.25" customHeight="1">
      <c r="A149" s="22" t="s">
        <v>179</v>
      </c>
      <c r="B149" s="44">
        <v>749360.30900000001</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2"/>
        <v>749360.30900000001</v>
      </c>
      <c r="AD149" s="41"/>
      <c r="AE149" s="52">
        <f t="shared" si="23"/>
        <v>749.36030900000003</v>
      </c>
      <c r="AF149" s="128"/>
      <c r="AG149" s="111"/>
    </row>
    <row r="150" spans="1:33" ht="22.25" customHeight="1">
      <c r="A150" s="15" t="s">
        <v>180</v>
      </c>
      <c r="B150" s="33">
        <f>B151+B154+B157+B160+B163+B166+B173</f>
        <v>-195857846.09039995</v>
      </c>
      <c r="C150" s="33">
        <f>C169</f>
        <v>624423.96019999997</v>
      </c>
      <c r="D150" s="33">
        <f>D169</f>
        <v>239223.38760000002</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2"/>
        <v>-194994198.74259993</v>
      </c>
      <c r="AD150" s="41"/>
      <c r="AE150" s="57">
        <f t="shared" si="23"/>
        <v>-194994.19874259993</v>
      </c>
      <c r="AF150" s="128"/>
      <c r="AG150" s="33">
        <f>AG169</f>
        <v>2329.8860000000004</v>
      </c>
    </row>
    <row r="151" spans="1:33" ht="22.25" customHeight="1">
      <c r="A151" s="22" t="s">
        <v>181</v>
      </c>
      <c r="B151" s="153">
        <f>SUM(B152:B153)</f>
        <v>-187250004.47419998</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2"/>
        <v>-187250004.47419998</v>
      </c>
      <c r="AD151" s="41"/>
      <c r="AE151" s="79">
        <f t="shared" si="21"/>
        <v>-187250.00447419999</v>
      </c>
      <c r="AF151" s="128"/>
      <c r="AG151" s="63"/>
    </row>
    <row r="152" spans="1:33" ht="22.25" customHeight="1">
      <c r="A152" s="21" t="s">
        <v>182</v>
      </c>
      <c r="B152" s="44">
        <v>-187031015.75369999</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4">SUM(B152:AB152)</f>
        <v>-187031015.75369999</v>
      </c>
      <c r="AD152" s="41"/>
      <c r="AE152" s="52">
        <f t="shared" si="21"/>
        <v>-187031.01575369999</v>
      </c>
      <c r="AF152" s="128"/>
      <c r="AG152" s="111"/>
    </row>
    <row r="153" spans="1:33" ht="22.25" customHeight="1">
      <c r="A153" s="21" t="s">
        <v>183</v>
      </c>
      <c r="B153" s="44">
        <v>-218988.7205</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4"/>
        <v>-218988.7205</v>
      </c>
      <c r="AD153" s="41"/>
      <c r="AE153" s="52">
        <f t="shared" si="21"/>
        <v>-218.9887205</v>
      </c>
      <c r="AF153" s="128"/>
      <c r="AG153" s="111"/>
    </row>
    <row r="154" spans="1:33" ht="22.25" customHeight="1">
      <c r="A154" s="22" t="s">
        <v>184</v>
      </c>
      <c r="B154" s="153">
        <f>SUM(B155:B156)</f>
        <v>-13797922.2916</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4"/>
        <v>-13797922.2916</v>
      </c>
      <c r="AD154" s="41"/>
      <c r="AE154" s="79">
        <f t="shared" si="21"/>
        <v>-13797.9222916</v>
      </c>
      <c r="AF154" s="128"/>
      <c r="AG154" s="63"/>
    </row>
    <row r="155" spans="1:33" ht="22.25" customHeight="1">
      <c r="A155" s="21" t="s">
        <v>185</v>
      </c>
      <c r="B155" s="44">
        <v>-14898318.1598</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4"/>
        <v>-14898318.1598</v>
      </c>
      <c r="AD155" s="41"/>
      <c r="AE155" s="52">
        <f t="shared" si="21"/>
        <v>-14898.318159800001</v>
      </c>
      <c r="AF155" s="128"/>
      <c r="AG155" s="111"/>
    </row>
    <row r="156" spans="1:33" ht="22.25" customHeight="1">
      <c r="A156" s="21" t="s">
        <v>186</v>
      </c>
      <c r="B156" s="44">
        <v>1100395.8681999999</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4"/>
        <v>1100395.8681999999</v>
      </c>
      <c r="AD156" s="41"/>
      <c r="AE156" s="52">
        <f t="shared" si="21"/>
        <v>1100.3958682</v>
      </c>
      <c r="AF156" s="128"/>
      <c r="AG156" s="111"/>
    </row>
    <row r="157" spans="1:33" ht="22.25" customHeight="1">
      <c r="A157" s="22" t="s">
        <v>187</v>
      </c>
      <c r="B157" s="153">
        <f>SUM(B158:B159)</f>
        <v>5011854.6261</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4"/>
        <v>5011854.6261</v>
      </c>
      <c r="AD157" s="41"/>
      <c r="AE157" s="79">
        <f t="shared" si="21"/>
        <v>5011.8546261000001</v>
      </c>
      <c r="AF157" s="128"/>
      <c r="AG157" s="63"/>
    </row>
    <row r="158" spans="1:33" ht="22.25" customHeight="1">
      <c r="A158" s="21" t="s">
        <v>188</v>
      </c>
      <c r="B158" s="44">
        <v>-498044.89769999997</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4"/>
        <v>-498044.89769999997</v>
      </c>
      <c r="AD158" s="41"/>
      <c r="AE158" s="52">
        <f t="shared" si="21"/>
        <v>-498.04489769999998</v>
      </c>
      <c r="AF158" s="128"/>
      <c r="AG158" s="111"/>
    </row>
    <row r="159" spans="1:33" ht="22.25" customHeight="1">
      <c r="A159" s="21" t="s">
        <v>189</v>
      </c>
      <c r="B159" s="44">
        <v>5509899.5237999996</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4"/>
        <v>5509899.5237999996</v>
      </c>
      <c r="AD159" s="41"/>
      <c r="AE159" s="52">
        <f t="shared" si="21"/>
        <v>5509.8995237999998</v>
      </c>
      <c r="AF159" s="128"/>
      <c r="AG159" s="111"/>
    </row>
    <row r="160" spans="1:33" ht="22.25" customHeight="1">
      <c r="A160" s="22" t="s">
        <v>190</v>
      </c>
      <c r="B160" s="153">
        <f>SUM(B161:B162)</f>
        <v>0</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4"/>
        <v>0</v>
      </c>
      <c r="AD160" s="41"/>
      <c r="AE160" s="79">
        <f t="shared" si="21"/>
        <v>0</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0</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5">SUM(B162:AB162)</f>
        <v>0</v>
      </c>
      <c r="AD162" s="41"/>
      <c r="AE162" s="52">
        <f t="shared" si="21"/>
        <v>0</v>
      </c>
      <c r="AF162" s="128"/>
      <c r="AG162" s="111"/>
    </row>
    <row r="163" spans="1:33" ht="22.25" customHeight="1">
      <c r="A163" s="22" t="s">
        <v>193</v>
      </c>
      <c r="B163" s="153">
        <f>SUM(B164:B165)</f>
        <v>67356.069900000002</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5"/>
        <v>67356.069900000002</v>
      </c>
      <c r="AD163" s="41"/>
      <c r="AE163" s="79">
        <f t="shared" si="21"/>
        <v>67.356069900000008</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67356.069900000002</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5"/>
        <v>67356.069900000002</v>
      </c>
      <c r="AD165" s="41"/>
      <c r="AE165" s="52">
        <f t="shared" si="21"/>
        <v>67.356069900000008</v>
      </c>
      <c r="AF165" s="128"/>
      <c r="AG165" s="111"/>
    </row>
    <row r="166" spans="1:33" ht="22.25" customHeight="1">
      <c r="A166" s="22" t="s">
        <v>196</v>
      </c>
      <c r="B166" s="153">
        <f>SUM(B167:B168)</f>
        <v>67356.069900000002</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5"/>
        <v>67356.069900000002</v>
      </c>
      <c r="AD166" s="41"/>
      <c r="AE166" s="79">
        <f t="shared" si="21"/>
        <v>67.356069900000008</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67356.069900000002</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5"/>
        <v>67356.069900000002</v>
      </c>
      <c r="AD168" s="41"/>
      <c r="AE168" s="52">
        <f t="shared" si="21"/>
        <v>67.356069900000008</v>
      </c>
      <c r="AF168" s="128"/>
      <c r="AG168" s="111"/>
    </row>
    <row r="169" spans="1:33" ht="22.25" customHeight="1">
      <c r="A169" s="22" t="s">
        <v>199</v>
      </c>
      <c r="B169" s="59"/>
      <c r="C169" s="62">
        <f>SUM(C170:C171)</f>
        <v>624423.96019999997</v>
      </c>
      <c r="D169" s="62">
        <f>SUM(D170:D171)</f>
        <v>239223.38760000002</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5"/>
        <v>863647.34779999999</v>
      </c>
      <c r="AD169" s="41"/>
      <c r="AE169" s="52">
        <f t="shared" si="21"/>
        <v>863.64734780000003</v>
      </c>
      <c r="AF169" s="128"/>
      <c r="AG169" s="54">
        <f>SUM(AG170:AG171)</f>
        <v>2329.8860000000004</v>
      </c>
    </row>
    <row r="170" spans="1:33" ht="22.25" customHeight="1">
      <c r="A170" s="21" t="s">
        <v>200</v>
      </c>
      <c r="B170" s="59"/>
      <c r="C170" s="44">
        <v>598647.8702</v>
      </c>
      <c r="D170" s="44">
        <v>216949.47760000001</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5"/>
        <v>815597.34779999999</v>
      </c>
      <c r="AD170" s="41"/>
      <c r="AE170" s="52">
        <f t="shared" si="21"/>
        <v>815.59734779999997</v>
      </c>
      <c r="AF170" s="128"/>
      <c r="AG170" s="44">
        <v>2073.4920000000002</v>
      </c>
    </row>
    <row r="171" spans="1:33" ht="22.25" customHeight="1">
      <c r="A171" s="21" t="s">
        <v>201</v>
      </c>
      <c r="B171" s="59"/>
      <c r="C171" s="44">
        <v>25776.09</v>
      </c>
      <c r="D171" s="44">
        <v>22273.91</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5"/>
        <v>48050</v>
      </c>
      <c r="AD171" s="41"/>
      <c r="AE171" s="52">
        <f t="shared" si="21"/>
        <v>48.05</v>
      </c>
      <c r="AF171" s="128"/>
      <c r="AG171" s="44">
        <v>256.39400000000001</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5"/>
        <v>0</v>
      </c>
      <c r="AD172" s="41"/>
      <c r="AE172" s="52">
        <f t="shared" si="21"/>
        <v>0</v>
      </c>
      <c r="AF172" s="128"/>
      <c r="AG172" s="111"/>
    </row>
    <row r="173" spans="1:33" ht="22.25" customHeight="1">
      <c r="A173" s="22" t="s">
        <v>203</v>
      </c>
      <c r="B173" s="44">
        <v>43513.909500000002</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5"/>
        <v>43513.909500000002</v>
      </c>
      <c r="AD173" s="41"/>
      <c r="AE173" s="52">
        <f t="shared" si="21"/>
        <v>43.513909500000004</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442009.54700000002</v>
      </c>
      <c r="C175" s="33">
        <f>C176+C180+C181+C184+C187</f>
        <v>19236015.592181038</v>
      </c>
      <c r="D175" s="33">
        <f>D176+D180+D181+D184+D187</f>
        <v>5285872.0160000008</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24963897.155181043</v>
      </c>
      <c r="AD175" s="97"/>
      <c r="AE175" s="81">
        <f t="shared" si="21"/>
        <v>24963.897155181043</v>
      </c>
      <c r="AF175" s="128"/>
      <c r="AG175" s="33">
        <f>AG176+AG180+AG181+AG184+AG187</f>
        <v>1363.5241590000001</v>
      </c>
    </row>
    <row r="176" spans="1:33" ht="22.25" customHeight="1">
      <c r="A176" s="24" t="s">
        <v>206</v>
      </c>
      <c r="B176" s="63"/>
      <c r="C176" s="62">
        <f>C177+C178+C179</f>
        <v>3703989.2021810389</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3703989.2021810389</v>
      </c>
      <c r="AD176" s="97"/>
      <c r="AE176" s="37">
        <f t="shared" si="21"/>
        <v>3703.9892021810388</v>
      </c>
      <c r="AF176" s="128"/>
      <c r="AG176" s="78"/>
    </row>
    <row r="177" spans="1:33" ht="22.25" customHeight="1">
      <c r="A177" s="100" t="s">
        <v>207</v>
      </c>
      <c r="B177" s="63"/>
      <c r="C177" s="44">
        <v>2033195.8417376939</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2033195.8417376939</v>
      </c>
      <c r="AD177" s="97"/>
      <c r="AE177" s="44">
        <f t="shared" si="21"/>
        <v>2033.1958417376939</v>
      </c>
      <c r="AF177" s="128"/>
      <c r="AG177" s="111"/>
    </row>
    <row r="178" spans="1:33" ht="22.25" customHeight="1">
      <c r="A178" s="100" t="s">
        <v>208</v>
      </c>
      <c r="B178" s="63"/>
      <c r="C178" s="44">
        <v>1269855.6912414308</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6">SUM(B178:AB178)</f>
        <v>1269855.6912414308</v>
      </c>
      <c r="AD178" s="97"/>
      <c r="AE178" s="52">
        <f t="shared" si="21"/>
        <v>1269.8556912414308</v>
      </c>
      <c r="AF178" s="128"/>
      <c r="AG178" s="111"/>
    </row>
    <row r="179" spans="1:33" ht="22.25" customHeight="1">
      <c r="A179" s="100" t="s">
        <v>209</v>
      </c>
      <c r="B179" s="63"/>
      <c r="C179" s="44">
        <v>400937.6692019141</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6"/>
        <v>400937.6692019141</v>
      </c>
      <c r="AD179" s="97"/>
      <c r="AE179" s="52">
        <f t="shared" si="21"/>
        <v>400.9376692019141</v>
      </c>
      <c r="AF179" s="128"/>
      <c r="AG179" s="111"/>
    </row>
    <row r="180" spans="1:33" ht="22.25" customHeight="1">
      <c r="A180" s="24" t="s">
        <v>210</v>
      </c>
      <c r="B180" s="63"/>
      <c r="C180" s="169">
        <v>97119.974000000002</v>
      </c>
      <c r="D180" s="175">
        <v>68937.838000000003</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6"/>
        <v>166057.81200000001</v>
      </c>
      <c r="AD180" s="97"/>
      <c r="AE180" s="37">
        <f t="shared" si="21"/>
        <v>166.05781200000001</v>
      </c>
      <c r="AF180" s="128"/>
      <c r="AG180" s="111"/>
    </row>
    <row r="181" spans="1:33" ht="22.25" customHeight="1">
      <c r="A181" s="24" t="s">
        <v>211</v>
      </c>
      <c r="B181" s="62">
        <f>B182+B183</f>
        <v>442009.54700000002</v>
      </c>
      <c r="C181" s="62">
        <f>C182+C183</f>
        <v>1020591.405</v>
      </c>
      <c r="D181" s="62">
        <f>D182+D183</f>
        <v>222906.15099999998</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6"/>
        <v>1685507.1030000001</v>
      </c>
      <c r="AD181" s="97"/>
      <c r="AE181" s="37">
        <f t="shared" si="21"/>
        <v>1685.5071030000001</v>
      </c>
      <c r="AF181" s="128"/>
      <c r="AG181" s="152">
        <f>AG182+AG183</f>
        <v>1363.5241590000001</v>
      </c>
    </row>
    <row r="182" spans="1:33" ht="22.25" customHeight="1">
      <c r="A182" s="100" t="s">
        <v>212</v>
      </c>
      <c r="B182" s="44">
        <v>71.335999999999999</v>
      </c>
      <c r="C182" s="44">
        <v>0.14499999999999999</v>
      </c>
      <c r="D182" s="44">
        <v>2.2909999999999999</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6"/>
        <v>73.771999999999991</v>
      </c>
      <c r="AD182" s="97"/>
      <c r="AE182" s="52">
        <f t="shared" si="21"/>
        <v>7.377199999999999E-2</v>
      </c>
      <c r="AF182" s="128"/>
      <c r="AG182" s="111"/>
    </row>
    <row r="183" spans="1:33" ht="22.25" customHeight="1">
      <c r="A183" s="100" t="s">
        <v>213</v>
      </c>
      <c r="B183" s="44">
        <v>441938.21100000001</v>
      </c>
      <c r="C183" s="44">
        <v>1020591.26</v>
      </c>
      <c r="D183" s="44">
        <v>222903.86</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6"/>
        <v>1685433.3309999998</v>
      </c>
      <c r="AD183" s="97"/>
      <c r="AE183" s="52">
        <f t="shared" si="21"/>
        <v>1685.4333309999997</v>
      </c>
      <c r="AF183" s="128"/>
      <c r="AG183" s="168">
        <v>1363.5241590000001</v>
      </c>
    </row>
    <row r="184" spans="1:33" ht="22.25" customHeight="1">
      <c r="A184" s="20" t="s">
        <v>214</v>
      </c>
      <c r="B184" s="63"/>
      <c r="C184" s="37">
        <f>SUM(C185:C186)</f>
        <v>14414315.011</v>
      </c>
      <c r="D184" s="37">
        <f>SUM(D185:D186)</f>
        <v>4994028.0270000007</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6"/>
        <v>19408343.038000003</v>
      </c>
      <c r="AD184" s="97"/>
      <c r="AE184" s="37">
        <f t="shared" si="21"/>
        <v>19408.343038000003</v>
      </c>
      <c r="AF184" s="128"/>
      <c r="AG184" s="76"/>
    </row>
    <row r="185" spans="1:33" ht="22.25" customHeight="1">
      <c r="A185" s="100" t="s">
        <v>215</v>
      </c>
      <c r="B185" s="63"/>
      <c r="C185" s="44">
        <v>4505683.6890000002</v>
      </c>
      <c r="D185" s="44">
        <v>3623018.7740000002</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6"/>
        <v>8128702.4630000005</v>
      </c>
      <c r="AD185" s="97"/>
      <c r="AE185" s="52">
        <f t="shared" si="21"/>
        <v>8128.7024630000005</v>
      </c>
      <c r="AF185" s="128"/>
      <c r="AG185" s="111"/>
    </row>
    <row r="186" spans="1:33" ht="22.25" customHeight="1">
      <c r="A186" s="100" t="s">
        <v>216</v>
      </c>
      <c r="B186" s="63"/>
      <c r="C186" s="44">
        <v>9908631.3220000006</v>
      </c>
      <c r="D186" s="44">
        <v>1371009.253</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6"/>
        <v>11279640.575000001</v>
      </c>
      <c r="AD186" s="97"/>
      <c r="AE186" s="52">
        <f t="shared" si="21"/>
        <v>11279.640575000001</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1"/>
        <v>0</v>
      </c>
      <c r="AF187" s="128"/>
      <c r="AG187" s="127"/>
    </row>
    <row r="188" spans="1:33" ht="22.25" customHeight="1">
      <c r="A188" s="140" t="s">
        <v>218</v>
      </c>
      <c r="B188" s="137">
        <f t="shared" ref="B188:L188" si="27">B10+B68+B121+B175</f>
        <v>350326373.2916261</v>
      </c>
      <c r="C188" s="137">
        <f t="shared" si="27"/>
        <v>123069471.15654661</v>
      </c>
      <c r="D188" s="137">
        <f t="shared" si="27"/>
        <v>29101551.406566136</v>
      </c>
      <c r="E188" s="137">
        <f t="shared" si="27"/>
        <v>1632008.6400000001</v>
      </c>
      <c r="F188" s="137">
        <f t="shared" si="27"/>
        <v>0</v>
      </c>
      <c r="G188" s="137">
        <f t="shared" si="27"/>
        <v>0</v>
      </c>
      <c r="H188" s="137">
        <f t="shared" si="27"/>
        <v>0</v>
      </c>
      <c r="I188" s="137">
        <f t="shared" si="27"/>
        <v>0</v>
      </c>
      <c r="J188" s="137">
        <f t="shared" si="27"/>
        <v>0</v>
      </c>
      <c r="K188" s="137">
        <f t="shared" si="27"/>
        <v>0</v>
      </c>
      <c r="L188" s="137">
        <f t="shared" si="27"/>
        <v>0</v>
      </c>
      <c r="M188" s="137">
        <f>M175+M121+M68+M10</f>
        <v>0</v>
      </c>
      <c r="N188" s="137">
        <f t="shared" ref="N188:AC188" si="28">N10+N68+N121+N175</f>
        <v>0</v>
      </c>
      <c r="O188" s="137">
        <f t="shared" si="28"/>
        <v>0</v>
      </c>
      <c r="P188" s="137">
        <f t="shared" si="28"/>
        <v>0</v>
      </c>
      <c r="Q188" s="137">
        <f t="shared" si="28"/>
        <v>0</v>
      </c>
      <c r="R188" s="137">
        <f t="shared" si="28"/>
        <v>0</v>
      </c>
      <c r="S188" s="137">
        <f t="shared" si="28"/>
        <v>0</v>
      </c>
      <c r="T188" s="137">
        <f t="shared" si="28"/>
        <v>0</v>
      </c>
      <c r="U188" s="137">
        <f t="shared" si="28"/>
        <v>325761.07199999999</v>
      </c>
      <c r="V188" s="137">
        <f t="shared" si="28"/>
        <v>86921.824999999997</v>
      </c>
      <c r="W188" s="137">
        <f t="shared" si="28"/>
        <v>0</v>
      </c>
      <c r="X188" s="137">
        <f t="shared" si="28"/>
        <v>0</v>
      </c>
      <c r="Y188" s="137">
        <f t="shared" si="28"/>
        <v>0</v>
      </c>
      <c r="Z188" s="137">
        <f t="shared" si="28"/>
        <v>0</v>
      </c>
      <c r="AA188" s="137">
        <f t="shared" si="28"/>
        <v>0</v>
      </c>
      <c r="AB188" s="137">
        <f t="shared" si="28"/>
        <v>65246.11</v>
      </c>
      <c r="AC188" s="137">
        <f t="shared" si="28"/>
        <v>504607333.50173891</v>
      </c>
      <c r="AD188" s="97"/>
      <c r="AE188" s="137">
        <f t="shared" si="21"/>
        <v>504607.3335017389</v>
      </c>
      <c r="AF188" s="91"/>
      <c r="AG188" s="147">
        <f>AG175+AG121+AG68+AG10</f>
        <v>83354.64917517727</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2105843.5320000001</v>
      </c>
      <c r="C190" s="62">
        <f>C191+C192</f>
        <v>406.01799999999997</v>
      </c>
      <c r="D190" s="62">
        <f>D191+D192</f>
        <v>15370.677</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2121620.2270000004</v>
      </c>
      <c r="AD190" s="41"/>
      <c r="AE190" s="37">
        <f t="shared" si="21"/>
        <v>2121.6202270000003</v>
      </c>
      <c r="AF190" s="91"/>
      <c r="AG190" s="37">
        <f>AG191</f>
        <v>31.52</v>
      </c>
    </row>
    <row r="191" spans="1:33" ht="22.25" customHeight="1">
      <c r="A191" s="25" t="s">
        <v>220</v>
      </c>
      <c r="B191" s="44">
        <v>2105843.5320000001</v>
      </c>
      <c r="C191" s="44">
        <v>406.01799999999997</v>
      </c>
      <c r="D191" s="44">
        <v>15370.677</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2121620.2270000004</v>
      </c>
      <c r="AD191" s="41"/>
      <c r="AE191" s="52">
        <f t="shared" si="21"/>
        <v>2121.6202270000003</v>
      </c>
      <c r="AF191" s="91"/>
      <c r="AG191" s="52">
        <v>31.52</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35675183</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35675183</v>
      </c>
      <c r="AE193" s="31">
        <f t="shared" si="21"/>
        <v>35675.182999999997</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59DA2-4294-4D56-81EE-F6D9AEE85FE3}">
  <dimension ref="A1:AG200"/>
  <sheetViews>
    <sheetView zoomScale="138" zoomScaleNormal="138" workbookViewId="0">
      <pane xSplit="1" topLeftCell="Y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1997</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379073872.39758503</v>
      </c>
      <c r="C7" s="134">
        <f>C10+C68+C121+C150+C175</f>
        <v>130578058.69207466</v>
      </c>
      <c r="D7" s="134">
        <f>D10+D68+D121+D150+D175</f>
        <v>31725709.832035676</v>
      </c>
      <c r="E7" s="134">
        <f>E68</f>
        <v>1668588.1439999999</v>
      </c>
      <c r="F7" s="134">
        <f t="shared" ref="F7:AB7" si="0">F68</f>
        <v>0</v>
      </c>
      <c r="G7" s="134">
        <f t="shared" si="0"/>
        <v>0</v>
      </c>
      <c r="H7" s="134">
        <f t="shared" si="0"/>
        <v>0</v>
      </c>
      <c r="I7" s="134">
        <f t="shared" si="0"/>
        <v>0</v>
      </c>
      <c r="J7" s="134">
        <f t="shared" si="0"/>
        <v>0</v>
      </c>
      <c r="K7" s="134">
        <f t="shared" si="0"/>
        <v>0</v>
      </c>
      <c r="L7" s="134">
        <f t="shared" si="0"/>
        <v>0</v>
      </c>
      <c r="M7" s="134">
        <f t="shared" si="0"/>
        <v>0</v>
      </c>
      <c r="N7" s="134">
        <f t="shared" si="0"/>
        <v>0</v>
      </c>
      <c r="O7" s="134">
        <f t="shared" si="0"/>
        <v>0</v>
      </c>
      <c r="P7" s="134">
        <f t="shared" si="0"/>
        <v>0</v>
      </c>
      <c r="Q7" s="134">
        <f t="shared" si="0"/>
        <v>0</v>
      </c>
      <c r="R7" s="134">
        <f t="shared" si="0"/>
        <v>0</v>
      </c>
      <c r="S7" s="134">
        <f t="shared" si="0"/>
        <v>0</v>
      </c>
      <c r="T7" s="134">
        <f t="shared" si="0"/>
        <v>0</v>
      </c>
      <c r="U7" s="134">
        <f t="shared" si="0"/>
        <v>351952.22399999999</v>
      </c>
      <c r="V7" s="134">
        <f t="shared" si="0"/>
        <v>93910.328999999998</v>
      </c>
      <c r="W7" s="134">
        <f t="shared" si="0"/>
        <v>0</v>
      </c>
      <c r="X7" s="134">
        <f t="shared" si="0"/>
        <v>0</v>
      </c>
      <c r="Y7" s="134">
        <f t="shared" si="0"/>
        <v>0</v>
      </c>
      <c r="Z7" s="134">
        <f t="shared" si="0"/>
        <v>0</v>
      </c>
      <c r="AA7" s="134">
        <f t="shared" si="0"/>
        <v>0</v>
      </c>
      <c r="AB7" s="134">
        <f t="shared" si="0"/>
        <v>65246.11</v>
      </c>
      <c r="AC7" s="139">
        <f>SUM(B7:AB7)</f>
        <v>543557337.72869539</v>
      </c>
      <c r="AE7" s="139">
        <f>AC7/1000</f>
        <v>543557.33772869536</v>
      </c>
      <c r="AF7" s="130"/>
      <c r="AG7" s="185">
        <f>AG10+AG68+AG121+AG150+AG175</f>
        <v>90050.380847692068</v>
      </c>
    </row>
    <row r="8" spans="1:33" ht="27.5" customHeight="1" thickBot="1">
      <c r="A8" s="131" t="s">
        <v>37</v>
      </c>
      <c r="B8" s="132">
        <f>(B10+B68+B121+B175)</f>
        <v>372350023.17758501</v>
      </c>
      <c r="C8" s="132">
        <f t="shared" ref="C8:AB8" si="1">(C10+C68+C121+C175)</f>
        <v>130355830.70317465</v>
      </c>
      <c r="D8" s="132">
        <f t="shared" si="1"/>
        <v>31632238.414035674</v>
      </c>
      <c r="E8" s="132">
        <f t="shared" si="1"/>
        <v>1668588.1439999999</v>
      </c>
      <c r="F8" s="132">
        <f t="shared" si="1"/>
        <v>0</v>
      </c>
      <c r="G8" s="132">
        <f t="shared" si="1"/>
        <v>0</v>
      </c>
      <c r="H8" s="132">
        <f t="shared" si="1"/>
        <v>0</v>
      </c>
      <c r="I8" s="132">
        <f t="shared" si="1"/>
        <v>0</v>
      </c>
      <c r="J8" s="132">
        <f t="shared" si="1"/>
        <v>0</v>
      </c>
      <c r="K8" s="132">
        <f t="shared" si="1"/>
        <v>0</v>
      </c>
      <c r="L8" s="132">
        <f t="shared" si="1"/>
        <v>0</v>
      </c>
      <c r="M8" s="132">
        <f t="shared" si="1"/>
        <v>0</v>
      </c>
      <c r="N8" s="132">
        <f t="shared" si="1"/>
        <v>0</v>
      </c>
      <c r="O8" s="132">
        <f t="shared" si="1"/>
        <v>0</v>
      </c>
      <c r="P8" s="132">
        <f t="shared" si="1"/>
        <v>0</v>
      </c>
      <c r="Q8" s="132">
        <f t="shared" si="1"/>
        <v>0</v>
      </c>
      <c r="R8" s="132">
        <f t="shared" si="1"/>
        <v>0</v>
      </c>
      <c r="S8" s="132">
        <f t="shared" si="1"/>
        <v>0</v>
      </c>
      <c r="T8" s="132">
        <f t="shared" si="1"/>
        <v>0</v>
      </c>
      <c r="U8" s="132">
        <f t="shared" si="1"/>
        <v>351952.22399999999</v>
      </c>
      <c r="V8" s="132">
        <f t="shared" si="1"/>
        <v>93910.328999999998</v>
      </c>
      <c r="W8" s="132">
        <f t="shared" si="1"/>
        <v>0</v>
      </c>
      <c r="X8" s="132">
        <f t="shared" si="1"/>
        <v>0</v>
      </c>
      <c r="Y8" s="132">
        <f t="shared" si="1"/>
        <v>0</v>
      </c>
      <c r="Z8" s="132">
        <f t="shared" si="1"/>
        <v>0</v>
      </c>
      <c r="AA8" s="132">
        <f t="shared" si="1"/>
        <v>0</v>
      </c>
      <c r="AB8" s="132">
        <f t="shared" si="1"/>
        <v>65246.11</v>
      </c>
      <c r="AC8" s="135">
        <f>SUM(B8:AB8)</f>
        <v>536517789.10179532</v>
      </c>
      <c r="AE8" s="135">
        <f>AC8/1000</f>
        <v>536517.78910179529</v>
      </c>
      <c r="AF8" s="130"/>
      <c r="AG8" s="186"/>
    </row>
    <row r="9" spans="1:33" ht="27.5" customHeight="1" thickBot="1">
      <c r="A9" s="136" t="s">
        <v>38</v>
      </c>
      <c r="B9" s="137">
        <f>B10+B68+B121+B150+B175</f>
        <v>175777401.16038501</v>
      </c>
      <c r="C9" s="137">
        <f>C10+C68+C121+C150+C175</f>
        <v>130578058.69207466</v>
      </c>
      <c r="D9" s="137">
        <f t="shared" ref="D9" si="2">D10+D68+D121+D150+D175</f>
        <v>31725709.832035676</v>
      </c>
      <c r="E9" s="137">
        <f t="shared" ref="E9:AB9" si="3">E10+E68+E121+E175</f>
        <v>1668588.1439999999</v>
      </c>
      <c r="F9" s="137">
        <f t="shared" si="3"/>
        <v>0</v>
      </c>
      <c r="G9" s="137">
        <f t="shared" si="3"/>
        <v>0</v>
      </c>
      <c r="H9" s="137">
        <f t="shared" si="3"/>
        <v>0</v>
      </c>
      <c r="I9" s="137">
        <f t="shared" si="3"/>
        <v>0</v>
      </c>
      <c r="J9" s="137">
        <f t="shared" si="3"/>
        <v>0</v>
      </c>
      <c r="K9" s="137">
        <f t="shared" si="3"/>
        <v>0</v>
      </c>
      <c r="L9" s="137">
        <f t="shared" si="3"/>
        <v>0</v>
      </c>
      <c r="M9" s="137">
        <f t="shared" si="3"/>
        <v>0</v>
      </c>
      <c r="N9" s="137">
        <f t="shared" si="3"/>
        <v>0</v>
      </c>
      <c r="O9" s="137">
        <f t="shared" si="3"/>
        <v>0</v>
      </c>
      <c r="P9" s="137">
        <f t="shared" si="3"/>
        <v>0</v>
      </c>
      <c r="Q9" s="137">
        <f t="shared" si="3"/>
        <v>0</v>
      </c>
      <c r="R9" s="137">
        <f t="shared" si="3"/>
        <v>0</v>
      </c>
      <c r="S9" s="137">
        <f t="shared" si="3"/>
        <v>0</v>
      </c>
      <c r="T9" s="137">
        <f t="shared" si="3"/>
        <v>0</v>
      </c>
      <c r="U9" s="137">
        <f t="shared" si="3"/>
        <v>351952.22399999999</v>
      </c>
      <c r="V9" s="137">
        <f t="shared" si="3"/>
        <v>93910.328999999998</v>
      </c>
      <c r="W9" s="137">
        <f t="shared" si="3"/>
        <v>0</v>
      </c>
      <c r="X9" s="137">
        <f t="shared" si="3"/>
        <v>0</v>
      </c>
      <c r="Y9" s="137">
        <f t="shared" si="3"/>
        <v>0</v>
      </c>
      <c r="Z9" s="137">
        <f t="shared" si="3"/>
        <v>0</v>
      </c>
      <c r="AA9" s="137">
        <f t="shared" si="3"/>
        <v>0</v>
      </c>
      <c r="AB9" s="137">
        <f t="shared" si="3"/>
        <v>65246.11</v>
      </c>
      <c r="AC9" s="138">
        <f>SUM(B9:AB9)</f>
        <v>340260866.49149531</v>
      </c>
      <c r="AE9" s="138">
        <f t="shared" ref="AE9:AE72" si="4">AC9/1000</f>
        <v>340260.86649149528</v>
      </c>
      <c r="AF9" s="129"/>
      <c r="AG9" s="187"/>
    </row>
    <row r="10" spans="1:33" ht="22.25" customHeight="1">
      <c r="A10" s="32" t="s">
        <v>39</v>
      </c>
      <c r="B10" s="33">
        <f>B11+B53</f>
        <v>330778896.41959822</v>
      </c>
      <c r="C10" s="33">
        <f>C11+C53</f>
        <v>26968318.091213278</v>
      </c>
      <c r="D10" s="33">
        <f>D11+D53</f>
        <v>3301924.3007356706</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361049138.81154704</v>
      </c>
      <c r="AD10" s="41"/>
      <c r="AE10" s="57">
        <f t="shared" si="4"/>
        <v>361049.13881154702</v>
      </c>
      <c r="AF10" s="128"/>
      <c r="AG10" s="36">
        <f>AG11+AG53</f>
        <v>84466.260122692067</v>
      </c>
    </row>
    <row r="11" spans="1:33" ht="22.25" customHeight="1">
      <c r="A11" s="20" t="s">
        <v>40</v>
      </c>
      <c r="B11" s="37">
        <f>B12+B18+B43+B49</f>
        <v>308046790.71183997</v>
      </c>
      <c r="C11" s="37">
        <f>C12+C18+C43+C49</f>
        <v>912606.61717811017</v>
      </c>
      <c r="D11" s="37">
        <f>D12+D18+D43+D49</f>
        <v>3260275.9707356705</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312219673.29975367</v>
      </c>
      <c r="AD11" s="41"/>
      <c r="AE11" s="37">
        <f t="shared" si="4"/>
        <v>312219.67329975369</v>
      </c>
      <c r="AF11" s="128"/>
      <c r="AG11" s="37">
        <f>AG12+AG18+AG43+AG49</f>
        <v>74907.960057071003</v>
      </c>
    </row>
    <row r="12" spans="1:33" ht="22.25" customHeight="1">
      <c r="A12" s="20" t="s">
        <v>41</v>
      </c>
      <c r="B12" s="37">
        <f>B13+B14+B15</f>
        <v>126402229.01808642</v>
      </c>
      <c r="C12" s="37">
        <f>C13+C14+C15</f>
        <v>115187.69054611019</v>
      </c>
      <c r="D12" s="37">
        <f>D13+D14+D15</f>
        <v>251866.00740667098</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126769282.71603918</v>
      </c>
      <c r="AD12" s="41"/>
      <c r="AE12" s="37">
        <f t="shared" si="4"/>
        <v>126769.28271603918</v>
      </c>
      <c r="AF12" s="128"/>
      <c r="AG12" s="37">
        <f>SUM(AG13:AG15)</f>
        <v>16677.195672104666</v>
      </c>
    </row>
    <row r="13" spans="1:33" ht="22.25" customHeight="1">
      <c r="A13" s="21" t="s">
        <v>42</v>
      </c>
      <c r="B13" s="44">
        <v>96440947.046526402</v>
      </c>
      <c r="C13" s="44">
        <v>94647.155146110206</v>
      </c>
      <c r="D13" s="44">
        <v>221176.58795667099</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96756770.789629176</v>
      </c>
      <c r="AD13" s="41"/>
      <c r="AE13" s="52">
        <f t="shared" si="4"/>
        <v>96756.770789629183</v>
      </c>
      <c r="AF13" s="128"/>
      <c r="AG13" s="44">
        <v>14843.8316859632</v>
      </c>
    </row>
    <row r="14" spans="1:33" ht="22.25" customHeight="1">
      <c r="A14" s="21" t="s">
        <v>43</v>
      </c>
      <c r="B14" s="44">
        <v>9867119.6229828093</v>
      </c>
      <c r="C14" s="44">
        <v>8589.8337417327803</v>
      </c>
      <c r="D14" s="44">
        <v>14782.7010769971</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9890492.1578015387</v>
      </c>
      <c r="AD14" s="41"/>
      <c r="AE14" s="52">
        <f t="shared" si="4"/>
        <v>9890.4921578015383</v>
      </c>
      <c r="AF14" s="128"/>
      <c r="AG14" s="44">
        <v>1528.0830864904301</v>
      </c>
    </row>
    <row r="15" spans="1:33" ht="22.25" customHeight="1">
      <c r="A15" s="21" t="s">
        <v>44</v>
      </c>
      <c r="B15" s="49">
        <f>B16+B17</f>
        <v>20094162.348577198</v>
      </c>
      <c r="C15" s="49">
        <f t="shared" ref="C15:D15" si="5">C16+C17</f>
        <v>11950.7016582672</v>
      </c>
      <c r="D15" s="49">
        <f t="shared" si="5"/>
        <v>15906.718373002899</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20122019.76860847</v>
      </c>
      <c r="AD15" s="41"/>
      <c r="AE15" s="52">
        <f t="shared" si="4"/>
        <v>20122.019768608468</v>
      </c>
      <c r="AF15" s="128"/>
      <c r="AG15" s="44">
        <v>305.28089965103698</v>
      </c>
    </row>
    <row r="16" spans="1:33" ht="22.25" customHeight="1">
      <c r="A16" s="98" t="s">
        <v>45</v>
      </c>
      <c r="B16" s="44">
        <v>1138148.0249999999</v>
      </c>
      <c r="C16" s="44">
        <v>5.6909999999999998</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1138153.716</v>
      </c>
      <c r="AD16" s="41"/>
      <c r="AE16" s="52">
        <f t="shared" si="4"/>
        <v>1138.153716</v>
      </c>
      <c r="AF16" s="128"/>
      <c r="AG16" s="73"/>
    </row>
    <row r="17" spans="1:33" ht="22.25" customHeight="1">
      <c r="A17" s="99" t="s">
        <v>46</v>
      </c>
      <c r="B17" s="44">
        <v>18956014.323577199</v>
      </c>
      <c r="C17" s="44">
        <v>11945.0106582672</v>
      </c>
      <c r="D17" s="44">
        <v>15906.718373002899</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18983866.052608471</v>
      </c>
      <c r="AD17" s="41"/>
      <c r="AE17" s="52">
        <f t="shared" si="4"/>
        <v>18983.866052608471</v>
      </c>
      <c r="AF17" s="128"/>
      <c r="AG17" s="44">
        <v>305.28089965103698</v>
      </c>
    </row>
    <row r="18" spans="1:33" ht="22.25" customHeight="1">
      <c r="A18" s="20" t="s">
        <v>47</v>
      </c>
      <c r="B18" s="37">
        <f>B19+B20+B21+B25+B26+B33+B35+B37+B39</f>
        <v>44693803.796753511</v>
      </c>
      <c r="C18" s="37">
        <f>C19+C20+C21+C25+C26+C33+C35+C37+C39</f>
        <v>100401.82163199999</v>
      </c>
      <c r="D18" s="37">
        <f>D19+D20+D21+D25+D26+D33+D35+D37+D39</f>
        <v>141654.89632900001</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44935860.514714509</v>
      </c>
      <c r="AD18" s="110"/>
      <c r="AE18" s="37">
        <f t="shared" si="4"/>
        <v>44935.860514714506</v>
      </c>
      <c r="AF18" s="128"/>
      <c r="AG18" s="37">
        <f>SUM(AG19,AG20,AG21,AG25,AG26,AG32,AG33,AG34,AG35,AG36,AG37,AG38,AG39)</f>
        <v>1944.7633849663362</v>
      </c>
    </row>
    <row r="19" spans="1:33" ht="22.25" customHeight="1">
      <c r="A19" s="100" t="s">
        <v>48</v>
      </c>
      <c r="B19" s="44">
        <v>5739148.1123901196</v>
      </c>
      <c r="C19" s="44">
        <v>3932.0815519999996</v>
      </c>
      <c r="D19" s="44">
        <v>5726.6628259999989</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5748806.8567681191</v>
      </c>
      <c r="AD19" s="110"/>
      <c r="AE19" s="44">
        <f t="shared" si="4"/>
        <v>5748.8068567681194</v>
      </c>
      <c r="AF19" s="128"/>
      <c r="AG19" s="44">
        <v>114.67263848239072</v>
      </c>
    </row>
    <row r="20" spans="1:33" ht="22.25" customHeight="1">
      <c r="A20" s="100" t="s">
        <v>49</v>
      </c>
      <c r="B20" s="44">
        <v>2678382.5413637897</v>
      </c>
      <c r="C20" s="44">
        <v>1802.8976840000003</v>
      </c>
      <c r="D20" s="44">
        <v>2575.1693795000001</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2682760.6084272899</v>
      </c>
      <c r="AD20" s="110"/>
      <c r="AE20" s="52">
        <f t="shared" si="4"/>
        <v>2682.7606084272898</v>
      </c>
      <c r="AF20" s="128"/>
      <c r="AG20" s="44">
        <v>33.802490614897323</v>
      </c>
    </row>
    <row r="21" spans="1:33" ht="22.25" customHeight="1">
      <c r="A21" s="100" t="s">
        <v>50</v>
      </c>
      <c r="B21" s="44">
        <f>SUM(B22:B24)</f>
        <v>9052005.3731469084</v>
      </c>
      <c r="C21" s="44">
        <f>SUM(C22:C24)</f>
        <v>6920.728360000001</v>
      </c>
      <c r="D21" s="44">
        <f>SUM(D22:D24)</f>
        <v>10979.266754499997</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9069905.3682614081</v>
      </c>
      <c r="AD21" s="110"/>
      <c r="AE21" s="52">
        <f t="shared" si="4"/>
        <v>9069.9053682614085</v>
      </c>
      <c r="AF21" s="128"/>
      <c r="AG21" s="44">
        <f>SUM(AG22:AG24)</f>
        <v>227.06420887364229</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8277457.6333133187</v>
      </c>
      <c r="C23" s="44">
        <v>6388.2505960000008</v>
      </c>
      <c r="D23" s="44">
        <v>10201.516584999998</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8294047.4004943185</v>
      </c>
      <c r="AD23" s="110"/>
      <c r="AE23" s="52">
        <f t="shared" si="4"/>
        <v>8294.0474004943189</v>
      </c>
      <c r="AF23" s="128"/>
      <c r="AG23" s="44">
        <v>211.14946504626383</v>
      </c>
    </row>
    <row r="24" spans="1:33" ht="22.25" customHeight="1">
      <c r="A24" s="99" t="s">
        <v>53</v>
      </c>
      <c r="B24" s="44">
        <v>774547.73983358999</v>
      </c>
      <c r="C24" s="44">
        <v>532.47776399999998</v>
      </c>
      <c r="D24" s="44">
        <v>777.75016950000008</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775857.96776708995</v>
      </c>
      <c r="AD24" s="110"/>
      <c r="AE24" s="52">
        <f t="shared" si="4"/>
        <v>775.85796776708992</v>
      </c>
      <c r="AF24" s="128"/>
      <c r="AG24" s="44">
        <v>15.914743827378462</v>
      </c>
    </row>
    <row r="25" spans="1:33" ht="22.25" customHeight="1">
      <c r="A25" s="100" t="s">
        <v>54</v>
      </c>
      <c r="B25" s="44">
        <v>2371074.9747388097</v>
      </c>
      <c r="C25" s="44">
        <v>1899.3972759999999</v>
      </c>
      <c r="D25" s="44">
        <v>3088.9623504999995</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2376063.3343653097</v>
      </c>
      <c r="AD25" s="110"/>
      <c r="AE25" s="52">
        <f t="shared" si="4"/>
        <v>2376.0633343653099</v>
      </c>
      <c r="AF25" s="128"/>
      <c r="AG25" s="44">
        <v>58.619181119568914</v>
      </c>
    </row>
    <row r="26" spans="1:33" ht="22.25" customHeight="1">
      <c r="A26" s="100" t="s">
        <v>55</v>
      </c>
      <c r="B26" s="44">
        <f>SUM(B27:B31)</f>
        <v>4257878.4015049702</v>
      </c>
      <c r="C26" s="44">
        <f>SUM(C27:C31)</f>
        <v>4163.3236120000001</v>
      </c>
      <c r="D26" s="44">
        <f>SUM(D27:D31)</f>
        <v>7596.4934185000002</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4269638.2185354698</v>
      </c>
      <c r="AD26" s="110"/>
      <c r="AE26" s="52">
        <f t="shared" si="4"/>
        <v>4269.6382185354696</v>
      </c>
      <c r="AF26" s="128"/>
      <c r="AG26" s="44">
        <f>SUM(AG27:AG31)</f>
        <v>189.04897511165387</v>
      </c>
    </row>
    <row r="27" spans="1:33" ht="22.25" customHeight="1">
      <c r="A27" s="99" t="s">
        <v>56</v>
      </c>
      <c r="B27" s="44">
        <v>2942144.2556999996</v>
      </c>
      <c r="C27" s="44">
        <v>3110.8559999999998</v>
      </c>
      <c r="D27" s="44">
        <v>5888.4059999999999</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2951143.5176999997</v>
      </c>
      <c r="AD27" s="110"/>
      <c r="AE27" s="52">
        <f t="shared" si="4"/>
        <v>2951.1435176999998</v>
      </c>
      <c r="AF27" s="128"/>
      <c r="AG27" s="44">
        <v>160.48167601568505</v>
      </c>
    </row>
    <row r="28" spans="1:33" ht="22.25" customHeight="1">
      <c r="A28" s="99" t="s">
        <v>57</v>
      </c>
      <c r="B28" s="44">
        <v>440328.43281361007</v>
      </c>
      <c r="C28" s="44">
        <v>393.39935599999995</v>
      </c>
      <c r="D28" s="44">
        <v>676.01439049999999</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441397.84656011005</v>
      </c>
      <c r="AD28" s="110"/>
      <c r="AE28" s="52">
        <f t="shared" si="4"/>
        <v>441.39784656011005</v>
      </c>
      <c r="AF28" s="128"/>
      <c r="AG28" s="44">
        <v>6.5100499771343667</v>
      </c>
    </row>
    <row r="29" spans="1:33" ht="22.25" customHeight="1">
      <c r="A29" s="99" t="s">
        <v>58</v>
      </c>
      <c r="B29" s="44">
        <v>21839.232673710001</v>
      </c>
      <c r="C29" s="44">
        <v>13.511315999999999</v>
      </c>
      <c r="D29" s="44">
        <v>17.8754955</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21870.619485210002</v>
      </c>
      <c r="AD29" s="110"/>
      <c r="AE29" s="52">
        <f t="shared" si="4"/>
        <v>21.870619485210003</v>
      </c>
      <c r="AF29" s="128"/>
      <c r="AG29" s="44">
        <v>0.3083363885028787</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853566.48031765013</v>
      </c>
      <c r="C31" s="44">
        <v>645.55693999999994</v>
      </c>
      <c r="D31" s="44">
        <v>1014.1975324999999</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855226.23479015019</v>
      </c>
      <c r="AD31" s="110"/>
      <c r="AE31" s="52">
        <f t="shared" si="4"/>
        <v>855.22623479015022</v>
      </c>
      <c r="AF31" s="128"/>
      <c r="AG31" s="44">
        <v>21.748912730331554</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275416.39407238999</v>
      </c>
      <c r="C33" s="44">
        <v>141.85424399999999</v>
      </c>
      <c r="D33" s="44">
        <v>155.32240950000002</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275713.57072588999</v>
      </c>
      <c r="AD33" s="110"/>
      <c r="AE33" s="52">
        <f t="shared" si="4"/>
        <v>275.71357072589001</v>
      </c>
      <c r="AF33" s="128"/>
      <c r="AG33" s="44">
        <v>0.74491031050702605</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7229079.8994354792</v>
      </c>
      <c r="C35" s="44">
        <v>7125.0469359999997</v>
      </c>
      <c r="D35" s="44">
        <v>13192.454932000001</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7249397.4013034785</v>
      </c>
      <c r="AD35" s="110"/>
      <c r="AE35" s="52">
        <f t="shared" si="4"/>
        <v>7249.3974013034785</v>
      </c>
      <c r="AF35" s="128"/>
      <c r="AG35" s="44">
        <v>196.92450091957338</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357478.72839</v>
      </c>
      <c r="C37" s="44">
        <v>412.18799999999999</v>
      </c>
      <c r="D37" s="44">
        <v>780.21300000000008</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358671.12939000002</v>
      </c>
      <c r="AD37" s="110"/>
      <c r="AE37" s="52">
        <f t="shared" si="4"/>
        <v>358.67112939000003</v>
      </c>
      <c r="AF37" s="128"/>
      <c r="AG37" s="44">
        <v>1.5840566433059269</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12733339.371711042</v>
      </c>
      <c r="C39" s="44">
        <f>SUM(C40:C42)</f>
        <v>74004.303967999993</v>
      </c>
      <c r="D39" s="44">
        <f>SUM(D40:D42)</f>
        <v>97560.351258500014</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12904904.026937541</v>
      </c>
      <c r="AD39" s="110"/>
      <c r="AE39" s="52">
        <f t="shared" si="4"/>
        <v>12904.90402693754</v>
      </c>
      <c r="AF39" s="128"/>
      <c r="AG39" s="44">
        <f>SUM(AG40:AG42)</f>
        <v>1122.3024228907968</v>
      </c>
    </row>
    <row r="40" spans="1:33" ht="22.25" customHeight="1">
      <c r="A40" s="99" t="s">
        <v>69</v>
      </c>
      <c r="B40" s="44">
        <v>1817291.0412841099</v>
      </c>
      <c r="C40" s="44">
        <v>1059.627156</v>
      </c>
      <c r="D40" s="44">
        <v>1305.7564154999998</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1819656.4248556099</v>
      </c>
      <c r="AD40" s="110"/>
      <c r="AE40" s="52">
        <f t="shared" si="4"/>
        <v>1819.6564248556099</v>
      </c>
      <c r="AF40" s="128"/>
      <c r="AG40" s="44">
        <v>13.669753751771488</v>
      </c>
    </row>
    <row r="41" spans="1:33" ht="22.25" customHeight="1">
      <c r="A41" s="99" t="s">
        <v>70</v>
      </c>
      <c r="B41" s="44">
        <v>293972.59419153002</v>
      </c>
      <c r="C41" s="44">
        <v>215.20578800000001</v>
      </c>
      <c r="D41" s="44">
        <v>325.47090650000001</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294513.27088603005</v>
      </c>
      <c r="AD41" s="110"/>
      <c r="AE41" s="52">
        <f t="shared" si="4"/>
        <v>294.51327088603006</v>
      </c>
      <c r="AF41" s="128"/>
      <c r="AG41" s="44">
        <v>3.344733707188785</v>
      </c>
    </row>
    <row r="42" spans="1:33" ht="22.25" customHeight="1">
      <c r="A42" s="99" t="s">
        <v>71</v>
      </c>
      <c r="B42" s="44">
        <v>10622075.736235401</v>
      </c>
      <c r="C42" s="44">
        <v>72729.471023999999</v>
      </c>
      <c r="D42" s="44">
        <v>95929.123936500007</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10790734.3311959</v>
      </c>
      <c r="AD42" s="110"/>
      <c r="AE42" s="52">
        <f t="shared" si="4"/>
        <v>10790.734331195899</v>
      </c>
      <c r="AF42" s="128"/>
      <c r="AG42" s="44">
        <v>1105.2879354318366</v>
      </c>
    </row>
    <row r="43" spans="1:33" ht="22.25" customHeight="1">
      <c r="A43" s="20" t="s">
        <v>72</v>
      </c>
      <c r="B43" s="37">
        <f>SUM(B44:B48)</f>
        <v>105645492.987</v>
      </c>
      <c r="C43" s="37">
        <f>SUM(C44:C48)</f>
        <v>382896.29500000004</v>
      </c>
      <c r="D43" s="37">
        <f>SUM(D44:D48)</f>
        <v>2545248.6669999999</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108573637.949</v>
      </c>
      <c r="AD43" s="41"/>
      <c r="AE43" s="37">
        <f t="shared" si="4"/>
        <v>108573.637949</v>
      </c>
      <c r="AF43" s="128"/>
      <c r="AG43" s="37">
        <f>SUM(AG44:AG48)</f>
        <v>20375.461000000003</v>
      </c>
    </row>
    <row r="44" spans="1:33" ht="22.25" customHeight="1">
      <c r="A44" s="100" t="s">
        <v>73</v>
      </c>
      <c r="B44" s="44">
        <v>4675721.4890000001</v>
      </c>
      <c r="C44" s="44">
        <v>901.49900000000002</v>
      </c>
      <c r="D44" s="44">
        <v>34128.167999999998</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4710751.1559999995</v>
      </c>
      <c r="AD44" s="41"/>
      <c r="AE44" s="52">
        <f t="shared" si="4"/>
        <v>4710.7511559999994</v>
      </c>
      <c r="AF44" s="128"/>
      <c r="AG44" s="44">
        <v>66.203999999999994</v>
      </c>
    </row>
    <row r="45" spans="1:33" ht="22.25" customHeight="1">
      <c r="A45" s="100" t="s">
        <v>74</v>
      </c>
      <c r="B45" s="44">
        <v>97006483.834999993</v>
      </c>
      <c r="C45" s="44">
        <v>373582.71</v>
      </c>
      <c r="D45" s="44">
        <v>2286187.2799999998</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99666253.824999988</v>
      </c>
      <c r="AD45" s="41"/>
      <c r="AE45" s="52">
        <f t="shared" si="4"/>
        <v>99666.253824999993</v>
      </c>
      <c r="AF45" s="128"/>
      <c r="AG45" s="44">
        <v>20179.219000000001</v>
      </c>
    </row>
    <row r="46" spans="1:33" ht="22.25" customHeight="1">
      <c r="A46" s="100" t="s">
        <v>75</v>
      </c>
      <c r="B46" s="44">
        <v>2027509.78</v>
      </c>
      <c r="C46" s="44">
        <v>3233.962</v>
      </c>
      <c r="D46" s="44">
        <v>210931.149</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2241674.8910000003</v>
      </c>
      <c r="AD46" s="41"/>
      <c r="AE46" s="52">
        <f t="shared" si="4"/>
        <v>2241.6748910000001</v>
      </c>
      <c r="AF46" s="128"/>
      <c r="AG46" s="44">
        <v>47.808999999999997</v>
      </c>
    </row>
    <row r="47" spans="1:33" ht="22.25" customHeight="1">
      <c r="A47" s="100" t="s">
        <v>76</v>
      </c>
      <c r="B47" s="44">
        <v>1935777.8829999999</v>
      </c>
      <c r="C47" s="44">
        <v>5178.1239999999998</v>
      </c>
      <c r="D47" s="44">
        <v>14002.07</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1954958.077</v>
      </c>
      <c r="AD47" s="41"/>
      <c r="AE47" s="52">
        <f t="shared" si="4"/>
        <v>1954.958077</v>
      </c>
      <c r="AF47" s="128"/>
      <c r="AG47" s="44">
        <v>82.228999999999999</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31305264.91</v>
      </c>
      <c r="C49" s="37">
        <f>SUM(C50:C52)</f>
        <v>314120.81</v>
      </c>
      <c r="D49" s="37">
        <f>SUM(D50:D52)</f>
        <v>321506.39999999997</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31940892.120000005</v>
      </c>
      <c r="AD49" s="41"/>
      <c r="AE49" s="37">
        <f t="shared" si="4"/>
        <v>31940.892120000004</v>
      </c>
      <c r="AF49" s="128"/>
      <c r="AG49" s="37">
        <f>SUM(AG50:AG52)</f>
        <v>35910.54</v>
      </c>
    </row>
    <row r="50" spans="1:33" ht="22.25" customHeight="1">
      <c r="A50" s="100" t="s">
        <v>79</v>
      </c>
      <c r="B50" s="44">
        <v>4137178.52</v>
      </c>
      <c r="C50" s="44">
        <v>9236.7099999999991</v>
      </c>
      <c r="D50" s="44">
        <v>1942.04</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4148357.27</v>
      </c>
      <c r="AD50" s="41"/>
      <c r="AE50" s="52">
        <f t="shared" si="4"/>
        <v>4148.3572700000004</v>
      </c>
      <c r="AF50" s="128"/>
      <c r="AG50" s="44">
        <v>2075.27</v>
      </c>
    </row>
    <row r="51" spans="1:33" ht="22.25" customHeight="1">
      <c r="A51" s="100" t="s">
        <v>80</v>
      </c>
      <c r="B51" s="44">
        <v>21398407.710000001</v>
      </c>
      <c r="C51" s="44">
        <v>282820.8</v>
      </c>
      <c r="D51" s="44">
        <v>307096.67</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21988325.180000003</v>
      </c>
      <c r="AD51" s="41"/>
      <c r="AE51" s="52">
        <f t="shared" si="4"/>
        <v>21988.325180000003</v>
      </c>
      <c r="AF51" s="128"/>
      <c r="AG51" s="44">
        <v>33752.15</v>
      </c>
    </row>
    <row r="52" spans="1:33" ht="22.25" customHeight="1">
      <c r="A52" s="100" t="s">
        <v>81</v>
      </c>
      <c r="B52" s="44">
        <v>5769678.6799999997</v>
      </c>
      <c r="C52" s="44">
        <v>22063.3</v>
      </c>
      <c r="D52" s="44">
        <v>12467.69</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5804209.6699999999</v>
      </c>
      <c r="AD52" s="41"/>
      <c r="AE52" s="52">
        <f t="shared" si="4"/>
        <v>5804.2096700000002</v>
      </c>
      <c r="AF52" s="128"/>
      <c r="AG52" s="44">
        <v>83.12</v>
      </c>
    </row>
    <row r="53" spans="1:33" ht="22.25" customHeight="1">
      <c r="A53" s="13" t="s">
        <v>82</v>
      </c>
      <c r="B53" s="37">
        <f>B54+B59</f>
        <v>22732105.707758222</v>
      </c>
      <c r="C53" s="37">
        <f>C54+C59</f>
        <v>26055711.47403517</v>
      </c>
      <c r="D53" s="37">
        <f>D54+D59</f>
        <v>41648.33</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48829465.51179339</v>
      </c>
      <c r="AD53" s="41"/>
      <c r="AE53" s="37">
        <f t="shared" si="4"/>
        <v>48829.465511793387</v>
      </c>
      <c r="AF53" s="128"/>
      <c r="AG53" s="37">
        <f>AG54+AG59</f>
        <v>9558.3000656210606</v>
      </c>
    </row>
    <row r="54" spans="1:33" ht="22.25" customHeight="1">
      <c r="A54" s="20" t="s">
        <v>83</v>
      </c>
      <c r="B54" s="37">
        <f>B55+B58</f>
        <v>86691.86</v>
      </c>
      <c r="C54" s="37">
        <f>C55+C58</f>
        <v>3049208.7199999997</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3135900.5799999996</v>
      </c>
      <c r="AD54" s="41"/>
      <c r="AE54" s="37">
        <f t="shared" si="4"/>
        <v>3135.9005799999995</v>
      </c>
      <c r="AF54" s="128"/>
      <c r="AG54" s="76"/>
    </row>
    <row r="55" spans="1:33" ht="22.25" customHeight="1">
      <c r="A55" s="101" t="s">
        <v>84</v>
      </c>
      <c r="B55" s="52">
        <f>B56+B57</f>
        <v>86691.86</v>
      </c>
      <c r="C55" s="52">
        <f>C56+C57</f>
        <v>3049208.7199999997</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3135900.5799999996</v>
      </c>
      <c r="AD55" s="41"/>
      <c r="AE55" s="44">
        <f t="shared" si="4"/>
        <v>3135.9005799999995</v>
      </c>
      <c r="AF55" s="128"/>
      <c r="AG55" s="73"/>
    </row>
    <row r="56" spans="1:33" ht="22.25" customHeight="1">
      <c r="A56" s="100" t="s">
        <v>85</v>
      </c>
      <c r="B56" s="44">
        <v>82561.39</v>
      </c>
      <c r="C56" s="44">
        <v>2924784.55</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3007345.94</v>
      </c>
      <c r="AD56" s="41"/>
      <c r="AE56" s="52">
        <f t="shared" si="4"/>
        <v>3007.3459400000002</v>
      </c>
      <c r="AF56" s="128"/>
      <c r="AG56" s="73"/>
    </row>
    <row r="57" spans="1:33" ht="22.25" customHeight="1">
      <c r="A57" s="100" t="s">
        <v>86</v>
      </c>
      <c r="B57" s="44">
        <v>4130.47</v>
      </c>
      <c r="C57" s="44">
        <v>124424.17</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128554.64</v>
      </c>
      <c r="AD57" s="41"/>
      <c r="AE57" s="52">
        <f t="shared" si="4"/>
        <v>128.55464000000001</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22645413.847758222</v>
      </c>
      <c r="C59" s="37">
        <f t="shared" ref="C59:D59" si="8">C60+C64</f>
        <v>23006502.754035171</v>
      </c>
      <c r="D59" s="37">
        <f t="shared" si="8"/>
        <v>41648.33</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45693564.931793392</v>
      </c>
      <c r="AD59" s="41"/>
      <c r="AE59" s="37">
        <f t="shared" si="4"/>
        <v>45693.564931793393</v>
      </c>
      <c r="AF59" s="128"/>
      <c r="AG59" s="53">
        <f>SUM(AG60:AG66)</f>
        <v>9558.3000656210606</v>
      </c>
    </row>
    <row r="60" spans="1:33" ht="22.25" customHeight="1">
      <c r="A60" s="100" t="s">
        <v>89</v>
      </c>
      <c r="B60" s="49">
        <f>SUM(B61,B62,B63)</f>
        <v>20360141.926181432</v>
      </c>
      <c r="C60" s="49">
        <f t="shared" ref="C60:D60" si="9">SUM(C61,C62,C63)</f>
        <v>20075882.752863221</v>
      </c>
      <c r="D60" s="49">
        <f t="shared" si="9"/>
        <v>41622.89</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40477647.56904465</v>
      </c>
      <c r="AD60" s="41"/>
      <c r="AE60" s="52">
        <f t="shared" si="4"/>
        <v>40477.647569044653</v>
      </c>
      <c r="AF60" s="128"/>
      <c r="AG60" s="111"/>
    </row>
    <row r="61" spans="1:33" ht="22.25" customHeight="1">
      <c r="A61" s="102" t="s">
        <v>90</v>
      </c>
      <c r="B61" s="44">
        <v>6055046.8439805703</v>
      </c>
      <c r="C61" s="44">
        <v>6829915.1167049203</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12884961.960685492</v>
      </c>
      <c r="AD61" s="41"/>
      <c r="AE61" s="52">
        <f t="shared" si="4"/>
        <v>12884.961960685492</v>
      </c>
      <c r="AF61" s="128"/>
      <c r="AG61" s="109"/>
    </row>
    <row r="62" spans="1:33" ht="22.25" customHeight="1">
      <c r="A62" s="102" t="s">
        <v>91</v>
      </c>
      <c r="B62" s="44">
        <v>14255887.549624201</v>
      </c>
      <c r="C62" s="44">
        <v>13185029.7724832</v>
      </c>
      <c r="D62" s="44">
        <v>41622.89</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27482540.212107401</v>
      </c>
      <c r="AD62" s="41"/>
      <c r="AE62" s="52">
        <f t="shared" si="4"/>
        <v>27482.5402121074</v>
      </c>
      <c r="AF62" s="128"/>
      <c r="AG62" s="44">
        <v>9558.3000656210606</v>
      </c>
    </row>
    <row r="63" spans="1:33" ht="22.25" customHeight="1">
      <c r="A63" s="102" t="s">
        <v>92</v>
      </c>
      <c r="B63" s="44">
        <v>49207.532576659803</v>
      </c>
      <c r="C63" s="44">
        <v>60937.863675103501</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110145.3962517633</v>
      </c>
      <c r="AD63" s="41"/>
      <c r="AE63" s="52">
        <f t="shared" si="4"/>
        <v>110.1453962517633</v>
      </c>
      <c r="AF63" s="128"/>
      <c r="AG63" s="109"/>
    </row>
    <row r="64" spans="1:33" ht="22.25" customHeight="1">
      <c r="A64" s="103" t="s">
        <v>93</v>
      </c>
      <c r="B64" s="49">
        <f>SUM(B65,B66,B67)</f>
        <v>2285271.9215767914</v>
      </c>
      <c r="C64" s="49">
        <f t="shared" ref="C64:D64" si="11">SUM(C65,C66,C67)</f>
        <v>2930620.0011719512</v>
      </c>
      <c r="D64" s="49">
        <f t="shared" si="11"/>
        <v>25.44</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5215917.362748743</v>
      </c>
      <c r="AD64" s="41"/>
      <c r="AE64" s="52">
        <f t="shared" si="4"/>
        <v>5215.9173627487435</v>
      </c>
      <c r="AF64" s="128"/>
      <c r="AG64" s="109"/>
    </row>
    <row r="65" spans="1:33" ht="22.25" customHeight="1">
      <c r="A65" s="102" t="s">
        <v>94</v>
      </c>
      <c r="B65" s="44">
        <v>2011204.0941565</v>
      </c>
      <c r="C65" s="44">
        <v>1147189.4585679399</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3158393.5527244397</v>
      </c>
      <c r="AD65" s="41"/>
      <c r="AE65" s="52">
        <f t="shared" si="4"/>
        <v>3158.3935527244398</v>
      </c>
      <c r="AF65" s="128"/>
      <c r="AG65" s="112"/>
    </row>
    <row r="66" spans="1:33" ht="22.25" customHeight="1">
      <c r="A66" s="102" t="s">
        <v>95</v>
      </c>
      <c r="B66" s="44">
        <v>272102.08768124803</v>
      </c>
      <c r="C66" s="44">
        <v>5078.89537034145</v>
      </c>
      <c r="D66" s="44">
        <v>25.44</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277206.42305158946</v>
      </c>
      <c r="AD66" s="41"/>
      <c r="AE66" s="52">
        <f t="shared" si="4"/>
        <v>277.20642305158947</v>
      </c>
      <c r="AF66" s="128"/>
      <c r="AG66" s="112"/>
    </row>
    <row r="67" spans="1:33" ht="22.25" customHeight="1" thickBot="1">
      <c r="A67" s="102" t="s">
        <v>96</v>
      </c>
      <c r="B67" s="44">
        <v>1965.73973904378</v>
      </c>
      <c r="C67" s="44">
        <v>1778351.6472336701</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1780317.386972714</v>
      </c>
      <c r="AD67" s="41"/>
      <c r="AE67" s="116">
        <f t="shared" si="4"/>
        <v>1780.3173869727141</v>
      </c>
      <c r="AF67" s="128"/>
      <c r="AG67" s="112"/>
    </row>
    <row r="68" spans="1:33" ht="22.25" customHeight="1">
      <c r="A68" s="12" t="s">
        <v>97</v>
      </c>
      <c r="B68" s="33">
        <f>B69+B75+B86+B94+B99+B105+B112+B117</f>
        <v>40151418.95698677</v>
      </c>
      <c r="C68" s="33">
        <f t="shared" ref="C68:AC68" si="12">C69+C75+C86+C94+C99+C105+C112+C117</f>
        <v>247003.45706957029</v>
      </c>
      <c r="D68" s="33">
        <f t="shared" si="12"/>
        <v>1282247.55</v>
      </c>
      <c r="E68" s="34">
        <f t="shared" si="12"/>
        <v>1668588.1439999999</v>
      </c>
      <c r="F68" s="34">
        <f t="shared" si="12"/>
        <v>0</v>
      </c>
      <c r="G68" s="34">
        <f t="shared" si="12"/>
        <v>0</v>
      </c>
      <c r="H68" s="34">
        <f t="shared" si="12"/>
        <v>0</v>
      </c>
      <c r="I68" s="34">
        <f t="shared" si="12"/>
        <v>0</v>
      </c>
      <c r="J68" s="34">
        <f t="shared" si="12"/>
        <v>0</v>
      </c>
      <c r="K68" s="34">
        <f t="shared" si="12"/>
        <v>0</v>
      </c>
      <c r="L68" s="34">
        <f t="shared" si="12"/>
        <v>0</v>
      </c>
      <c r="M68" s="34">
        <f t="shared" si="12"/>
        <v>0</v>
      </c>
      <c r="N68" s="34">
        <f t="shared" si="12"/>
        <v>0</v>
      </c>
      <c r="O68" s="34">
        <f t="shared" si="12"/>
        <v>0</v>
      </c>
      <c r="P68" s="34">
        <f t="shared" si="12"/>
        <v>0</v>
      </c>
      <c r="Q68" s="34">
        <f t="shared" si="12"/>
        <v>0</v>
      </c>
      <c r="R68" s="34">
        <f t="shared" si="12"/>
        <v>0</v>
      </c>
      <c r="S68" s="34">
        <f t="shared" si="12"/>
        <v>0</v>
      </c>
      <c r="T68" s="34">
        <f t="shared" si="12"/>
        <v>0</v>
      </c>
      <c r="U68" s="34">
        <f t="shared" si="12"/>
        <v>351952.22399999999</v>
      </c>
      <c r="V68" s="34">
        <f t="shared" si="12"/>
        <v>93910.328999999998</v>
      </c>
      <c r="W68" s="34">
        <f t="shared" si="12"/>
        <v>0</v>
      </c>
      <c r="X68" s="34">
        <f t="shared" si="12"/>
        <v>0</v>
      </c>
      <c r="Y68" s="34">
        <f t="shared" si="12"/>
        <v>0</v>
      </c>
      <c r="Z68" s="34">
        <f t="shared" si="12"/>
        <v>0</v>
      </c>
      <c r="AA68" s="34">
        <f t="shared" si="12"/>
        <v>0</v>
      </c>
      <c r="AB68" s="120">
        <f t="shared" si="12"/>
        <v>65246.11</v>
      </c>
      <c r="AC68" s="57">
        <f t="shared" si="12"/>
        <v>43860366.771056332</v>
      </c>
      <c r="AD68" s="93"/>
      <c r="AE68" s="57">
        <f t="shared" si="4"/>
        <v>43860.366771056331</v>
      </c>
      <c r="AF68" s="128"/>
      <c r="AG68" s="57"/>
    </row>
    <row r="69" spans="1:33" ht="22.25" customHeight="1">
      <c r="A69" s="20" t="s">
        <v>98</v>
      </c>
      <c r="B69" s="53">
        <f>SUM(B70:B74)</f>
        <v>20113594.420167498</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20113594.420167498</v>
      </c>
      <c r="AD69" s="41"/>
      <c r="AE69" s="37">
        <f t="shared" si="4"/>
        <v>20113.594420167497</v>
      </c>
      <c r="AF69" s="128"/>
      <c r="AG69" s="76"/>
    </row>
    <row r="70" spans="1:33" ht="22.25" customHeight="1">
      <c r="A70" s="100" t="s">
        <v>99</v>
      </c>
      <c r="B70" s="44">
        <v>12689367.501600003</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12689367.501600003</v>
      </c>
      <c r="AD70" s="41"/>
      <c r="AE70" s="52">
        <f t="shared" si="4"/>
        <v>12689.367501600003</v>
      </c>
      <c r="AF70" s="128"/>
      <c r="AG70" s="111"/>
    </row>
    <row r="71" spans="1:33" ht="22.25" customHeight="1">
      <c r="A71" s="100" t="s">
        <v>100</v>
      </c>
      <c r="B71" s="44">
        <v>2458703.6573712747</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2458703.6573712747</v>
      </c>
      <c r="AD71" s="41"/>
      <c r="AE71" s="52">
        <f t="shared" si="4"/>
        <v>2458.7036573712749</v>
      </c>
      <c r="AF71" s="128"/>
      <c r="AG71" s="111"/>
    </row>
    <row r="72" spans="1:33" ht="22.25" customHeight="1">
      <c r="A72" s="100" t="s">
        <v>101</v>
      </c>
      <c r="B72" s="44">
        <v>470045.10586473235</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470045.10586473235</v>
      </c>
      <c r="AD72" s="41"/>
      <c r="AE72" s="52">
        <f t="shared" si="4"/>
        <v>470.04510586473236</v>
      </c>
      <c r="AF72" s="128"/>
      <c r="AG72" s="111"/>
    </row>
    <row r="73" spans="1:33" ht="22.25" customHeight="1">
      <c r="A73" s="100" t="s">
        <v>102</v>
      </c>
      <c r="B73" s="44">
        <v>4495478.1553314878</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4495478.1553314878</v>
      </c>
      <c r="AD73" s="41"/>
      <c r="AE73" s="52">
        <f t="shared" ref="AE73:AE136" si="13">AC73/1000</f>
        <v>4495.4781553314879</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4859830.822519578</v>
      </c>
      <c r="C75" s="37">
        <f>SUM(C76:C85)</f>
        <v>247003.45706957029</v>
      </c>
      <c r="D75" s="37">
        <f>SUM(D76:D85)</f>
        <v>1282247.55</v>
      </c>
      <c r="E75" s="60">
        <f>SUM(E76:E85)</f>
        <v>1668588.1439999999</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8057669.9735891465</v>
      </c>
      <c r="AD75" s="41"/>
      <c r="AE75" s="37">
        <f t="shared" si="13"/>
        <v>8057.6699735891461</v>
      </c>
      <c r="AF75" s="128"/>
      <c r="AG75" s="76"/>
    </row>
    <row r="76" spans="1:33" ht="22.25" customHeight="1">
      <c r="A76" s="100" t="s">
        <v>105</v>
      </c>
      <c r="B76" s="117">
        <v>2552915.7925906116</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2552915.7925906116</v>
      </c>
      <c r="AD76" s="41"/>
      <c r="AE76" s="52">
        <f t="shared" si="13"/>
        <v>2552.9157925906115</v>
      </c>
      <c r="AF76" s="128"/>
      <c r="AG76" s="111"/>
    </row>
    <row r="77" spans="1:33" ht="22.25" customHeight="1">
      <c r="A77" s="100" t="s">
        <v>106</v>
      </c>
      <c r="B77" s="59"/>
      <c r="C77" s="58"/>
      <c r="D77" s="44">
        <v>1090899</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1090899</v>
      </c>
      <c r="AD77" s="41"/>
      <c r="AE77" s="52">
        <f t="shared" si="13"/>
        <v>1090.8989999999999</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191348.55000000002</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191348.55000000002</v>
      </c>
      <c r="AD79" s="41"/>
      <c r="AE79" s="52">
        <f t="shared" si="13"/>
        <v>191.34855000000002</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136804.62</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136804.62</v>
      </c>
      <c r="AD81" s="41"/>
      <c r="AE81" s="52">
        <f t="shared" si="13"/>
        <v>136.80462</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2130090.4099289658</v>
      </c>
      <c r="C83" s="44">
        <v>247003.45706957029</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2377093.866998536</v>
      </c>
      <c r="AD83" s="41"/>
      <c r="AE83" s="52">
        <f t="shared" si="13"/>
        <v>2377.0938669985362</v>
      </c>
      <c r="AF83" s="128"/>
      <c r="AG83" s="111"/>
    </row>
    <row r="84" spans="1:33" ht="22.25" customHeight="1">
      <c r="A84" s="100" t="s">
        <v>113</v>
      </c>
      <c r="B84" s="59"/>
      <c r="C84" s="58"/>
      <c r="D84" s="58"/>
      <c r="E84" s="165">
        <v>1668588.1439999999</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1668588.1439999999</v>
      </c>
      <c r="AD84" s="41"/>
      <c r="AE84" s="52">
        <f t="shared" si="13"/>
        <v>1668.5881439999998</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14885329.6</v>
      </c>
      <c r="C86" s="37">
        <f>SUM(C87:C93)</f>
        <v>0</v>
      </c>
      <c r="D86" s="58"/>
      <c r="E86" s="47"/>
      <c r="F86" s="47"/>
      <c r="G86" s="47"/>
      <c r="H86" s="47"/>
      <c r="I86" s="47"/>
      <c r="J86" s="47"/>
      <c r="K86" s="47"/>
      <c r="L86" s="47"/>
      <c r="M86" s="47"/>
      <c r="N86" s="47"/>
      <c r="O86" s="47"/>
      <c r="P86" s="47"/>
      <c r="Q86" s="47"/>
      <c r="R86" s="47"/>
      <c r="S86" s="47"/>
      <c r="T86" s="47"/>
      <c r="U86" s="37">
        <f t="shared" ref="U86:V86" si="15">SUM(U87:U93)</f>
        <v>351952.22399999999</v>
      </c>
      <c r="V86" s="37">
        <f t="shared" si="15"/>
        <v>93910.328999999998</v>
      </c>
      <c r="W86" s="47"/>
      <c r="X86" s="47"/>
      <c r="Y86" s="47"/>
      <c r="Z86" s="47"/>
      <c r="AA86" s="47"/>
      <c r="AB86" s="75"/>
      <c r="AC86" s="37">
        <f>SUM(AC87:AC93)</f>
        <v>15331192.153000001</v>
      </c>
      <c r="AD86" s="41"/>
      <c r="AE86" s="37">
        <f>AC86/1000</f>
        <v>15331.192153</v>
      </c>
      <c r="AF86" s="128"/>
      <c r="AG86" s="76"/>
    </row>
    <row r="87" spans="1:33" ht="22.25" customHeight="1">
      <c r="A87" s="100" t="s">
        <v>116</v>
      </c>
      <c r="B87" s="44">
        <v>14337238.390000001</v>
      </c>
      <c r="C87" s="44">
        <v>0</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6">SUM(B87:AB87)</f>
        <v>14337238.390000001</v>
      </c>
      <c r="AD87" s="41"/>
      <c r="AE87" s="52">
        <f t="shared" si="13"/>
        <v>14337.23839</v>
      </c>
      <c r="AF87" s="128"/>
      <c r="AG87" s="111"/>
    </row>
    <row r="88" spans="1:33" ht="22.25" customHeight="1">
      <c r="A88" s="100" t="s">
        <v>117</v>
      </c>
      <c r="B88" s="44">
        <v>335515.7</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6"/>
        <v>335515.7</v>
      </c>
      <c r="AD88" s="41"/>
      <c r="AE88" s="52">
        <f t="shared" si="13"/>
        <v>335.51570000000004</v>
      </c>
      <c r="AF88" s="128"/>
      <c r="AG88" s="111"/>
    </row>
    <row r="89" spans="1:33" ht="22.25" customHeight="1">
      <c r="A89" s="100" t="s">
        <v>118</v>
      </c>
      <c r="B89" s="44">
        <v>106169.60000000001</v>
      </c>
      <c r="C89" s="58"/>
      <c r="D89" s="58"/>
      <c r="E89" s="45"/>
      <c r="F89" s="46"/>
      <c r="G89" s="46"/>
      <c r="H89" s="46"/>
      <c r="I89" s="47"/>
      <c r="J89" s="47"/>
      <c r="K89" s="47"/>
      <c r="L89" s="47"/>
      <c r="M89" s="47"/>
      <c r="N89" s="47"/>
      <c r="O89" s="47"/>
      <c r="P89" s="47"/>
      <c r="Q89" s="47"/>
      <c r="R89" s="47"/>
      <c r="S89" s="47"/>
      <c r="T89" s="47"/>
      <c r="U89" s="165">
        <v>351952.22399999999</v>
      </c>
      <c r="V89" s="165">
        <v>93910.328999999998</v>
      </c>
      <c r="W89" s="47"/>
      <c r="X89" s="47"/>
      <c r="Y89" s="47"/>
      <c r="Z89" s="47"/>
      <c r="AA89" s="47"/>
      <c r="AB89" s="75"/>
      <c r="AC89" s="44">
        <f t="shared" si="16"/>
        <v>552032.15300000005</v>
      </c>
      <c r="AD89" s="41"/>
      <c r="AE89" s="44">
        <f t="shared" si="13"/>
        <v>552.03215299999999</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106405.91</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6"/>
        <v>106405.91</v>
      </c>
      <c r="AD91" s="41"/>
      <c r="AE91" s="52">
        <f t="shared" si="13"/>
        <v>106.40591000000001</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232347.70832533334</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232347.70832533334</v>
      </c>
      <c r="AD94" s="41"/>
      <c r="AE94" s="37">
        <f t="shared" si="13"/>
        <v>232.34770832533334</v>
      </c>
      <c r="AF94" s="128"/>
      <c r="AG94" s="78"/>
    </row>
    <row r="95" spans="1:33" ht="22.25" customHeight="1">
      <c r="A95" s="100" t="s">
        <v>124</v>
      </c>
      <c r="B95" s="44">
        <v>180126.97765333334</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180126.97765333334</v>
      </c>
      <c r="AD95" s="41"/>
      <c r="AE95" s="52">
        <f t="shared" si="13"/>
        <v>180.12697765333334</v>
      </c>
      <c r="AF95" s="128"/>
      <c r="AG95" s="111"/>
    </row>
    <row r="96" spans="1:33" ht="22.25" customHeight="1">
      <c r="A96" s="100" t="s">
        <v>125</v>
      </c>
      <c r="B96" s="44">
        <v>52220.730671999998</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52220.730671999998</v>
      </c>
      <c r="AD96" s="41"/>
      <c r="AE96" s="52">
        <f t="shared" si="13"/>
        <v>52.220730671999995</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0</v>
      </c>
      <c r="E99" s="66">
        <f>SUM(E100:E102)</f>
        <v>0</v>
      </c>
      <c r="F99" s="47"/>
      <c r="G99" s="47"/>
      <c r="H99" s="47"/>
      <c r="I99" s="47"/>
      <c r="J99" s="47"/>
      <c r="K99" s="47"/>
      <c r="L99" s="47"/>
      <c r="M99" s="47"/>
      <c r="N99" s="47"/>
      <c r="O99" s="47"/>
      <c r="P99" s="47"/>
      <c r="Q99" s="47"/>
      <c r="R99" s="47"/>
      <c r="S99" s="47"/>
      <c r="T99" s="66">
        <f>SUM(T100:T102)</f>
        <v>0</v>
      </c>
      <c r="U99" s="66">
        <f t="shared" ref="U99:AB99" si="17">SUM(U100:U102)</f>
        <v>0</v>
      </c>
      <c r="V99" s="66">
        <f t="shared" si="17"/>
        <v>0</v>
      </c>
      <c r="W99" s="66">
        <f t="shared" si="17"/>
        <v>0</v>
      </c>
      <c r="X99" s="66">
        <f t="shared" si="17"/>
        <v>0</v>
      </c>
      <c r="Y99" s="66">
        <f t="shared" si="17"/>
        <v>0</v>
      </c>
      <c r="Z99" s="66">
        <f t="shared" si="17"/>
        <v>0</v>
      </c>
      <c r="AA99" s="66">
        <f t="shared" si="17"/>
        <v>0</v>
      </c>
      <c r="AB99" s="66">
        <f t="shared" si="17"/>
        <v>0</v>
      </c>
      <c r="AC99" s="37">
        <f>SUM(AC100:AC104)</f>
        <v>0</v>
      </c>
      <c r="AD99" s="41"/>
      <c r="AE99" s="37">
        <f t="shared" si="13"/>
        <v>0</v>
      </c>
      <c r="AF99" s="128"/>
      <c r="AG99" s="63"/>
    </row>
    <row r="100" spans="1:33" ht="22.25" customHeight="1">
      <c r="A100" s="100" t="s">
        <v>129</v>
      </c>
      <c r="B100" s="63"/>
      <c r="C100" s="63"/>
      <c r="D100" s="44">
        <v>0</v>
      </c>
      <c r="E100" s="165">
        <v>0</v>
      </c>
      <c r="F100" s="47"/>
      <c r="G100" s="47"/>
      <c r="H100" s="47"/>
      <c r="I100" s="47"/>
      <c r="J100" s="47"/>
      <c r="K100" s="47"/>
      <c r="L100" s="47"/>
      <c r="M100" s="47"/>
      <c r="N100" s="47"/>
      <c r="O100" s="47"/>
      <c r="P100" s="47"/>
      <c r="Q100" s="47"/>
      <c r="R100" s="47"/>
      <c r="S100" s="47"/>
      <c r="T100" s="165">
        <v>0</v>
      </c>
      <c r="U100" s="165">
        <v>0</v>
      </c>
      <c r="V100" s="165">
        <v>0</v>
      </c>
      <c r="W100" s="165">
        <v>0</v>
      </c>
      <c r="X100" s="165">
        <v>0</v>
      </c>
      <c r="Y100" s="165">
        <v>0</v>
      </c>
      <c r="Z100" s="165">
        <v>0</v>
      </c>
      <c r="AA100" s="165">
        <v>0</v>
      </c>
      <c r="AB100" s="165">
        <v>0</v>
      </c>
      <c r="AC100" s="52">
        <f>SUM(B100:AB100)</f>
        <v>0</v>
      </c>
      <c r="AD100" s="41"/>
      <c r="AE100" s="52">
        <f t="shared" si="13"/>
        <v>0</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0</v>
      </c>
      <c r="G105" s="67">
        <f t="shared" ref="G105:S105" si="18">SUM(G106:G111)</f>
        <v>0</v>
      </c>
      <c r="H105" s="66">
        <f t="shared" si="18"/>
        <v>0</v>
      </c>
      <c r="I105" s="66">
        <f t="shared" si="18"/>
        <v>0</v>
      </c>
      <c r="J105" s="66">
        <f t="shared" si="18"/>
        <v>0</v>
      </c>
      <c r="K105" s="66">
        <f t="shared" si="18"/>
        <v>0</v>
      </c>
      <c r="L105" s="66">
        <f t="shared" si="18"/>
        <v>0</v>
      </c>
      <c r="M105" s="66">
        <f t="shared" si="18"/>
        <v>0</v>
      </c>
      <c r="N105" s="66">
        <f t="shared" si="18"/>
        <v>0</v>
      </c>
      <c r="O105" s="66">
        <f t="shared" si="18"/>
        <v>0</v>
      </c>
      <c r="P105" s="66">
        <f t="shared" si="18"/>
        <v>0</v>
      </c>
      <c r="Q105" s="66">
        <f t="shared" si="18"/>
        <v>0</v>
      </c>
      <c r="R105" s="67">
        <f t="shared" si="18"/>
        <v>0</v>
      </c>
      <c r="S105" s="66">
        <f t="shared" si="18"/>
        <v>0</v>
      </c>
      <c r="T105" s="47"/>
      <c r="U105" s="47"/>
      <c r="V105" s="47"/>
      <c r="W105" s="47"/>
      <c r="X105" s="47"/>
      <c r="Y105" s="47"/>
      <c r="Z105" s="47"/>
      <c r="AA105" s="47"/>
      <c r="AB105" s="75"/>
      <c r="AC105" s="37">
        <f>SUM(AC106:AC111)</f>
        <v>0</v>
      </c>
      <c r="AD105" s="41"/>
      <c r="AE105" s="37">
        <f>AC105/1000</f>
        <v>0</v>
      </c>
      <c r="AF105" s="128"/>
      <c r="AG105" s="63"/>
    </row>
    <row r="106" spans="1:33" ht="22.25" customHeight="1">
      <c r="A106" s="100" t="s">
        <v>135</v>
      </c>
      <c r="B106" s="63"/>
      <c r="C106" s="63"/>
      <c r="D106" s="63"/>
      <c r="E106" s="45"/>
      <c r="F106" s="165"/>
      <c r="G106" s="47"/>
      <c r="H106" s="47"/>
      <c r="I106" s="47"/>
      <c r="J106" s="165"/>
      <c r="K106" s="165"/>
      <c r="L106" s="165"/>
      <c r="M106" s="105"/>
      <c r="N106" s="47"/>
      <c r="O106" s="47"/>
      <c r="P106" s="47"/>
      <c r="Q106" s="47"/>
      <c r="R106" s="47"/>
      <c r="S106" s="165"/>
      <c r="T106" s="47"/>
      <c r="U106" s="47"/>
      <c r="V106" s="47"/>
      <c r="W106" s="47"/>
      <c r="X106" s="47"/>
      <c r="Y106" s="47"/>
      <c r="Z106" s="47"/>
      <c r="AA106" s="47"/>
      <c r="AB106" s="75"/>
      <c r="AC106" s="52">
        <f>SUM(B106:AB106)</f>
        <v>0</v>
      </c>
      <c r="AD106" s="41"/>
      <c r="AE106" s="52">
        <f>AC106/1000</f>
        <v>0</v>
      </c>
      <c r="AF106" s="128"/>
      <c r="AG106" s="111"/>
    </row>
    <row r="107" spans="1:33" ht="22.25" customHeight="1">
      <c r="A107" s="100" t="s">
        <v>136</v>
      </c>
      <c r="B107" s="63"/>
      <c r="C107" s="63"/>
      <c r="D107" s="63"/>
      <c r="E107" s="45"/>
      <c r="F107" s="47"/>
      <c r="G107" s="47"/>
      <c r="H107" s="47"/>
      <c r="I107" s="165"/>
      <c r="J107" s="165"/>
      <c r="K107" s="47"/>
      <c r="L107" s="47"/>
      <c r="M107" s="165"/>
      <c r="N107" s="47"/>
      <c r="O107" s="47"/>
      <c r="P107" s="47"/>
      <c r="Q107" s="165"/>
      <c r="R107" s="47"/>
      <c r="S107" s="47"/>
      <c r="T107" s="47"/>
      <c r="U107" s="47"/>
      <c r="V107" s="47"/>
      <c r="W107" s="47"/>
      <c r="X107" s="47"/>
      <c r="Y107" s="47"/>
      <c r="Z107" s="47"/>
      <c r="AA107" s="47"/>
      <c r="AB107" s="75"/>
      <c r="AC107" s="52">
        <f>SUM(B107:AB107)</f>
        <v>0</v>
      </c>
      <c r="AD107" s="41"/>
      <c r="AE107" s="52">
        <f t="shared" si="13"/>
        <v>0</v>
      </c>
      <c r="AF107" s="128"/>
      <c r="AG107" s="111"/>
    </row>
    <row r="108" spans="1:33" ht="22.25" customHeight="1">
      <c r="A108" s="100" t="s">
        <v>137</v>
      </c>
      <c r="B108" s="63"/>
      <c r="C108" s="63"/>
      <c r="D108" s="63"/>
      <c r="E108" s="45"/>
      <c r="F108" s="47"/>
      <c r="G108" s="47"/>
      <c r="H108" s="165"/>
      <c r="I108" s="47"/>
      <c r="J108" s="47"/>
      <c r="K108" s="47"/>
      <c r="L108" s="47"/>
      <c r="M108" s="47"/>
      <c r="N108" s="47"/>
      <c r="O108" s="165"/>
      <c r="P108" s="165"/>
      <c r="Q108" s="47"/>
      <c r="R108" s="165"/>
      <c r="S108" s="47"/>
      <c r="T108" s="47"/>
      <c r="U108" s="47"/>
      <c r="V108" s="47"/>
      <c r="W108" s="47"/>
      <c r="X108" s="47"/>
      <c r="Y108" s="47"/>
      <c r="Z108" s="47"/>
      <c r="AA108" s="47"/>
      <c r="AB108" s="75"/>
      <c r="AC108" s="52">
        <f>SUM(B108:AB108)</f>
        <v>0</v>
      </c>
      <c r="AD108" s="41"/>
      <c r="AE108" s="52">
        <f t="shared" si="13"/>
        <v>0</v>
      </c>
      <c r="AF108" s="128"/>
      <c r="AG108" s="111"/>
    </row>
    <row r="109" spans="1:33" ht="22.25" customHeight="1">
      <c r="A109" s="100" t="s">
        <v>138</v>
      </c>
      <c r="B109" s="63"/>
      <c r="C109" s="63"/>
      <c r="D109" s="63"/>
      <c r="E109" s="45"/>
      <c r="F109" s="47"/>
      <c r="G109" s="47"/>
      <c r="H109" s="47"/>
      <c r="I109" s="47"/>
      <c r="J109" s="165"/>
      <c r="K109" s="47"/>
      <c r="L109" s="47"/>
      <c r="M109" s="47"/>
      <c r="N109" s="165"/>
      <c r="O109" s="47"/>
      <c r="P109" s="47"/>
      <c r="Q109" s="165"/>
      <c r="R109" s="47"/>
      <c r="S109" s="47"/>
      <c r="T109" s="47"/>
      <c r="U109" s="47"/>
      <c r="V109" s="47"/>
      <c r="W109" s="47"/>
      <c r="X109" s="47"/>
      <c r="Y109" s="47"/>
      <c r="Z109" s="47"/>
      <c r="AA109" s="47"/>
      <c r="AB109" s="75"/>
      <c r="AC109" s="52">
        <f>SUM(B109:AB109)</f>
        <v>0</v>
      </c>
      <c r="AD109" s="41"/>
      <c r="AE109" s="52">
        <f t="shared" si="13"/>
        <v>0</v>
      </c>
      <c r="AF109" s="128"/>
      <c r="AG109" s="111"/>
    </row>
    <row r="110" spans="1:33" ht="22.25" customHeight="1">
      <c r="A110" s="100" t="s">
        <v>139</v>
      </c>
      <c r="B110" s="64"/>
      <c r="C110" s="63"/>
      <c r="D110" s="63"/>
      <c r="E110" s="45"/>
      <c r="F110" s="47"/>
      <c r="G110" s="165"/>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9">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65246.11</v>
      </c>
      <c r="AC112" s="37">
        <f>SUM(AC113:AC116)</f>
        <v>65246.11</v>
      </c>
      <c r="AD112" s="41"/>
      <c r="AE112" s="37">
        <f t="shared" si="13"/>
        <v>65.246110000000002</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65246.11</v>
      </c>
      <c r="AC113" s="52">
        <f>SUM(B113:AB113)</f>
        <v>65246.11</v>
      </c>
      <c r="AD113" s="41"/>
      <c r="AE113" s="52">
        <f t="shared" si="13"/>
        <v>65.246110000000002</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60316.405974359826</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60316.405974359826</v>
      </c>
      <c r="AD117" s="41"/>
      <c r="AE117" s="37">
        <f t="shared" si="13"/>
        <v>60.316405974359824</v>
      </c>
      <c r="AF117" s="128"/>
      <c r="AG117" s="64"/>
    </row>
    <row r="118" spans="1:33" ht="22.25" customHeight="1">
      <c r="A118" s="100" t="s">
        <v>147</v>
      </c>
      <c r="B118" s="44">
        <v>60316.405974359826</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20">SUM(B118:AB118)</f>
        <v>60316.405974359826</v>
      </c>
      <c r="AD118" s="41"/>
      <c r="AE118" s="52">
        <f t="shared" si="13"/>
        <v>60.316405974359824</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960714.95799999998</v>
      </c>
      <c r="C121" s="33">
        <f>C122+C132+SUM(C143:C149)</f>
        <v>82380859.696099997</v>
      </c>
      <c r="D121" s="33">
        <f>D122+D132+SUM(D143:D149)</f>
        <v>21542066.447300002</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104883641.1014</v>
      </c>
      <c r="AD121" s="41"/>
      <c r="AE121" s="57">
        <f t="shared" si="13"/>
        <v>104883.6411014</v>
      </c>
      <c r="AF121" s="128"/>
      <c r="AG121" s="33">
        <f>SUM(AG122:AG149)</f>
        <v>3136.18</v>
      </c>
    </row>
    <row r="122" spans="1:33" ht="22.25" customHeight="1">
      <c r="A122" s="22" t="s">
        <v>151</v>
      </c>
      <c r="B122" s="58"/>
      <c r="C122" s="37">
        <f>SUM(C123:C131)</f>
        <v>66445747</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20"/>
        <v>66445747</v>
      </c>
      <c r="AD122" s="41"/>
      <c r="AE122" s="37">
        <f t="shared" si="13"/>
        <v>66445.747000000003</v>
      </c>
      <c r="AF122" s="128"/>
      <c r="AG122" s="63"/>
    </row>
    <row r="123" spans="1:33" ht="22.25" customHeight="1">
      <c r="A123" s="21" t="s">
        <v>152</v>
      </c>
      <c r="B123" s="58"/>
      <c r="C123" s="44">
        <v>61793206</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20"/>
        <v>61793206</v>
      </c>
      <c r="AD123" s="41"/>
      <c r="AE123" s="52">
        <f t="shared" si="13"/>
        <v>61793.205999999998</v>
      </c>
      <c r="AF123" s="128"/>
      <c r="AG123" s="111"/>
    </row>
    <row r="124" spans="1:33" ht="22.25" customHeight="1">
      <c r="A124" s="21" t="s">
        <v>153</v>
      </c>
      <c r="B124" s="59"/>
      <c r="C124" s="44">
        <v>1176631</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20"/>
        <v>1176631</v>
      </c>
      <c r="AD124" s="41"/>
      <c r="AE124" s="52">
        <f t="shared" si="13"/>
        <v>1176.6310000000001</v>
      </c>
      <c r="AF124" s="128"/>
      <c r="AG124" s="111"/>
    </row>
    <row r="125" spans="1:33" ht="22.25" customHeight="1">
      <c r="A125" s="21" t="s">
        <v>154</v>
      </c>
      <c r="B125" s="59"/>
      <c r="C125" s="44">
        <v>371633</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20"/>
        <v>371633</v>
      </c>
      <c r="AD125" s="41"/>
      <c r="AE125" s="52">
        <f t="shared" si="13"/>
        <v>371.63299999999998</v>
      </c>
      <c r="AF125" s="128"/>
      <c r="AG125" s="111"/>
    </row>
    <row r="126" spans="1:33" ht="22.25" customHeight="1">
      <c r="A126" s="21" t="s">
        <v>155</v>
      </c>
      <c r="B126" s="59"/>
      <c r="C126" s="44">
        <v>30852</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20"/>
        <v>30852</v>
      </c>
      <c r="AD126" s="41"/>
      <c r="AE126" s="52">
        <f t="shared" si="13"/>
        <v>30.852</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1424159</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20"/>
        <v>1424159</v>
      </c>
      <c r="AD128" s="41"/>
      <c r="AE128" s="52">
        <f t="shared" si="13"/>
        <v>1424.1590000000001</v>
      </c>
      <c r="AF128" s="128"/>
      <c r="AG128" s="111"/>
    </row>
    <row r="129" spans="1:33" ht="22.25" customHeight="1">
      <c r="A129" s="21" t="s">
        <v>159</v>
      </c>
      <c r="B129" s="76"/>
      <c r="C129" s="44">
        <v>1165998</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20"/>
        <v>1165998</v>
      </c>
      <c r="AD129" s="41"/>
      <c r="AE129" s="52">
        <f t="shared" si="13"/>
        <v>1165.998</v>
      </c>
      <c r="AF129" s="128"/>
      <c r="AG129" s="111"/>
    </row>
    <row r="130" spans="1:33" ht="22.25" customHeight="1">
      <c r="A130" s="21" t="s">
        <v>160</v>
      </c>
      <c r="B130" s="77"/>
      <c r="C130" s="44">
        <v>483268</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20"/>
        <v>483268</v>
      </c>
      <c r="AD130" s="41"/>
      <c r="AE130" s="52">
        <f t="shared" si="13"/>
        <v>483.26799999999997</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15081960</v>
      </c>
      <c r="D132" s="62">
        <f>SUM(D133:D142)</f>
        <v>5840782.9121000003</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20"/>
        <v>20922742.912100002</v>
      </c>
      <c r="AD132" s="41"/>
      <c r="AE132" s="37">
        <f t="shared" si="13"/>
        <v>20922.742912100002</v>
      </c>
      <c r="AF132" s="128"/>
      <c r="AG132" s="78"/>
    </row>
    <row r="133" spans="1:33" ht="22.25" customHeight="1">
      <c r="A133" s="21" t="s">
        <v>163</v>
      </c>
      <c r="B133" s="59"/>
      <c r="C133" s="44">
        <v>7956028</v>
      </c>
      <c r="D133" s="44">
        <v>3971840</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20"/>
        <v>11927868</v>
      </c>
      <c r="AD133" s="41"/>
      <c r="AE133" s="52">
        <f t="shared" si="13"/>
        <v>11927.868</v>
      </c>
      <c r="AF133" s="128"/>
      <c r="AG133" s="111"/>
    </row>
    <row r="134" spans="1:33" ht="22.25" customHeight="1">
      <c r="A134" s="21" t="s">
        <v>164</v>
      </c>
      <c r="B134" s="59"/>
      <c r="C134" s="44">
        <v>27195</v>
      </c>
      <c r="D134" s="44">
        <v>21940</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20"/>
        <v>49135</v>
      </c>
      <c r="AD134" s="41"/>
      <c r="AE134" s="52">
        <f t="shared" si="13"/>
        <v>49.134999999999998</v>
      </c>
      <c r="AF134" s="128"/>
      <c r="AG134" s="111"/>
    </row>
    <row r="135" spans="1:33" ht="22.25" customHeight="1">
      <c r="A135" s="21" t="s">
        <v>165</v>
      </c>
      <c r="B135" s="59"/>
      <c r="C135" s="44">
        <v>5764470</v>
      </c>
      <c r="D135" s="44">
        <v>380128</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20"/>
        <v>6144598</v>
      </c>
      <c r="AD135" s="41"/>
      <c r="AE135" s="52">
        <f t="shared" si="13"/>
        <v>6144.598</v>
      </c>
      <c r="AF135" s="128"/>
      <c r="AG135" s="111"/>
    </row>
    <row r="136" spans="1:33" ht="22.25" customHeight="1">
      <c r="A136" s="21" t="s">
        <v>166</v>
      </c>
      <c r="B136" s="59"/>
      <c r="C136" s="44">
        <v>907</v>
      </c>
      <c r="D136" s="44">
        <v>3029</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20"/>
        <v>3936</v>
      </c>
      <c r="AD136" s="41"/>
      <c r="AE136" s="52">
        <f t="shared" si="13"/>
        <v>3.9359999999999999</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20"/>
        <v>0</v>
      </c>
      <c r="AD137" s="41"/>
      <c r="AE137" s="52">
        <f t="shared" ref="AE137:AE193" si="21">AC137/1000</f>
        <v>0</v>
      </c>
      <c r="AF137" s="128"/>
      <c r="AG137" s="111"/>
    </row>
    <row r="138" spans="1:33" ht="22.25" customHeight="1">
      <c r="A138" s="21" t="s">
        <v>168</v>
      </c>
      <c r="B138" s="59"/>
      <c r="C138" s="44">
        <v>39954</v>
      </c>
      <c r="D138" s="44">
        <v>21208</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20"/>
        <v>61162</v>
      </c>
      <c r="AD138" s="41"/>
      <c r="AE138" s="52">
        <f t="shared" si="21"/>
        <v>61.161999999999999</v>
      </c>
      <c r="AF138" s="128"/>
      <c r="AG138" s="111"/>
    </row>
    <row r="139" spans="1:33" ht="22.25" customHeight="1">
      <c r="A139" s="21" t="s">
        <v>169</v>
      </c>
      <c r="B139" s="59"/>
      <c r="C139" s="44">
        <v>112213</v>
      </c>
      <c r="D139" s="44">
        <v>889654</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20"/>
        <v>1001867</v>
      </c>
      <c r="AD139" s="41"/>
      <c r="AE139" s="52">
        <f t="shared" si="21"/>
        <v>1001.867</v>
      </c>
      <c r="AF139" s="128"/>
      <c r="AG139" s="111"/>
    </row>
    <row r="140" spans="1:33" ht="22.25" customHeight="1">
      <c r="A140" s="21" t="s">
        <v>170</v>
      </c>
      <c r="B140" s="59"/>
      <c r="C140" s="44">
        <v>46642</v>
      </c>
      <c r="D140" s="44">
        <v>340551</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20"/>
        <v>387193</v>
      </c>
      <c r="AD140" s="41"/>
      <c r="AE140" s="52">
        <f t="shared" si="21"/>
        <v>387.19299999999998</v>
      </c>
      <c r="AF140" s="128"/>
      <c r="AG140" s="111"/>
    </row>
    <row r="141" spans="1:33" ht="22.25" customHeight="1">
      <c r="A141" s="21" t="s">
        <v>171</v>
      </c>
      <c r="B141" s="76"/>
      <c r="C141" s="44">
        <v>1134551</v>
      </c>
      <c r="D141" s="44">
        <v>212432.91209999999</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20"/>
        <v>1346983.9121000001</v>
      </c>
      <c r="AD141" s="41"/>
      <c r="AE141" s="52">
        <f t="shared" si="21"/>
        <v>1346.9839121</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1684710.324</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2">SUM(B143:AB143)</f>
        <v>1684710.324</v>
      </c>
      <c r="AD143" s="41"/>
      <c r="AE143" s="52">
        <f t="shared" ref="AE143:AE150" si="23">AC143/1000</f>
        <v>1684.7103240000001</v>
      </c>
      <c r="AF143" s="128"/>
      <c r="AG143" s="111"/>
    </row>
    <row r="144" spans="1:33" ht="22.25" customHeight="1">
      <c r="A144" s="22" t="s">
        <v>174</v>
      </c>
      <c r="B144" s="59"/>
      <c r="C144" s="44">
        <v>316975.65500000003</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2"/>
        <v>316975.65500000003</v>
      </c>
      <c r="AD144" s="41"/>
      <c r="AE144" s="52">
        <f t="shared" si="23"/>
        <v>316.97565500000002</v>
      </c>
      <c r="AF144" s="128"/>
      <c r="AG144" s="111"/>
    </row>
    <row r="145" spans="1:33" ht="22.25" customHeight="1">
      <c r="A145" s="22" t="s">
        <v>175</v>
      </c>
      <c r="B145" s="59"/>
      <c r="C145" s="75"/>
      <c r="D145" s="44">
        <v>8944446.9700000007</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2"/>
        <v>8944446.9700000007</v>
      </c>
      <c r="AD145" s="41"/>
      <c r="AE145" s="52">
        <f t="shared" si="23"/>
        <v>8944.4469700000009</v>
      </c>
      <c r="AF145" s="128"/>
      <c r="AG145" s="111"/>
    </row>
    <row r="146" spans="1:33" ht="22.25" customHeight="1">
      <c r="A146" s="22" t="s">
        <v>176</v>
      </c>
      <c r="B146" s="59"/>
      <c r="C146" s="75"/>
      <c r="D146" s="44">
        <v>4909460.9323000005</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2"/>
        <v>4909460.9323000005</v>
      </c>
      <c r="AD146" s="41"/>
      <c r="AE146" s="52">
        <f t="shared" si="23"/>
        <v>4909.4609323000004</v>
      </c>
      <c r="AF146" s="128"/>
      <c r="AG146" s="111"/>
    </row>
    <row r="147" spans="1:33" ht="22.25" customHeight="1">
      <c r="A147" s="21" t="s">
        <v>177</v>
      </c>
      <c r="B147" s="59"/>
      <c r="C147" s="44">
        <v>536177.04110000003</v>
      </c>
      <c r="D147" s="44">
        <v>162665.3089</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2"/>
        <v>698842.35000000009</v>
      </c>
      <c r="AD147" s="41"/>
      <c r="AE147" s="52">
        <f t="shared" si="23"/>
        <v>698.84235000000012</v>
      </c>
      <c r="AF147" s="128"/>
      <c r="AG147" s="44">
        <v>3136.18</v>
      </c>
    </row>
    <row r="148" spans="1:33" ht="22.25" customHeight="1">
      <c r="A148" s="22" t="s">
        <v>178</v>
      </c>
      <c r="B148" s="44">
        <v>34174.58</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2"/>
        <v>34174.58</v>
      </c>
      <c r="AD148" s="41"/>
      <c r="AE148" s="52">
        <f t="shared" si="23"/>
        <v>34.174579999999999</v>
      </c>
      <c r="AF148" s="128"/>
      <c r="AG148" s="111"/>
    </row>
    <row r="149" spans="1:33" ht="22.25" customHeight="1">
      <c r="A149" s="22" t="s">
        <v>179</v>
      </c>
      <c r="B149" s="44">
        <v>926540.37800000003</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2"/>
        <v>926540.37800000003</v>
      </c>
      <c r="AD149" s="41"/>
      <c r="AE149" s="52">
        <f t="shared" si="23"/>
        <v>926.54037800000003</v>
      </c>
      <c r="AF149" s="128"/>
      <c r="AG149" s="111"/>
    </row>
    <row r="150" spans="1:33" ht="22.25" customHeight="1">
      <c r="A150" s="15" t="s">
        <v>180</v>
      </c>
      <c r="B150" s="33">
        <f>B151+B154+B157+B160+B163+B166+B173</f>
        <v>-196572622.01719999</v>
      </c>
      <c r="C150" s="33">
        <f>C169</f>
        <v>222227.9889</v>
      </c>
      <c r="D150" s="33">
        <f>D169</f>
        <v>93471.418000000005</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2"/>
        <v>-196256922.61029997</v>
      </c>
      <c r="AD150" s="41"/>
      <c r="AE150" s="57">
        <f t="shared" si="23"/>
        <v>-196256.92261029998</v>
      </c>
      <c r="AF150" s="128"/>
      <c r="AG150" s="33">
        <f>AG169</f>
        <v>1032.02</v>
      </c>
    </row>
    <row r="151" spans="1:33" ht="22.25" customHeight="1">
      <c r="A151" s="22" t="s">
        <v>181</v>
      </c>
      <c r="B151" s="153">
        <f>SUM(B152:B153)</f>
        <v>-186662622.77990001</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2"/>
        <v>-186662622.77990001</v>
      </c>
      <c r="AD151" s="41"/>
      <c r="AE151" s="79">
        <f t="shared" si="21"/>
        <v>-186662.6227799</v>
      </c>
      <c r="AF151" s="128"/>
      <c r="AG151" s="63"/>
    </row>
    <row r="152" spans="1:33" ht="22.25" customHeight="1">
      <c r="A152" s="21" t="s">
        <v>182</v>
      </c>
      <c r="B152" s="44">
        <v>-186444321.0018</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4">SUM(B152:AB152)</f>
        <v>-186444321.0018</v>
      </c>
      <c r="AD152" s="41"/>
      <c r="AE152" s="52">
        <f t="shared" si="21"/>
        <v>-186444.32100180001</v>
      </c>
      <c r="AF152" s="128"/>
      <c r="AG152" s="111"/>
    </row>
    <row r="153" spans="1:33" ht="22.25" customHeight="1">
      <c r="A153" s="21" t="s">
        <v>183</v>
      </c>
      <c r="B153" s="44">
        <v>-218301.7781</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4"/>
        <v>-218301.7781</v>
      </c>
      <c r="AD153" s="41"/>
      <c r="AE153" s="52">
        <f t="shared" si="21"/>
        <v>-218.30177810000001</v>
      </c>
      <c r="AF153" s="128"/>
      <c r="AG153" s="111"/>
    </row>
    <row r="154" spans="1:33" ht="22.25" customHeight="1">
      <c r="A154" s="22" t="s">
        <v>184</v>
      </c>
      <c r="B154" s="153">
        <f>SUM(B155:B156)</f>
        <v>-13754639.798800001</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4"/>
        <v>-13754639.798800001</v>
      </c>
      <c r="AD154" s="41"/>
      <c r="AE154" s="79">
        <f t="shared" si="21"/>
        <v>-13754.639798800001</v>
      </c>
      <c r="AF154" s="128"/>
      <c r="AG154" s="63"/>
    </row>
    <row r="155" spans="1:33" ht="22.25" customHeight="1">
      <c r="A155" s="21" t="s">
        <v>185</v>
      </c>
      <c r="B155" s="44">
        <v>-14851583.8519</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4"/>
        <v>-14851583.8519</v>
      </c>
      <c r="AD155" s="41"/>
      <c r="AE155" s="52">
        <f t="shared" si="21"/>
        <v>-14851.583851900001</v>
      </c>
      <c r="AF155" s="128"/>
      <c r="AG155" s="111"/>
    </row>
    <row r="156" spans="1:33" ht="22.25" customHeight="1">
      <c r="A156" s="21" t="s">
        <v>186</v>
      </c>
      <c r="B156" s="44">
        <v>1096944.0530999999</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4"/>
        <v>1096944.0530999999</v>
      </c>
      <c r="AD156" s="41"/>
      <c r="AE156" s="52">
        <f t="shared" si="21"/>
        <v>1096.9440530999998</v>
      </c>
      <c r="AF156" s="128"/>
      <c r="AG156" s="111"/>
    </row>
    <row r="157" spans="1:33" ht="22.25" customHeight="1">
      <c r="A157" s="22" t="s">
        <v>187</v>
      </c>
      <c r="B157" s="153">
        <f>SUM(B158:B159)</f>
        <v>4996133.0154999997</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4"/>
        <v>4996133.0154999997</v>
      </c>
      <c r="AD157" s="41"/>
      <c r="AE157" s="79">
        <f t="shared" si="21"/>
        <v>4996.1330154999996</v>
      </c>
      <c r="AF157" s="128"/>
      <c r="AG157" s="63"/>
    </row>
    <row r="158" spans="1:33" ht="22.25" customHeight="1">
      <c r="A158" s="21" t="s">
        <v>188</v>
      </c>
      <c r="B158" s="44">
        <v>-496482.5882</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4"/>
        <v>-496482.5882</v>
      </c>
      <c r="AD158" s="41"/>
      <c r="AE158" s="52">
        <f t="shared" si="21"/>
        <v>-496.48258820000001</v>
      </c>
      <c r="AF158" s="128"/>
      <c r="AG158" s="111"/>
    </row>
    <row r="159" spans="1:33" ht="22.25" customHeight="1">
      <c r="A159" s="21" t="s">
        <v>189</v>
      </c>
      <c r="B159" s="44">
        <v>5492615.6036999999</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4"/>
        <v>5492615.6036999999</v>
      </c>
      <c r="AD159" s="41"/>
      <c r="AE159" s="52">
        <f t="shared" si="21"/>
        <v>5492.6156037000001</v>
      </c>
      <c r="AF159" s="128"/>
      <c r="AG159" s="111"/>
    </row>
    <row r="160" spans="1:33" ht="22.25" customHeight="1">
      <c r="A160" s="22" t="s">
        <v>190</v>
      </c>
      <c r="B160" s="153">
        <f>SUM(B161:B162)</f>
        <v>0</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4"/>
        <v>0</v>
      </c>
      <c r="AD160" s="41"/>
      <c r="AE160" s="79">
        <f t="shared" si="21"/>
        <v>0</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0</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5">SUM(B162:AB162)</f>
        <v>0</v>
      </c>
      <c r="AD162" s="41"/>
      <c r="AE162" s="52">
        <f t="shared" si="21"/>
        <v>0</v>
      </c>
      <c r="AF162" s="128"/>
      <c r="AG162" s="111"/>
    </row>
    <row r="163" spans="1:33" ht="22.25" customHeight="1">
      <c r="A163" s="22" t="s">
        <v>193</v>
      </c>
      <c r="B163" s="153">
        <f>SUM(B164:B165)</f>
        <v>67144.781600000002</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5"/>
        <v>67144.781600000002</v>
      </c>
      <c r="AD163" s="41"/>
      <c r="AE163" s="79">
        <f t="shared" si="21"/>
        <v>67.144781600000002</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67144.781600000002</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5"/>
        <v>67144.781600000002</v>
      </c>
      <c r="AD165" s="41"/>
      <c r="AE165" s="52">
        <f t="shared" si="21"/>
        <v>67.144781600000002</v>
      </c>
      <c r="AF165" s="128"/>
      <c r="AG165" s="111"/>
    </row>
    <row r="166" spans="1:33" ht="22.25" customHeight="1">
      <c r="A166" s="22" t="s">
        <v>196</v>
      </c>
      <c r="B166" s="153">
        <f>SUM(B167:B168)</f>
        <v>67144.781600000002</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5"/>
        <v>67144.781600000002</v>
      </c>
      <c r="AD166" s="41"/>
      <c r="AE166" s="79">
        <f t="shared" si="21"/>
        <v>67.144781600000002</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67144.781600000002</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5"/>
        <v>67144.781600000002</v>
      </c>
      <c r="AD168" s="41"/>
      <c r="AE168" s="52">
        <f t="shared" si="21"/>
        <v>67.144781600000002</v>
      </c>
      <c r="AF168" s="128"/>
      <c r="AG168" s="111"/>
    </row>
    <row r="169" spans="1:33" ht="22.25" customHeight="1">
      <c r="A169" s="22" t="s">
        <v>199</v>
      </c>
      <c r="B169" s="59"/>
      <c r="C169" s="62">
        <f>SUM(C170:C171)</f>
        <v>222227.9889</v>
      </c>
      <c r="D169" s="62">
        <f>SUM(D170:D171)</f>
        <v>93471.418000000005</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5"/>
        <v>315699.4069</v>
      </c>
      <c r="AD169" s="41"/>
      <c r="AE169" s="52">
        <f t="shared" si="21"/>
        <v>315.69940689999999</v>
      </c>
      <c r="AF169" s="128"/>
      <c r="AG169" s="54">
        <f>SUM(AG170:AG171)</f>
        <v>1032.02</v>
      </c>
    </row>
    <row r="170" spans="1:33" ht="22.25" customHeight="1">
      <c r="A170" s="21" t="s">
        <v>200</v>
      </c>
      <c r="B170" s="59"/>
      <c r="C170" s="44">
        <v>196451.8989</v>
      </c>
      <c r="D170" s="44">
        <v>71197.508000000002</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5"/>
        <v>267649.4069</v>
      </c>
      <c r="AD170" s="41"/>
      <c r="AE170" s="52">
        <f t="shared" si="21"/>
        <v>267.64940689999997</v>
      </c>
      <c r="AF170" s="128"/>
      <c r="AG170" s="44">
        <v>868.03</v>
      </c>
    </row>
    <row r="171" spans="1:33" ht="22.25" customHeight="1">
      <c r="A171" s="21" t="s">
        <v>201</v>
      </c>
      <c r="B171" s="59"/>
      <c r="C171" s="44">
        <v>25776.09</v>
      </c>
      <c r="D171" s="44">
        <v>22273.91</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5"/>
        <v>48050</v>
      </c>
      <c r="AD171" s="41"/>
      <c r="AE171" s="52">
        <f t="shared" si="21"/>
        <v>48.05</v>
      </c>
      <c r="AF171" s="128"/>
      <c r="AG171" s="44">
        <v>163.99</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5"/>
        <v>0</v>
      </c>
      <c r="AD172" s="41"/>
      <c r="AE172" s="52">
        <f t="shared" si="21"/>
        <v>0</v>
      </c>
      <c r="AF172" s="128"/>
      <c r="AG172" s="111"/>
    </row>
    <row r="173" spans="1:33" ht="22.25" customHeight="1">
      <c r="A173" s="22" t="s">
        <v>203</v>
      </c>
      <c r="B173" s="44">
        <v>-1285782.0171999999</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5"/>
        <v>-1285782.0171999999</v>
      </c>
      <c r="AD173" s="41"/>
      <c r="AE173" s="52">
        <f t="shared" si="21"/>
        <v>-1285.7820171999999</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458992.84299999999</v>
      </c>
      <c r="C175" s="33">
        <f>C176+C180+C181+C184+C187</f>
        <v>20759649.458791815</v>
      </c>
      <c r="D175" s="33">
        <f>D176+D180+D181+D184+D187</f>
        <v>5506000.1160000004</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26724642.417791814</v>
      </c>
      <c r="AD175" s="97"/>
      <c r="AE175" s="81">
        <f t="shared" si="21"/>
        <v>26724.642417791812</v>
      </c>
      <c r="AF175" s="128"/>
      <c r="AG175" s="33">
        <f>AG176+AG180+AG181+AG184+AG187</f>
        <v>1415.9207249999999</v>
      </c>
    </row>
    <row r="176" spans="1:33" ht="22.25" customHeight="1">
      <c r="A176" s="24" t="s">
        <v>206</v>
      </c>
      <c r="B176" s="63"/>
      <c r="C176" s="62">
        <f>C177+C178+C179</f>
        <v>4253310.698791814</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4253310.698791814</v>
      </c>
      <c r="AD176" s="97"/>
      <c r="AE176" s="37">
        <f t="shared" si="21"/>
        <v>4253.3106987918136</v>
      </c>
      <c r="AF176" s="128"/>
      <c r="AG176" s="78"/>
    </row>
    <row r="177" spans="1:33" ht="22.25" customHeight="1">
      <c r="A177" s="100" t="s">
        <v>207</v>
      </c>
      <c r="B177" s="63"/>
      <c r="C177" s="44">
        <v>2380767.8969480423</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2380767.8969480423</v>
      </c>
      <c r="AD177" s="97"/>
      <c r="AE177" s="44">
        <f t="shared" si="21"/>
        <v>2380.7678969480421</v>
      </c>
      <c r="AF177" s="128"/>
      <c r="AG177" s="111"/>
    </row>
    <row r="178" spans="1:33" ht="22.25" customHeight="1">
      <c r="A178" s="100" t="s">
        <v>208</v>
      </c>
      <c r="B178" s="63"/>
      <c r="C178" s="44">
        <v>1416575.8140324431</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6">SUM(B178:AB178)</f>
        <v>1416575.8140324431</v>
      </c>
      <c r="AD178" s="97"/>
      <c r="AE178" s="52">
        <f t="shared" si="21"/>
        <v>1416.5758140324431</v>
      </c>
      <c r="AF178" s="128"/>
      <c r="AG178" s="111"/>
    </row>
    <row r="179" spans="1:33" ht="22.25" customHeight="1">
      <c r="A179" s="100" t="s">
        <v>209</v>
      </c>
      <c r="B179" s="63"/>
      <c r="C179" s="44">
        <v>455966.98781132902</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6"/>
        <v>455966.98781132902</v>
      </c>
      <c r="AD179" s="97"/>
      <c r="AE179" s="52">
        <f t="shared" si="21"/>
        <v>455.96698781132903</v>
      </c>
      <c r="AF179" s="128"/>
      <c r="AG179" s="111"/>
    </row>
    <row r="180" spans="1:33" ht="22.25" customHeight="1">
      <c r="A180" s="24" t="s">
        <v>210</v>
      </c>
      <c r="B180" s="63"/>
      <c r="C180" s="169">
        <v>97635.054000000004</v>
      </c>
      <c r="D180" s="175">
        <v>69303.453999999998</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6"/>
        <v>166938.508</v>
      </c>
      <c r="AD180" s="97"/>
      <c r="AE180" s="37">
        <f t="shared" si="21"/>
        <v>166.93850800000001</v>
      </c>
      <c r="AF180" s="128"/>
      <c r="AG180" s="111"/>
    </row>
    <row r="181" spans="1:33" ht="22.25" customHeight="1">
      <c r="A181" s="24" t="s">
        <v>211</v>
      </c>
      <c r="B181" s="62">
        <f>B182+B183</f>
        <v>458992.84299999999</v>
      </c>
      <c r="C181" s="62">
        <f>C182+C183</f>
        <v>1059811.6950000001</v>
      </c>
      <c r="D181" s="62">
        <f>D182+D183</f>
        <v>231472.122</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6"/>
        <v>1750276.6600000001</v>
      </c>
      <c r="AD181" s="97"/>
      <c r="AE181" s="37">
        <f t="shared" si="21"/>
        <v>1750.2766600000002</v>
      </c>
      <c r="AF181" s="128"/>
      <c r="AG181" s="37">
        <f>AG182+AG183</f>
        <v>1415.9207249999999</v>
      </c>
    </row>
    <row r="182" spans="1:33" ht="22.25" customHeight="1">
      <c r="A182" s="100" t="s">
        <v>212</v>
      </c>
      <c r="B182" s="44">
        <v>71.335999999999999</v>
      </c>
      <c r="C182" s="44">
        <v>0.14499999999999999</v>
      </c>
      <c r="D182" s="44">
        <v>2.2909999999999999</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6"/>
        <v>73.771999999999991</v>
      </c>
      <c r="AD182" s="97"/>
      <c r="AE182" s="52">
        <f t="shared" si="21"/>
        <v>7.377199999999999E-2</v>
      </c>
      <c r="AF182" s="128"/>
      <c r="AG182" s="111"/>
    </row>
    <row r="183" spans="1:33" ht="22.25" customHeight="1">
      <c r="A183" s="100" t="s">
        <v>213</v>
      </c>
      <c r="B183" s="44">
        <v>458921.50699999998</v>
      </c>
      <c r="C183" s="44">
        <v>1059811.55</v>
      </c>
      <c r="D183" s="44">
        <v>231469.83100000001</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6"/>
        <v>1750202.888</v>
      </c>
      <c r="AD183" s="97"/>
      <c r="AE183" s="52">
        <f t="shared" si="21"/>
        <v>1750.202888</v>
      </c>
      <c r="AF183" s="128"/>
      <c r="AG183" s="44">
        <v>1415.9207249999999</v>
      </c>
    </row>
    <row r="184" spans="1:33" ht="22.25" customHeight="1">
      <c r="A184" s="20" t="s">
        <v>214</v>
      </c>
      <c r="B184" s="63"/>
      <c r="C184" s="37">
        <f>SUM(C185:C186)</f>
        <v>15348892.011</v>
      </c>
      <c r="D184" s="37">
        <f>SUM(D185:D186)</f>
        <v>5205224.54</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6"/>
        <v>20554116.550999999</v>
      </c>
      <c r="AD184" s="97"/>
      <c r="AE184" s="37">
        <f t="shared" si="21"/>
        <v>20554.116550999999</v>
      </c>
      <c r="AF184" s="128"/>
      <c r="AG184" s="76"/>
    </row>
    <row r="185" spans="1:33" ht="22.25" customHeight="1">
      <c r="A185" s="100" t="s">
        <v>215</v>
      </c>
      <c r="B185" s="63"/>
      <c r="C185" s="44">
        <v>4594895.648</v>
      </c>
      <c r="D185" s="44">
        <v>3717246.2259999998</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6"/>
        <v>8312141.8739999998</v>
      </c>
      <c r="AD185" s="97"/>
      <c r="AE185" s="52">
        <f t="shared" si="21"/>
        <v>8312.141873999999</v>
      </c>
      <c r="AF185" s="128"/>
      <c r="AG185" s="111"/>
    </row>
    <row r="186" spans="1:33" ht="22.25" customHeight="1">
      <c r="A186" s="100" t="s">
        <v>216</v>
      </c>
      <c r="B186" s="63"/>
      <c r="C186" s="44">
        <v>10753996.363</v>
      </c>
      <c r="D186" s="44">
        <v>1487978.314</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6"/>
        <v>12241974.676999999</v>
      </c>
      <c r="AD186" s="97"/>
      <c r="AE186" s="52">
        <f t="shared" si="21"/>
        <v>12241.974676999998</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1"/>
        <v>0</v>
      </c>
      <c r="AF187" s="128"/>
      <c r="AG187" s="127"/>
    </row>
    <row r="188" spans="1:33" ht="22.25" customHeight="1">
      <c r="A188" s="140" t="s">
        <v>218</v>
      </c>
      <c r="B188" s="137">
        <f t="shared" ref="B188:L188" si="27">B10+B68+B121+B175</f>
        <v>372350023.17758501</v>
      </c>
      <c r="C188" s="137">
        <f t="shared" si="27"/>
        <v>130355830.70317465</v>
      </c>
      <c r="D188" s="137">
        <f t="shared" si="27"/>
        <v>31632238.414035674</v>
      </c>
      <c r="E188" s="137">
        <f t="shared" si="27"/>
        <v>1668588.1439999999</v>
      </c>
      <c r="F188" s="137">
        <f t="shared" si="27"/>
        <v>0</v>
      </c>
      <c r="G188" s="137">
        <f t="shared" si="27"/>
        <v>0</v>
      </c>
      <c r="H188" s="137">
        <f t="shared" si="27"/>
        <v>0</v>
      </c>
      <c r="I188" s="137">
        <f t="shared" si="27"/>
        <v>0</v>
      </c>
      <c r="J188" s="137">
        <f t="shared" si="27"/>
        <v>0</v>
      </c>
      <c r="K188" s="137">
        <f t="shared" si="27"/>
        <v>0</v>
      </c>
      <c r="L188" s="137">
        <f t="shared" si="27"/>
        <v>0</v>
      </c>
      <c r="M188" s="137">
        <f>M175+M121+M68+M10</f>
        <v>0</v>
      </c>
      <c r="N188" s="137">
        <f t="shared" ref="N188:AC188" si="28">N10+N68+N121+N175</f>
        <v>0</v>
      </c>
      <c r="O188" s="137">
        <f t="shared" si="28"/>
        <v>0</v>
      </c>
      <c r="P188" s="137">
        <f t="shared" si="28"/>
        <v>0</v>
      </c>
      <c r="Q188" s="137">
        <f t="shared" si="28"/>
        <v>0</v>
      </c>
      <c r="R188" s="137">
        <f t="shared" si="28"/>
        <v>0</v>
      </c>
      <c r="S188" s="137">
        <f t="shared" si="28"/>
        <v>0</v>
      </c>
      <c r="T188" s="137">
        <f t="shared" si="28"/>
        <v>0</v>
      </c>
      <c r="U188" s="137">
        <f t="shared" si="28"/>
        <v>351952.22399999999</v>
      </c>
      <c r="V188" s="137">
        <f t="shared" si="28"/>
        <v>93910.328999999998</v>
      </c>
      <c r="W188" s="137">
        <f t="shared" si="28"/>
        <v>0</v>
      </c>
      <c r="X188" s="137">
        <f t="shared" si="28"/>
        <v>0</v>
      </c>
      <c r="Y188" s="137">
        <f t="shared" si="28"/>
        <v>0</v>
      </c>
      <c r="Z188" s="137">
        <f t="shared" si="28"/>
        <v>0</v>
      </c>
      <c r="AA188" s="137">
        <f t="shared" si="28"/>
        <v>0</v>
      </c>
      <c r="AB188" s="137">
        <f t="shared" si="28"/>
        <v>65246.11</v>
      </c>
      <c r="AC188" s="137">
        <f t="shared" si="28"/>
        <v>536517789.1017952</v>
      </c>
      <c r="AD188" s="97"/>
      <c r="AE188" s="137">
        <f t="shared" si="21"/>
        <v>536517.78910179518</v>
      </c>
      <c r="AF188" s="91"/>
      <c r="AG188" s="147">
        <f>AG175+AG121+AG68+AG10</f>
        <v>89018.360847692064</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2517275.1320000002</v>
      </c>
      <c r="C190" s="62">
        <f>C191+C192</f>
        <v>485.34100000000001</v>
      </c>
      <c r="D190" s="62">
        <f>D191+D192</f>
        <v>18373.632000000001</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2536134.1050000004</v>
      </c>
      <c r="AD190" s="41"/>
      <c r="AE190" s="37">
        <f t="shared" si="21"/>
        <v>2536.1341050000005</v>
      </c>
      <c r="AF190" s="91"/>
      <c r="AG190" s="37">
        <f>AG191</f>
        <v>35.642000000000003</v>
      </c>
    </row>
    <row r="191" spans="1:33" ht="22.25" customHeight="1">
      <c r="A191" s="25" t="s">
        <v>220</v>
      </c>
      <c r="B191" s="44">
        <v>2517275.1320000002</v>
      </c>
      <c r="C191" s="44">
        <v>485.34100000000001</v>
      </c>
      <c r="D191" s="44">
        <v>18373.632000000001</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2536134.1050000004</v>
      </c>
      <c r="AD191" s="41"/>
      <c r="AE191" s="52">
        <f t="shared" si="21"/>
        <v>2536.1341050000005</v>
      </c>
      <c r="AF191" s="91"/>
      <c r="AG191" s="52">
        <v>35.642000000000003</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36591353</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36591353</v>
      </c>
      <c r="AE193" s="31">
        <f t="shared" si="21"/>
        <v>36591.353000000003</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906BE-0933-4471-8A41-DF0E9A5AC9C9}">
  <dimension ref="A1:AG200"/>
  <sheetViews>
    <sheetView zoomScale="138" zoomScaleNormal="138" workbookViewId="0">
      <pane xSplit="1" topLeftCell="U1" activePane="topRight" state="frozen"/>
      <selection activeCell="D188" sqref="D188"/>
      <selection pane="topRight" activeCell="D188" sqref="D188"/>
    </sheetView>
  </sheetViews>
  <sheetFormatPr baseColWidth="10" defaultColWidth="11.5" defaultRowHeight="27.5" customHeight="1"/>
  <cols>
    <col min="1" max="1" width="84.5" style="27" customWidth="1"/>
    <col min="2" max="2" width="17.33203125" style="27" customWidth="1"/>
    <col min="3" max="4" width="16" style="27" customWidth="1"/>
    <col min="5" max="5" width="12.1640625" style="27" customWidth="1"/>
    <col min="6" max="6" width="14.33203125" style="27" customWidth="1"/>
    <col min="7" max="8" width="11.5" style="27" customWidth="1"/>
    <col min="9" max="9" width="8.5" style="27" customWidth="1"/>
    <col min="10" max="11" width="14.6640625" style="27" customWidth="1"/>
    <col min="12" max="19" width="12.33203125" style="27" customWidth="1"/>
    <col min="20" max="20" width="7.33203125" style="27" customWidth="1"/>
    <col min="21" max="21" width="12.33203125" style="27" customWidth="1"/>
    <col min="22" max="22" width="11.83203125" style="27" customWidth="1"/>
    <col min="23" max="23" width="10.33203125" style="27" customWidth="1"/>
    <col min="24" max="24" width="11.83203125" style="27" customWidth="1"/>
    <col min="25" max="26" width="9" style="27" customWidth="1"/>
    <col min="27" max="28" width="11.6640625" style="27" customWidth="1"/>
    <col min="29" max="29" width="17" style="27" customWidth="1"/>
    <col min="30" max="30" width="4.83203125" style="27" customWidth="1"/>
    <col min="31" max="31" width="17.5" style="27" customWidth="1"/>
    <col min="32" max="32" width="9.5" style="27" customWidth="1"/>
    <col min="33" max="33" width="18.1640625" style="27" customWidth="1"/>
    <col min="34" max="16384" width="11.5" style="27"/>
  </cols>
  <sheetData>
    <row r="1" spans="1:33" ht="40.5" customHeight="1" thickBot="1">
      <c r="A1" s="95"/>
      <c r="B1" s="6" t="s">
        <v>0</v>
      </c>
      <c r="C1" s="96"/>
      <c r="D1" s="96"/>
      <c r="E1" s="96"/>
      <c r="F1" s="96"/>
      <c r="G1" s="96"/>
      <c r="H1" s="96"/>
      <c r="I1" s="96"/>
      <c r="J1" s="96"/>
      <c r="K1" s="96"/>
      <c r="L1" s="96"/>
      <c r="M1" s="95"/>
      <c r="N1" s="96"/>
      <c r="O1" s="96"/>
      <c r="P1" s="96"/>
      <c r="Q1" s="96"/>
      <c r="R1" s="96"/>
      <c r="S1" s="96"/>
      <c r="T1" s="96"/>
      <c r="U1" s="96"/>
      <c r="V1" s="95"/>
      <c r="W1" s="95"/>
      <c r="X1" s="95"/>
      <c r="Y1" s="95"/>
      <c r="Z1" s="95"/>
      <c r="AA1" s="95"/>
      <c r="AB1" s="95"/>
    </row>
    <row r="2" spans="1:33" ht="36" customHeight="1">
      <c r="A2" s="188" t="s">
        <v>1</v>
      </c>
      <c r="B2" s="7" t="s">
        <v>2</v>
      </c>
      <c r="C2" s="8"/>
      <c r="D2" s="8"/>
      <c r="E2" s="8"/>
      <c r="F2" s="8"/>
      <c r="G2" s="8"/>
      <c r="H2" s="8"/>
      <c r="I2" s="8"/>
      <c r="J2" s="8"/>
      <c r="K2" s="8"/>
      <c r="L2" s="8"/>
      <c r="M2" s="8"/>
      <c r="N2" s="8"/>
      <c r="O2" s="8"/>
      <c r="P2" s="8"/>
      <c r="Q2" s="8"/>
      <c r="R2" s="8"/>
      <c r="S2" s="8"/>
      <c r="T2" s="8"/>
      <c r="U2" s="8"/>
      <c r="V2" s="8"/>
      <c r="W2" s="8"/>
      <c r="X2" s="8"/>
      <c r="Y2" s="8"/>
      <c r="Z2" s="8"/>
      <c r="AA2" s="8"/>
      <c r="AB2" s="8"/>
      <c r="AC2" s="9"/>
      <c r="AD2" s="18"/>
      <c r="AE2" s="18"/>
      <c r="AF2" s="18"/>
    </row>
    <row r="3" spans="1:33" ht="27.5" customHeight="1" thickBot="1">
      <c r="A3" s="189"/>
      <c r="B3" s="5">
        <v>1998</v>
      </c>
      <c r="C3" s="4"/>
      <c r="D3" s="4"/>
      <c r="E3" s="4"/>
      <c r="F3" s="4"/>
      <c r="G3" s="4"/>
      <c r="H3" s="4"/>
      <c r="I3" s="4"/>
      <c r="J3" s="4"/>
      <c r="K3" s="4"/>
      <c r="L3" s="4"/>
      <c r="M3" s="4"/>
      <c r="N3" s="4"/>
      <c r="O3" s="4"/>
      <c r="P3" s="4"/>
      <c r="Q3" s="4"/>
      <c r="R3" s="4"/>
      <c r="S3" s="4"/>
      <c r="T3" s="4"/>
      <c r="U3" s="4"/>
      <c r="V3" s="4"/>
      <c r="W3" s="4"/>
      <c r="X3" s="4"/>
      <c r="Y3" s="4"/>
      <c r="Z3" s="4"/>
      <c r="AA3" s="4"/>
      <c r="AB3" s="4"/>
      <c r="AC3" s="3"/>
      <c r="AD3" s="19"/>
      <c r="AE3" s="19"/>
      <c r="AF3" s="19"/>
    </row>
    <row r="4" spans="1:33" ht="27.5" customHeight="1" thickBot="1">
      <c r="A4" s="190"/>
      <c r="B4" s="191" t="s">
        <v>3</v>
      </c>
      <c r="C4" s="191" t="s">
        <v>4</v>
      </c>
      <c r="D4" s="191" t="s">
        <v>5</v>
      </c>
      <c r="E4" s="193" t="s">
        <v>6</v>
      </c>
      <c r="F4" s="194"/>
      <c r="G4" s="194"/>
      <c r="H4" s="194"/>
      <c r="I4" s="194"/>
      <c r="J4" s="194"/>
      <c r="K4" s="194"/>
      <c r="L4" s="194"/>
      <c r="M4" s="194"/>
      <c r="N4" s="194"/>
      <c r="O4" s="194"/>
      <c r="P4" s="194"/>
      <c r="Q4" s="194"/>
      <c r="R4" s="194"/>
      <c r="S4" s="194"/>
      <c r="T4" s="195"/>
      <c r="U4" s="193" t="s">
        <v>7</v>
      </c>
      <c r="V4" s="194"/>
      <c r="W4" s="194"/>
      <c r="X4" s="194"/>
      <c r="Y4" s="194"/>
      <c r="Z4" s="195"/>
      <c r="AA4" s="196" t="s">
        <v>8</v>
      </c>
      <c r="AB4" s="191" t="s">
        <v>9</v>
      </c>
      <c r="AC4" s="198" t="s">
        <v>10</v>
      </c>
      <c r="AD4" s="91"/>
      <c r="AE4" s="198" t="s">
        <v>11</v>
      </c>
      <c r="AF4" s="91"/>
      <c r="AG4" s="200" t="s">
        <v>12</v>
      </c>
    </row>
    <row r="5" spans="1:33" ht="27.5" customHeight="1" thickBot="1">
      <c r="A5" s="190"/>
      <c r="B5" s="192"/>
      <c r="C5" s="192"/>
      <c r="D5" s="192"/>
      <c r="E5" s="28" t="s">
        <v>13</v>
      </c>
      <c r="F5" s="28" t="s">
        <v>14</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8" t="s">
        <v>31</v>
      </c>
      <c r="X5" s="28" t="s">
        <v>32</v>
      </c>
      <c r="Y5" s="28" t="s">
        <v>33</v>
      </c>
      <c r="Z5" s="10" t="s">
        <v>34</v>
      </c>
      <c r="AA5" s="197"/>
      <c r="AB5" s="192"/>
      <c r="AC5" s="199"/>
      <c r="AD5" s="91"/>
      <c r="AE5" s="199"/>
      <c r="AF5" s="91"/>
      <c r="AG5" s="201"/>
    </row>
    <row r="6" spans="1:33" s="30" customFormat="1" ht="27.5" customHeight="1" thickBot="1">
      <c r="A6" s="11" t="s">
        <v>35</v>
      </c>
      <c r="B6" s="29">
        <v>1</v>
      </c>
      <c r="C6" s="29">
        <v>28</v>
      </c>
      <c r="D6" s="29">
        <v>265</v>
      </c>
      <c r="E6" s="29">
        <v>12400</v>
      </c>
      <c r="F6" s="29">
        <v>1924</v>
      </c>
      <c r="G6" s="29">
        <v>1650</v>
      </c>
      <c r="H6" s="29">
        <v>3170</v>
      </c>
      <c r="I6" s="29">
        <v>1120</v>
      </c>
      <c r="J6" s="29">
        <v>1300</v>
      </c>
      <c r="K6" s="29">
        <v>3943</v>
      </c>
      <c r="L6" s="29">
        <v>1624</v>
      </c>
      <c r="M6" s="29">
        <v>3985</v>
      </c>
      <c r="N6" s="29">
        <v>138</v>
      </c>
      <c r="O6" s="29">
        <v>2640</v>
      </c>
      <c r="P6" s="29">
        <v>8060</v>
      </c>
      <c r="Q6" s="29">
        <v>982</v>
      </c>
      <c r="R6" s="29">
        <v>804</v>
      </c>
      <c r="S6" s="29">
        <v>858</v>
      </c>
      <c r="T6" s="29">
        <v>677</v>
      </c>
      <c r="U6" s="29">
        <v>6630</v>
      </c>
      <c r="V6" s="29">
        <v>11100</v>
      </c>
      <c r="W6" s="29">
        <v>8900</v>
      </c>
      <c r="X6" s="29">
        <v>1</v>
      </c>
      <c r="Y6" s="29">
        <v>9540</v>
      </c>
      <c r="Z6" s="29">
        <v>2</v>
      </c>
      <c r="AA6" s="29">
        <v>16100</v>
      </c>
      <c r="AB6" s="29">
        <v>23500</v>
      </c>
      <c r="AC6" s="199"/>
      <c r="AD6" s="92"/>
      <c r="AE6" s="199"/>
      <c r="AF6" s="92"/>
      <c r="AG6" s="202"/>
    </row>
    <row r="7" spans="1:33" ht="27.5" customHeight="1" thickBot="1">
      <c r="A7" s="133" t="s">
        <v>36</v>
      </c>
      <c r="B7" s="134">
        <f>(B10+B68+B121+B175)+(B156+B159+B162+B165+B168)</f>
        <v>400984840.39911789</v>
      </c>
      <c r="C7" s="134">
        <f>C10+C68+C121+C150+C175</f>
        <v>135362904.25741306</v>
      </c>
      <c r="D7" s="134">
        <f>D10+D68+D121+D150+D175</f>
        <v>31728675.738303095</v>
      </c>
      <c r="E7" s="134">
        <f>E68</f>
        <v>1312214.2752499999</v>
      </c>
      <c r="F7" s="134">
        <f t="shared" ref="F7:AB7" si="0">F68</f>
        <v>0</v>
      </c>
      <c r="G7" s="134">
        <f t="shared" si="0"/>
        <v>0</v>
      </c>
      <c r="H7" s="134">
        <f t="shared" si="0"/>
        <v>0</v>
      </c>
      <c r="I7" s="134">
        <f t="shared" si="0"/>
        <v>0</v>
      </c>
      <c r="J7" s="134">
        <f t="shared" si="0"/>
        <v>0</v>
      </c>
      <c r="K7" s="134">
        <f t="shared" si="0"/>
        <v>0</v>
      </c>
      <c r="L7" s="134">
        <f t="shared" si="0"/>
        <v>0</v>
      </c>
      <c r="M7" s="134">
        <f t="shared" si="0"/>
        <v>0</v>
      </c>
      <c r="N7" s="134">
        <f t="shared" si="0"/>
        <v>0</v>
      </c>
      <c r="O7" s="134">
        <f t="shared" si="0"/>
        <v>0</v>
      </c>
      <c r="P7" s="134">
        <f t="shared" si="0"/>
        <v>0</v>
      </c>
      <c r="Q7" s="134">
        <f t="shared" si="0"/>
        <v>0</v>
      </c>
      <c r="R7" s="134">
        <f t="shared" si="0"/>
        <v>0</v>
      </c>
      <c r="S7" s="134">
        <f t="shared" si="0"/>
        <v>0</v>
      </c>
      <c r="T7" s="134">
        <f t="shared" si="0"/>
        <v>3.7852762500000005E-2</v>
      </c>
      <c r="U7" s="134">
        <f t="shared" si="0"/>
        <v>357275.99098499998</v>
      </c>
      <c r="V7" s="134">
        <f t="shared" si="0"/>
        <v>95343.809150000001</v>
      </c>
      <c r="W7" s="134">
        <f t="shared" si="0"/>
        <v>4.9762124999999999</v>
      </c>
      <c r="X7" s="134">
        <f t="shared" si="0"/>
        <v>5.5912500000000004E-5</v>
      </c>
      <c r="Y7" s="134">
        <f t="shared" si="0"/>
        <v>1.7780175000000003</v>
      </c>
      <c r="Z7" s="134">
        <f t="shared" si="0"/>
        <v>3.7274999999999998E-5</v>
      </c>
      <c r="AA7" s="134">
        <f t="shared" si="0"/>
        <v>45.009562500000008</v>
      </c>
      <c r="AB7" s="134">
        <f t="shared" si="0"/>
        <v>66591.699062500003</v>
      </c>
      <c r="AC7" s="139">
        <f>SUM(B7:AB7)</f>
        <v>569907897.97101998</v>
      </c>
      <c r="AE7" s="139">
        <f>AC7/1000</f>
        <v>569907.89797101996</v>
      </c>
      <c r="AF7" s="130"/>
      <c r="AG7" s="185">
        <f>AG10+AG68+AG121+AG150+AG175</f>
        <v>101258.0697213292</v>
      </c>
    </row>
    <row r="8" spans="1:33" ht="27.5" customHeight="1" thickBot="1">
      <c r="A8" s="131" t="s">
        <v>37</v>
      </c>
      <c r="B8" s="132">
        <f>(B10+B68+B121+B175)</f>
        <v>394282149.49071789</v>
      </c>
      <c r="C8" s="132">
        <f t="shared" ref="C8:AB8" si="1">(C10+C68+C121+C175)</f>
        <v>133587972.21301305</v>
      </c>
      <c r="D8" s="132">
        <f t="shared" si="1"/>
        <v>30963898.899403095</v>
      </c>
      <c r="E8" s="132">
        <f t="shared" si="1"/>
        <v>1312214.2752499999</v>
      </c>
      <c r="F8" s="132">
        <f t="shared" si="1"/>
        <v>0</v>
      </c>
      <c r="G8" s="132">
        <f t="shared" si="1"/>
        <v>0</v>
      </c>
      <c r="H8" s="132">
        <f t="shared" si="1"/>
        <v>0</v>
      </c>
      <c r="I8" s="132">
        <f t="shared" si="1"/>
        <v>0</v>
      </c>
      <c r="J8" s="132">
        <f t="shared" si="1"/>
        <v>0</v>
      </c>
      <c r="K8" s="132">
        <f t="shared" si="1"/>
        <v>0</v>
      </c>
      <c r="L8" s="132">
        <f t="shared" si="1"/>
        <v>0</v>
      </c>
      <c r="M8" s="132">
        <f t="shared" si="1"/>
        <v>0</v>
      </c>
      <c r="N8" s="132">
        <f t="shared" si="1"/>
        <v>0</v>
      </c>
      <c r="O8" s="132">
        <f t="shared" si="1"/>
        <v>0</v>
      </c>
      <c r="P8" s="132">
        <f t="shared" si="1"/>
        <v>0</v>
      </c>
      <c r="Q8" s="132">
        <f t="shared" si="1"/>
        <v>0</v>
      </c>
      <c r="R8" s="132">
        <f t="shared" si="1"/>
        <v>0</v>
      </c>
      <c r="S8" s="132">
        <f t="shared" si="1"/>
        <v>0</v>
      </c>
      <c r="T8" s="132">
        <f t="shared" si="1"/>
        <v>3.7852762500000005E-2</v>
      </c>
      <c r="U8" s="132">
        <f t="shared" si="1"/>
        <v>357275.99098499998</v>
      </c>
      <c r="V8" s="132">
        <f t="shared" si="1"/>
        <v>95343.809150000001</v>
      </c>
      <c r="W8" s="132">
        <f t="shared" si="1"/>
        <v>4.9762124999999999</v>
      </c>
      <c r="X8" s="132">
        <f t="shared" si="1"/>
        <v>5.5912500000000004E-5</v>
      </c>
      <c r="Y8" s="132">
        <f t="shared" si="1"/>
        <v>1.7780175000000003</v>
      </c>
      <c r="Z8" s="132">
        <f t="shared" si="1"/>
        <v>3.7274999999999998E-5</v>
      </c>
      <c r="AA8" s="132">
        <f t="shared" si="1"/>
        <v>45.009562500000008</v>
      </c>
      <c r="AB8" s="132">
        <f t="shared" si="1"/>
        <v>66591.699062500003</v>
      </c>
      <c r="AC8" s="135">
        <f>SUM(B8:AB8)</f>
        <v>560665498.17931998</v>
      </c>
      <c r="AE8" s="135">
        <f>AC8/1000</f>
        <v>560665.49817932001</v>
      </c>
      <c r="AF8" s="130"/>
      <c r="AG8" s="186"/>
    </row>
    <row r="9" spans="1:33" ht="27.5" customHeight="1" thickBot="1">
      <c r="A9" s="136" t="s">
        <v>38</v>
      </c>
      <c r="B9" s="137">
        <f>B10+B68+B121+B150+B175</f>
        <v>197481832.2318179</v>
      </c>
      <c r="C9" s="137">
        <f>C10+C68+C121+C150+C175</f>
        <v>135362904.25741306</v>
      </c>
      <c r="D9" s="137">
        <f t="shared" ref="D9" si="2">D10+D68+D121+D150+D175</f>
        <v>31728675.738303095</v>
      </c>
      <c r="E9" s="137">
        <f t="shared" ref="E9:AB9" si="3">E10+E68+E121+E175</f>
        <v>1312214.2752499999</v>
      </c>
      <c r="F9" s="137">
        <f t="shared" si="3"/>
        <v>0</v>
      </c>
      <c r="G9" s="137">
        <f t="shared" si="3"/>
        <v>0</v>
      </c>
      <c r="H9" s="137">
        <f t="shared" si="3"/>
        <v>0</v>
      </c>
      <c r="I9" s="137">
        <f t="shared" si="3"/>
        <v>0</v>
      </c>
      <c r="J9" s="137">
        <f t="shared" si="3"/>
        <v>0</v>
      </c>
      <c r="K9" s="137">
        <f t="shared" si="3"/>
        <v>0</v>
      </c>
      <c r="L9" s="137">
        <f t="shared" si="3"/>
        <v>0</v>
      </c>
      <c r="M9" s="137">
        <f t="shared" si="3"/>
        <v>0</v>
      </c>
      <c r="N9" s="137">
        <f t="shared" si="3"/>
        <v>0</v>
      </c>
      <c r="O9" s="137">
        <f t="shared" si="3"/>
        <v>0</v>
      </c>
      <c r="P9" s="137">
        <f t="shared" si="3"/>
        <v>0</v>
      </c>
      <c r="Q9" s="137">
        <f t="shared" si="3"/>
        <v>0</v>
      </c>
      <c r="R9" s="137">
        <f t="shared" si="3"/>
        <v>0</v>
      </c>
      <c r="S9" s="137">
        <f t="shared" si="3"/>
        <v>0</v>
      </c>
      <c r="T9" s="137">
        <f t="shared" si="3"/>
        <v>3.7852762500000005E-2</v>
      </c>
      <c r="U9" s="137">
        <f t="shared" si="3"/>
        <v>357275.99098499998</v>
      </c>
      <c r="V9" s="137">
        <f t="shared" si="3"/>
        <v>95343.809150000001</v>
      </c>
      <c r="W9" s="137">
        <f t="shared" si="3"/>
        <v>4.9762124999999999</v>
      </c>
      <c r="X9" s="137">
        <f t="shared" si="3"/>
        <v>5.5912500000000004E-5</v>
      </c>
      <c r="Y9" s="137">
        <f t="shared" si="3"/>
        <v>1.7780175000000003</v>
      </c>
      <c r="Z9" s="137">
        <f t="shared" si="3"/>
        <v>3.7274999999999998E-5</v>
      </c>
      <c r="AA9" s="137">
        <f t="shared" si="3"/>
        <v>45.009562500000008</v>
      </c>
      <c r="AB9" s="137">
        <f t="shared" si="3"/>
        <v>66591.699062500003</v>
      </c>
      <c r="AC9" s="138">
        <f>SUM(B9:AB9)</f>
        <v>366404889.80372</v>
      </c>
      <c r="AE9" s="138">
        <f t="shared" ref="AE9:AE72" si="4">AC9/1000</f>
        <v>366404.88980372</v>
      </c>
      <c r="AF9" s="129"/>
      <c r="AG9" s="187"/>
    </row>
    <row r="10" spans="1:33" ht="22.25" customHeight="1">
      <c r="A10" s="32" t="s">
        <v>39</v>
      </c>
      <c r="B10" s="33">
        <f>B11+B53</f>
        <v>351853927.37194169</v>
      </c>
      <c r="C10" s="33">
        <f>C11+C53</f>
        <v>28846637.905439373</v>
      </c>
      <c r="D10" s="33">
        <f>D11+D53</f>
        <v>3368966.2459362224</v>
      </c>
      <c r="E10" s="34"/>
      <c r="F10" s="34"/>
      <c r="G10" s="34"/>
      <c r="H10" s="34"/>
      <c r="I10" s="34"/>
      <c r="J10" s="34"/>
      <c r="K10" s="34"/>
      <c r="L10" s="34"/>
      <c r="M10" s="34"/>
      <c r="N10" s="34"/>
      <c r="O10" s="34"/>
      <c r="P10" s="34"/>
      <c r="Q10" s="34"/>
      <c r="R10" s="34"/>
      <c r="S10" s="34"/>
      <c r="T10" s="34"/>
      <c r="U10" s="34"/>
      <c r="V10" s="34"/>
      <c r="W10" s="34"/>
      <c r="X10" s="34"/>
      <c r="Y10" s="34"/>
      <c r="Z10" s="34"/>
      <c r="AA10" s="34"/>
      <c r="AB10" s="35"/>
      <c r="AC10" s="57">
        <f>AC11+AC53</f>
        <v>384069531.52331728</v>
      </c>
      <c r="AD10" s="41"/>
      <c r="AE10" s="57">
        <f t="shared" si="4"/>
        <v>384069.53152331727</v>
      </c>
      <c r="AF10" s="128"/>
      <c r="AG10" s="36">
        <f>AG11+AG53</f>
        <v>88255.5720413292</v>
      </c>
    </row>
    <row r="11" spans="1:33" ht="22.25" customHeight="1">
      <c r="A11" s="20" t="s">
        <v>40</v>
      </c>
      <c r="B11" s="37">
        <f>B12+B18+B43+B49</f>
        <v>327501786.97356904</v>
      </c>
      <c r="C11" s="37">
        <f>C12+C18+C43+C49</f>
        <v>942628.83058542898</v>
      </c>
      <c r="D11" s="37">
        <f>D12+D18+D43+D49</f>
        <v>3323479.9859362226</v>
      </c>
      <c r="E11" s="38"/>
      <c r="F11" s="38"/>
      <c r="G11" s="38"/>
      <c r="H11" s="39"/>
      <c r="I11" s="39"/>
      <c r="J11" s="39"/>
      <c r="K11" s="39"/>
      <c r="L11" s="39"/>
      <c r="M11" s="39"/>
      <c r="N11" s="39"/>
      <c r="O11" s="39"/>
      <c r="P11" s="39"/>
      <c r="Q11" s="39"/>
      <c r="R11" s="39"/>
      <c r="S11" s="39"/>
      <c r="T11" s="39"/>
      <c r="U11" s="39"/>
      <c r="V11" s="39"/>
      <c r="W11" s="39"/>
      <c r="X11" s="39"/>
      <c r="Y11" s="39"/>
      <c r="Z11" s="39"/>
      <c r="AA11" s="39"/>
      <c r="AB11" s="40"/>
      <c r="AC11" s="37">
        <f>AC12+AC18+AC43+AC49</f>
        <v>331767895.79009068</v>
      </c>
      <c r="AD11" s="41"/>
      <c r="AE11" s="37">
        <f t="shared" si="4"/>
        <v>331767.89579009067</v>
      </c>
      <c r="AF11" s="128"/>
      <c r="AG11" s="37">
        <f>AG12+AG18+AG43+AG49</f>
        <v>77800.935181852896</v>
      </c>
    </row>
    <row r="12" spans="1:33" ht="22.25" customHeight="1">
      <c r="A12" s="20" t="s">
        <v>41</v>
      </c>
      <c r="B12" s="37">
        <f>B13+B14+B15</f>
        <v>140632910.18419302</v>
      </c>
      <c r="C12" s="37">
        <f>C13+C14+C15</f>
        <v>131920.73610142898</v>
      </c>
      <c r="D12" s="37">
        <f>D13+D14+D15</f>
        <v>281448.39549122198</v>
      </c>
      <c r="E12" s="42"/>
      <c r="F12" s="43"/>
      <c r="G12" s="43"/>
      <c r="H12" s="39"/>
      <c r="I12" s="39"/>
      <c r="J12" s="39"/>
      <c r="K12" s="39"/>
      <c r="L12" s="39"/>
      <c r="M12" s="39"/>
      <c r="N12" s="39"/>
      <c r="O12" s="39"/>
      <c r="P12" s="39"/>
      <c r="Q12" s="39"/>
      <c r="R12" s="39"/>
      <c r="S12" s="39"/>
      <c r="T12" s="39"/>
      <c r="U12" s="39"/>
      <c r="V12" s="39"/>
      <c r="W12" s="39"/>
      <c r="X12" s="39"/>
      <c r="Y12" s="39"/>
      <c r="Z12" s="39"/>
      <c r="AA12" s="39"/>
      <c r="AB12" s="40"/>
      <c r="AC12" s="37">
        <f>SUM(AC13:AC15)</f>
        <v>141046279.31578565</v>
      </c>
      <c r="AD12" s="41"/>
      <c r="AE12" s="37">
        <f t="shared" si="4"/>
        <v>141046.27931578565</v>
      </c>
      <c r="AF12" s="128"/>
      <c r="AG12" s="37">
        <f>SUM(AG13:AG15)</f>
        <v>18198.621741276856</v>
      </c>
    </row>
    <row r="13" spans="1:33" ht="22.25" customHeight="1">
      <c r="A13" s="21" t="s">
        <v>42</v>
      </c>
      <c r="B13" s="44">
        <v>105871443.891513</v>
      </c>
      <c r="C13" s="44">
        <v>106561.621901429</v>
      </c>
      <c r="D13" s="44">
        <v>242073.757391222</v>
      </c>
      <c r="E13" s="45"/>
      <c r="F13" s="46"/>
      <c r="G13" s="46"/>
      <c r="H13" s="47"/>
      <c r="I13" s="47"/>
      <c r="J13" s="47"/>
      <c r="K13" s="47"/>
      <c r="L13" s="47"/>
      <c r="M13" s="47"/>
      <c r="N13" s="47"/>
      <c r="O13" s="47"/>
      <c r="P13" s="47"/>
      <c r="Q13" s="47"/>
      <c r="R13" s="47"/>
      <c r="S13" s="47"/>
      <c r="T13" s="47"/>
      <c r="U13" s="47"/>
      <c r="V13" s="47"/>
      <c r="W13" s="47"/>
      <c r="X13" s="47"/>
      <c r="Y13" s="47"/>
      <c r="Z13" s="47"/>
      <c r="AA13" s="47"/>
      <c r="AB13" s="47"/>
      <c r="AC13" s="52">
        <f>SUM(B13:AB13)</f>
        <v>106220079.27080566</v>
      </c>
      <c r="AD13" s="41"/>
      <c r="AE13" s="52">
        <f t="shared" si="4"/>
        <v>106220.07927080565</v>
      </c>
      <c r="AF13" s="128"/>
      <c r="AG13" s="44">
        <v>16325.0610338194</v>
      </c>
    </row>
    <row r="14" spans="1:33" ht="22.25" customHeight="1">
      <c r="A14" s="21" t="s">
        <v>43</v>
      </c>
      <c r="B14" s="44">
        <v>10384294.6586153</v>
      </c>
      <c r="C14" s="44">
        <v>8933.2986328905899</v>
      </c>
      <c r="D14" s="44">
        <v>15269.8665632715</v>
      </c>
      <c r="E14" s="45"/>
      <c r="F14" s="46"/>
      <c r="G14" s="46"/>
      <c r="H14" s="47"/>
      <c r="I14" s="47"/>
      <c r="J14" s="47"/>
      <c r="K14" s="47"/>
      <c r="L14" s="47"/>
      <c r="M14" s="47"/>
      <c r="N14" s="47"/>
      <c r="O14" s="47"/>
      <c r="P14" s="47"/>
      <c r="Q14" s="47"/>
      <c r="R14" s="47"/>
      <c r="S14" s="47"/>
      <c r="T14" s="47"/>
      <c r="U14" s="47"/>
      <c r="V14" s="47"/>
      <c r="W14" s="47"/>
      <c r="X14" s="47"/>
      <c r="Y14" s="47"/>
      <c r="Z14" s="47"/>
      <c r="AA14" s="47"/>
      <c r="AB14" s="47"/>
      <c r="AC14" s="52">
        <f>SUM(B14:AB14)</f>
        <v>10408497.823811462</v>
      </c>
      <c r="AD14" s="41"/>
      <c r="AE14" s="52">
        <f t="shared" si="4"/>
        <v>10408.497823811462</v>
      </c>
      <c r="AF14" s="128"/>
      <c r="AG14" s="44">
        <v>1568.27980780642</v>
      </c>
    </row>
    <row r="15" spans="1:33" ht="22.25" customHeight="1">
      <c r="A15" s="21" t="s">
        <v>44</v>
      </c>
      <c r="B15" s="49">
        <f>B16+B17</f>
        <v>24377171.634064697</v>
      </c>
      <c r="C15" s="49">
        <f t="shared" ref="C15:D15" si="5">C16+C17</f>
        <v>16425.815567109399</v>
      </c>
      <c r="D15" s="49">
        <f t="shared" si="5"/>
        <v>24104.771536728502</v>
      </c>
      <c r="E15" s="45"/>
      <c r="F15" s="46"/>
      <c r="G15" s="46"/>
      <c r="H15" s="47"/>
      <c r="I15" s="47"/>
      <c r="J15" s="47"/>
      <c r="K15" s="47"/>
      <c r="L15" s="47"/>
      <c r="M15" s="47"/>
      <c r="N15" s="47"/>
      <c r="O15" s="47"/>
      <c r="P15" s="47"/>
      <c r="Q15" s="47"/>
      <c r="R15" s="47"/>
      <c r="S15" s="47"/>
      <c r="T15" s="47"/>
      <c r="U15" s="47"/>
      <c r="V15" s="47"/>
      <c r="W15" s="47"/>
      <c r="X15" s="47"/>
      <c r="Y15" s="47"/>
      <c r="Z15" s="47"/>
      <c r="AA15" s="47"/>
      <c r="AB15" s="47"/>
      <c r="AC15" s="52">
        <f>SUM(B15:AB15)</f>
        <v>24417702.221168537</v>
      </c>
      <c r="AD15" s="41"/>
      <c r="AE15" s="52">
        <f t="shared" si="4"/>
        <v>24417.702221168536</v>
      </c>
      <c r="AF15" s="128"/>
      <c r="AG15" s="44">
        <v>305.28089965103698</v>
      </c>
    </row>
    <row r="16" spans="1:33" ht="22.25" customHeight="1">
      <c r="A16" s="98" t="s">
        <v>45</v>
      </c>
      <c r="B16" s="44">
        <v>1171760.8629999999</v>
      </c>
      <c r="C16" s="44">
        <v>5.859</v>
      </c>
      <c r="D16" s="73"/>
      <c r="E16" s="47"/>
      <c r="F16" s="47"/>
      <c r="G16" s="47"/>
      <c r="H16" s="47"/>
      <c r="I16" s="47"/>
      <c r="J16" s="47"/>
      <c r="K16" s="47"/>
      <c r="L16" s="47"/>
      <c r="M16" s="47"/>
      <c r="N16" s="47"/>
      <c r="O16" s="47"/>
      <c r="P16" s="47"/>
      <c r="Q16" s="47"/>
      <c r="R16" s="47"/>
      <c r="S16" s="47"/>
      <c r="T16" s="47"/>
      <c r="U16" s="47"/>
      <c r="V16" s="47"/>
      <c r="W16" s="47"/>
      <c r="X16" s="47"/>
      <c r="Y16" s="47"/>
      <c r="Z16" s="47"/>
      <c r="AA16" s="47"/>
      <c r="AB16" s="75"/>
      <c r="AC16" s="52">
        <f t="shared" ref="AC16:AC17" si="6">SUM(B16:AB16)</f>
        <v>1171766.7219999998</v>
      </c>
      <c r="AD16" s="41"/>
      <c r="AE16" s="52">
        <f t="shared" si="4"/>
        <v>1171.7667219999998</v>
      </c>
      <c r="AF16" s="128"/>
      <c r="AG16" s="73"/>
    </row>
    <row r="17" spans="1:33" ht="22.25" customHeight="1">
      <c r="A17" s="99" t="s">
        <v>46</v>
      </c>
      <c r="B17" s="44">
        <v>23205410.771064699</v>
      </c>
      <c r="C17" s="44">
        <v>16419.956567109399</v>
      </c>
      <c r="D17" s="44">
        <v>24104.771536728502</v>
      </c>
      <c r="E17" s="47"/>
      <c r="F17" s="47"/>
      <c r="G17" s="47"/>
      <c r="H17" s="47"/>
      <c r="I17" s="47"/>
      <c r="J17" s="47"/>
      <c r="K17" s="47"/>
      <c r="L17" s="47"/>
      <c r="M17" s="47"/>
      <c r="N17" s="47"/>
      <c r="O17" s="47"/>
      <c r="P17" s="47"/>
      <c r="Q17" s="47"/>
      <c r="R17" s="47"/>
      <c r="S17" s="47"/>
      <c r="T17" s="47"/>
      <c r="U17" s="47"/>
      <c r="V17" s="47"/>
      <c r="W17" s="47"/>
      <c r="X17" s="47"/>
      <c r="Y17" s="47"/>
      <c r="Z17" s="47"/>
      <c r="AA17" s="47"/>
      <c r="AB17" s="75"/>
      <c r="AC17" s="52">
        <f t="shared" si="6"/>
        <v>23245935.499168538</v>
      </c>
      <c r="AD17" s="41"/>
      <c r="AE17" s="52">
        <f t="shared" si="4"/>
        <v>23245.935499168536</v>
      </c>
      <c r="AF17" s="128"/>
      <c r="AG17" s="44">
        <v>305.28089965103698</v>
      </c>
    </row>
    <row r="18" spans="1:33" ht="22.25" customHeight="1">
      <c r="A18" s="20" t="s">
        <v>47</v>
      </c>
      <c r="B18" s="37">
        <f>B19+B20+B21+B25+B26+B33+B35+B37+B39</f>
        <v>45650150.303376019</v>
      </c>
      <c r="C18" s="37">
        <f>C19+C20+C21+C25+C26+C33+C35+C37+C39</f>
        <v>99323.904484000013</v>
      </c>
      <c r="D18" s="37">
        <f>D19+D20+D21+D25+D26+D33+D35+D37+D39</f>
        <v>140246.90744500002</v>
      </c>
      <c r="E18" s="39"/>
      <c r="F18" s="39"/>
      <c r="G18" s="39"/>
      <c r="H18" s="39"/>
      <c r="I18" s="39"/>
      <c r="J18" s="39"/>
      <c r="K18" s="39"/>
      <c r="L18" s="39"/>
      <c r="M18" s="39"/>
      <c r="N18" s="39"/>
      <c r="O18" s="39"/>
      <c r="P18" s="39"/>
      <c r="Q18" s="39"/>
      <c r="R18" s="39"/>
      <c r="S18" s="39"/>
      <c r="T18" s="39"/>
      <c r="U18" s="39"/>
      <c r="V18" s="39"/>
      <c r="W18" s="39"/>
      <c r="X18" s="39"/>
      <c r="Y18" s="39"/>
      <c r="Z18" s="39"/>
      <c r="AA18" s="39"/>
      <c r="AB18" s="40"/>
      <c r="AC18" s="37">
        <f>SUM(AC19+AC20+AC21+AC25+AC26+AC32+AC33+AC34+AC35+AC36+AC37+AC38+AC39)</f>
        <v>45889721.115305014</v>
      </c>
      <c r="AD18" s="110"/>
      <c r="AE18" s="37">
        <f t="shared" si="4"/>
        <v>45889.721115305016</v>
      </c>
      <c r="AF18" s="128"/>
      <c r="AG18" s="37">
        <f>SUM(AG19,AG20,AG21,AG25,AG26,AG32,AG33,AG34,AG35,AG36,AG37,AG38,AG39)</f>
        <v>1914.3574405760326</v>
      </c>
    </row>
    <row r="19" spans="1:33" ht="22.25" customHeight="1">
      <c r="A19" s="100" t="s">
        <v>48</v>
      </c>
      <c r="B19" s="44">
        <v>4709019.6419961397</v>
      </c>
      <c r="C19" s="44">
        <v>3432.3127439999998</v>
      </c>
      <c r="D19" s="44">
        <v>5253.0313470000001</v>
      </c>
      <c r="E19" s="47"/>
      <c r="F19" s="47"/>
      <c r="G19" s="47"/>
      <c r="H19" s="47"/>
      <c r="I19" s="47"/>
      <c r="J19" s="47"/>
      <c r="K19" s="47"/>
      <c r="L19" s="47"/>
      <c r="M19" s="47"/>
      <c r="N19" s="47"/>
      <c r="O19" s="47"/>
      <c r="P19" s="47"/>
      <c r="Q19" s="47"/>
      <c r="R19" s="47"/>
      <c r="S19" s="47"/>
      <c r="T19" s="47"/>
      <c r="U19" s="47"/>
      <c r="V19" s="47"/>
      <c r="W19" s="47"/>
      <c r="X19" s="47"/>
      <c r="Y19" s="47"/>
      <c r="Z19" s="47"/>
      <c r="AA19" s="47"/>
      <c r="AB19" s="48"/>
      <c r="AC19" s="44">
        <f t="shared" ref="AC19:AC42" si="7">SUM(B19:AB19)</f>
        <v>4717704.9860871397</v>
      </c>
      <c r="AD19" s="110"/>
      <c r="AE19" s="44">
        <f t="shared" si="4"/>
        <v>4717.7049860871393</v>
      </c>
      <c r="AF19" s="128"/>
      <c r="AG19" s="44">
        <v>111.76501911978509</v>
      </c>
    </row>
    <row r="20" spans="1:33" ht="22.25" customHeight="1">
      <c r="A20" s="100" t="s">
        <v>49</v>
      </c>
      <c r="B20" s="44">
        <v>2835518.7363995803</v>
      </c>
      <c r="C20" s="44">
        <v>1917.294568</v>
      </c>
      <c r="D20" s="44">
        <v>2749.2638589999997</v>
      </c>
      <c r="E20" s="47"/>
      <c r="F20" s="47"/>
      <c r="G20" s="47"/>
      <c r="H20" s="47"/>
      <c r="I20" s="47"/>
      <c r="J20" s="47"/>
      <c r="K20" s="47"/>
      <c r="L20" s="47"/>
      <c r="M20" s="47"/>
      <c r="N20" s="47"/>
      <c r="O20" s="47"/>
      <c r="P20" s="47"/>
      <c r="Q20" s="47"/>
      <c r="R20" s="47"/>
      <c r="S20" s="47"/>
      <c r="T20" s="47"/>
      <c r="U20" s="47"/>
      <c r="V20" s="47"/>
      <c r="W20" s="47"/>
      <c r="X20" s="47"/>
      <c r="Y20" s="47"/>
      <c r="Z20" s="47"/>
      <c r="AA20" s="47"/>
      <c r="AB20" s="48"/>
      <c r="AC20" s="52">
        <f t="shared" si="7"/>
        <v>2840185.2948265802</v>
      </c>
      <c r="AD20" s="110"/>
      <c r="AE20" s="52">
        <f t="shared" si="4"/>
        <v>2840.18529482658</v>
      </c>
      <c r="AF20" s="128"/>
      <c r="AG20" s="44">
        <v>36.235027874500858</v>
      </c>
    </row>
    <row r="21" spans="1:33" ht="22.25" customHeight="1">
      <c r="A21" s="100" t="s">
        <v>50</v>
      </c>
      <c r="B21" s="44">
        <f>SUM(B22:B24)</f>
        <v>9134884.2537424695</v>
      </c>
      <c r="C21" s="44">
        <f>SUM(C22:C24)</f>
        <v>7028.5621279999996</v>
      </c>
      <c r="D21" s="44">
        <f>SUM(D22:D24)</f>
        <v>11200.9742345</v>
      </c>
      <c r="E21" s="47"/>
      <c r="F21" s="47"/>
      <c r="G21" s="47"/>
      <c r="H21" s="47"/>
      <c r="I21" s="47"/>
      <c r="J21" s="47"/>
      <c r="K21" s="47"/>
      <c r="L21" s="47"/>
      <c r="M21" s="47"/>
      <c r="N21" s="47"/>
      <c r="O21" s="47"/>
      <c r="P21" s="47"/>
      <c r="Q21" s="47"/>
      <c r="R21" s="47"/>
      <c r="S21" s="47"/>
      <c r="T21" s="47"/>
      <c r="U21" s="47"/>
      <c r="V21" s="47"/>
      <c r="W21" s="47"/>
      <c r="X21" s="47"/>
      <c r="Y21" s="47"/>
      <c r="Z21" s="47"/>
      <c r="AA21" s="47"/>
      <c r="AB21" s="48"/>
      <c r="AC21" s="52">
        <f t="shared" si="7"/>
        <v>9153113.7901049703</v>
      </c>
      <c r="AD21" s="110"/>
      <c r="AE21" s="52">
        <f t="shared" si="4"/>
        <v>9153.1137901049697</v>
      </c>
      <c r="AF21" s="128"/>
      <c r="AG21" s="44">
        <f>SUM(AG22:AG24)</f>
        <v>232.2971151477484</v>
      </c>
    </row>
    <row r="22" spans="1:33" ht="22.25" customHeight="1">
      <c r="A22" s="99" t="s">
        <v>51</v>
      </c>
      <c r="B22" s="59"/>
      <c r="C22" s="59"/>
      <c r="D22" s="59"/>
      <c r="E22" s="47"/>
      <c r="F22" s="47"/>
      <c r="G22" s="47"/>
      <c r="H22" s="47"/>
      <c r="I22" s="47"/>
      <c r="J22" s="47"/>
      <c r="K22" s="47"/>
      <c r="L22" s="47"/>
      <c r="M22" s="47"/>
      <c r="N22" s="47"/>
      <c r="O22" s="47"/>
      <c r="P22" s="47"/>
      <c r="Q22" s="47"/>
      <c r="R22" s="47"/>
      <c r="S22" s="47"/>
      <c r="T22" s="47"/>
      <c r="U22" s="47"/>
      <c r="V22" s="47"/>
      <c r="W22" s="47"/>
      <c r="X22" s="47"/>
      <c r="Y22" s="47"/>
      <c r="Z22" s="47"/>
      <c r="AA22" s="47"/>
      <c r="AB22" s="48"/>
      <c r="AC22" s="77"/>
      <c r="AD22" s="110"/>
      <c r="AE22" s="77"/>
      <c r="AF22" s="128"/>
      <c r="AG22" s="111"/>
    </row>
    <row r="23" spans="1:33" ht="22.25" customHeight="1">
      <c r="A23" s="99" t="s">
        <v>52</v>
      </c>
      <c r="B23" s="44">
        <v>8486351.1452921387</v>
      </c>
      <c r="C23" s="44">
        <v>6580.5598599999994</v>
      </c>
      <c r="D23" s="44">
        <v>10543.957587999999</v>
      </c>
      <c r="E23" s="47"/>
      <c r="F23" s="47"/>
      <c r="G23" s="47"/>
      <c r="H23" s="47"/>
      <c r="I23" s="47"/>
      <c r="J23" s="47"/>
      <c r="K23" s="47"/>
      <c r="L23" s="47"/>
      <c r="M23" s="47"/>
      <c r="N23" s="47"/>
      <c r="O23" s="47"/>
      <c r="P23" s="47"/>
      <c r="Q23" s="47"/>
      <c r="R23" s="47"/>
      <c r="S23" s="47"/>
      <c r="T23" s="47"/>
      <c r="U23" s="47"/>
      <c r="V23" s="47"/>
      <c r="W23" s="47"/>
      <c r="X23" s="47"/>
      <c r="Y23" s="47"/>
      <c r="Z23" s="47"/>
      <c r="AA23" s="47"/>
      <c r="AB23" s="48"/>
      <c r="AC23" s="52">
        <f t="shared" si="7"/>
        <v>8503475.6627401393</v>
      </c>
      <c r="AD23" s="110"/>
      <c r="AE23" s="52">
        <f t="shared" si="4"/>
        <v>8503.4756627401384</v>
      </c>
      <c r="AF23" s="128"/>
      <c r="AG23" s="44">
        <v>218.78120786264401</v>
      </c>
    </row>
    <row r="24" spans="1:33" ht="22.25" customHeight="1">
      <c r="A24" s="99" t="s">
        <v>53</v>
      </c>
      <c r="B24" s="44">
        <v>648533.10845032998</v>
      </c>
      <c r="C24" s="44">
        <v>448.00226799999996</v>
      </c>
      <c r="D24" s="44">
        <v>657.01664649999998</v>
      </c>
      <c r="E24" s="47"/>
      <c r="F24" s="47"/>
      <c r="G24" s="47"/>
      <c r="H24" s="47"/>
      <c r="I24" s="47"/>
      <c r="J24" s="47"/>
      <c r="K24" s="47"/>
      <c r="L24" s="47"/>
      <c r="M24" s="47"/>
      <c r="N24" s="47"/>
      <c r="O24" s="47"/>
      <c r="P24" s="47"/>
      <c r="Q24" s="47"/>
      <c r="R24" s="47"/>
      <c r="S24" s="47"/>
      <c r="T24" s="47"/>
      <c r="U24" s="47"/>
      <c r="V24" s="47"/>
      <c r="W24" s="47"/>
      <c r="X24" s="47"/>
      <c r="Y24" s="47"/>
      <c r="Z24" s="47"/>
      <c r="AA24" s="47"/>
      <c r="AB24" s="48"/>
      <c r="AC24" s="52">
        <f t="shared" si="7"/>
        <v>649638.12736483</v>
      </c>
      <c r="AD24" s="110"/>
      <c r="AE24" s="52">
        <f t="shared" si="4"/>
        <v>649.63812736482998</v>
      </c>
      <c r="AF24" s="128"/>
      <c r="AG24" s="44">
        <v>13.515907285104378</v>
      </c>
    </row>
    <row r="25" spans="1:33" ht="22.25" customHeight="1">
      <c r="A25" s="100" t="s">
        <v>54</v>
      </c>
      <c r="B25" s="44">
        <v>2581939.1608370799</v>
      </c>
      <c r="C25" s="44">
        <v>2095.1155680000006</v>
      </c>
      <c r="D25" s="44">
        <v>3435.1832339999996</v>
      </c>
      <c r="E25" s="47"/>
      <c r="F25" s="47"/>
      <c r="G25" s="47"/>
      <c r="H25" s="47"/>
      <c r="I25" s="47"/>
      <c r="J25" s="47"/>
      <c r="K25" s="47"/>
      <c r="L25" s="47"/>
      <c r="M25" s="47"/>
      <c r="N25" s="47"/>
      <c r="O25" s="47"/>
      <c r="P25" s="47"/>
      <c r="Q25" s="47"/>
      <c r="R25" s="47"/>
      <c r="S25" s="47"/>
      <c r="T25" s="47"/>
      <c r="U25" s="47"/>
      <c r="V25" s="47"/>
      <c r="W25" s="47"/>
      <c r="X25" s="47"/>
      <c r="Y25" s="47"/>
      <c r="Z25" s="47"/>
      <c r="AA25" s="47"/>
      <c r="AB25" s="48"/>
      <c r="AC25" s="52">
        <f t="shared" si="7"/>
        <v>2587469.4596390799</v>
      </c>
      <c r="AD25" s="110"/>
      <c r="AE25" s="52">
        <f t="shared" si="4"/>
        <v>2587.46945963908</v>
      </c>
      <c r="AF25" s="128"/>
      <c r="AG25" s="44">
        <v>65.690391040761639</v>
      </c>
    </row>
    <row r="26" spans="1:33" ht="22.25" customHeight="1">
      <c r="A26" s="100" t="s">
        <v>55</v>
      </c>
      <c r="B26" s="44">
        <f>SUM(B27:B31)</f>
        <v>4770931.3614931898</v>
      </c>
      <c r="C26" s="44">
        <f>SUM(C27:C31)</f>
        <v>4681.9579239999994</v>
      </c>
      <c r="D26" s="44">
        <f>SUM(D27:D31)</f>
        <v>8558.2222495000005</v>
      </c>
      <c r="E26" s="47"/>
      <c r="F26" s="47"/>
      <c r="G26" s="47"/>
      <c r="H26" s="47"/>
      <c r="I26" s="47"/>
      <c r="J26" s="47"/>
      <c r="K26" s="47"/>
      <c r="L26" s="47"/>
      <c r="M26" s="47"/>
      <c r="N26" s="47"/>
      <c r="O26" s="47"/>
      <c r="P26" s="47"/>
      <c r="Q26" s="47"/>
      <c r="R26" s="47"/>
      <c r="S26" s="47"/>
      <c r="T26" s="47"/>
      <c r="U26" s="47"/>
      <c r="V26" s="47"/>
      <c r="W26" s="47"/>
      <c r="X26" s="47"/>
      <c r="Y26" s="47"/>
      <c r="Z26" s="47"/>
      <c r="AA26" s="47"/>
      <c r="AB26" s="48"/>
      <c r="AC26" s="52">
        <f t="shared" si="7"/>
        <v>4784171.5416666903</v>
      </c>
      <c r="AD26" s="110"/>
      <c r="AE26" s="52">
        <f t="shared" si="4"/>
        <v>4784.1715416666902</v>
      </c>
      <c r="AF26" s="128"/>
      <c r="AG26" s="44">
        <f>SUM(AG27:AG31)</f>
        <v>214.02973621977299</v>
      </c>
    </row>
    <row r="27" spans="1:33" ht="22.25" customHeight="1">
      <c r="A27" s="99" t="s">
        <v>56</v>
      </c>
      <c r="B27" s="44">
        <v>3350167.9475399996</v>
      </c>
      <c r="C27" s="44">
        <v>3542.2799999999993</v>
      </c>
      <c r="D27" s="44">
        <v>6705.03</v>
      </c>
      <c r="E27" s="47"/>
      <c r="F27" s="47"/>
      <c r="G27" s="47"/>
      <c r="H27" s="47"/>
      <c r="I27" s="47"/>
      <c r="J27" s="47"/>
      <c r="K27" s="47"/>
      <c r="L27" s="47"/>
      <c r="M27" s="47"/>
      <c r="N27" s="47"/>
      <c r="O27" s="47"/>
      <c r="P27" s="47"/>
      <c r="Q27" s="47"/>
      <c r="R27" s="47"/>
      <c r="S27" s="47"/>
      <c r="T27" s="47"/>
      <c r="U27" s="47"/>
      <c r="V27" s="47"/>
      <c r="W27" s="47"/>
      <c r="X27" s="47"/>
      <c r="Y27" s="47"/>
      <c r="Z27" s="47"/>
      <c r="AA27" s="47"/>
      <c r="AB27" s="48"/>
      <c r="AC27" s="52">
        <f t="shared" si="7"/>
        <v>3360415.2575399992</v>
      </c>
      <c r="AD27" s="110"/>
      <c r="AE27" s="52">
        <f t="shared" si="4"/>
        <v>3360.4152575399994</v>
      </c>
      <c r="AF27" s="128"/>
      <c r="AG27" s="44">
        <v>182.73611622087677</v>
      </c>
    </row>
    <row r="28" spans="1:33" ht="22.25" customHeight="1">
      <c r="A28" s="99" t="s">
        <v>57</v>
      </c>
      <c r="B28" s="44">
        <v>464457.28466957994</v>
      </c>
      <c r="C28" s="44">
        <v>416.21456799999999</v>
      </c>
      <c r="D28" s="44">
        <v>716.36935900000003</v>
      </c>
      <c r="E28" s="47"/>
      <c r="F28" s="47"/>
      <c r="G28" s="47"/>
      <c r="H28" s="47"/>
      <c r="I28" s="47"/>
      <c r="J28" s="47"/>
      <c r="K28" s="47"/>
      <c r="L28" s="47"/>
      <c r="M28" s="47"/>
      <c r="N28" s="47"/>
      <c r="O28" s="47"/>
      <c r="P28" s="47"/>
      <c r="Q28" s="47"/>
      <c r="R28" s="47"/>
      <c r="S28" s="47"/>
      <c r="T28" s="47"/>
      <c r="U28" s="47"/>
      <c r="V28" s="47"/>
      <c r="W28" s="47"/>
      <c r="X28" s="47"/>
      <c r="Y28" s="47"/>
      <c r="Z28" s="47"/>
      <c r="AA28" s="47"/>
      <c r="AB28" s="48"/>
      <c r="AC28" s="52">
        <f t="shared" si="7"/>
        <v>465589.86859657994</v>
      </c>
      <c r="AD28" s="110"/>
      <c r="AE28" s="52">
        <f t="shared" si="4"/>
        <v>465.58986859657995</v>
      </c>
      <c r="AF28" s="128"/>
      <c r="AG28" s="44">
        <v>6.903675965773175</v>
      </c>
    </row>
    <row r="29" spans="1:33" ht="22.25" customHeight="1">
      <c r="A29" s="99" t="s">
        <v>58</v>
      </c>
      <c r="B29" s="44">
        <v>23530.599377540002</v>
      </c>
      <c r="C29" s="44">
        <v>14.604184</v>
      </c>
      <c r="D29" s="44">
        <v>19.386816999999997</v>
      </c>
      <c r="E29" s="47"/>
      <c r="F29" s="47"/>
      <c r="G29" s="47"/>
      <c r="H29" s="47"/>
      <c r="I29" s="47"/>
      <c r="J29" s="47"/>
      <c r="K29" s="47"/>
      <c r="L29" s="47"/>
      <c r="M29" s="47"/>
      <c r="N29" s="47"/>
      <c r="O29" s="47"/>
      <c r="P29" s="47"/>
      <c r="Q29" s="47"/>
      <c r="R29" s="47"/>
      <c r="S29" s="47"/>
      <c r="T29" s="47"/>
      <c r="U29" s="47"/>
      <c r="V29" s="47"/>
      <c r="W29" s="47"/>
      <c r="X29" s="47"/>
      <c r="Y29" s="47"/>
      <c r="Z29" s="47"/>
      <c r="AA29" s="47"/>
      <c r="AB29" s="48"/>
      <c r="AC29" s="52">
        <f t="shared" si="7"/>
        <v>23564.590378540001</v>
      </c>
      <c r="AD29" s="110"/>
      <c r="AE29" s="52">
        <f t="shared" si="4"/>
        <v>23.56459037854</v>
      </c>
      <c r="AF29" s="128"/>
      <c r="AG29" s="44">
        <v>0.33774768218785856</v>
      </c>
    </row>
    <row r="30" spans="1:33" ht="22.25" customHeight="1">
      <c r="A30" s="99" t="s">
        <v>59</v>
      </c>
      <c r="B30" s="73"/>
      <c r="C30" s="73"/>
      <c r="D30" s="73"/>
      <c r="E30" s="47"/>
      <c r="F30" s="47"/>
      <c r="G30" s="47"/>
      <c r="H30" s="47"/>
      <c r="I30" s="47"/>
      <c r="J30" s="47"/>
      <c r="K30" s="47"/>
      <c r="L30" s="47"/>
      <c r="M30" s="47"/>
      <c r="N30" s="47"/>
      <c r="O30" s="47"/>
      <c r="P30" s="47"/>
      <c r="Q30" s="47"/>
      <c r="R30" s="47"/>
      <c r="S30" s="47"/>
      <c r="T30" s="47"/>
      <c r="U30" s="47"/>
      <c r="V30" s="47"/>
      <c r="W30" s="47"/>
      <c r="X30" s="47"/>
      <c r="Y30" s="47"/>
      <c r="Z30" s="47"/>
      <c r="AA30" s="47"/>
      <c r="AB30" s="48"/>
      <c r="AC30" s="77"/>
      <c r="AD30" s="110"/>
      <c r="AE30" s="77"/>
      <c r="AF30" s="128"/>
      <c r="AG30" s="111"/>
    </row>
    <row r="31" spans="1:33" ht="22.25" customHeight="1">
      <c r="A31" s="99" t="s">
        <v>60</v>
      </c>
      <c r="B31" s="44">
        <v>932775.52990606998</v>
      </c>
      <c r="C31" s="44">
        <v>708.85917200000006</v>
      </c>
      <c r="D31" s="44">
        <v>1117.4360735000002</v>
      </c>
      <c r="E31" s="47"/>
      <c r="F31" s="47"/>
      <c r="G31" s="47"/>
      <c r="H31" s="47"/>
      <c r="I31" s="47"/>
      <c r="J31" s="47"/>
      <c r="K31" s="47"/>
      <c r="L31" s="47"/>
      <c r="M31" s="47"/>
      <c r="N31" s="47"/>
      <c r="O31" s="47"/>
      <c r="P31" s="47"/>
      <c r="Q31" s="47"/>
      <c r="R31" s="47"/>
      <c r="S31" s="47"/>
      <c r="T31" s="47"/>
      <c r="U31" s="47"/>
      <c r="V31" s="47"/>
      <c r="W31" s="47"/>
      <c r="X31" s="47"/>
      <c r="Y31" s="47"/>
      <c r="Z31" s="47"/>
      <c r="AA31" s="47"/>
      <c r="AB31" s="48"/>
      <c r="AC31" s="52">
        <f t="shared" si="7"/>
        <v>934601.82515156991</v>
      </c>
      <c r="AD31" s="110"/>
      <c r="AE31" s="52">
        <f t="shared" si="4"/>
        <v>934.60182515156987</v>
      </c>
      <c r="AF31" s="128"/>
      <c r="AG31" s="44">
        <v>24.052196350935198</v>
      </c>
    </row>
    <row r="32" spans="1:33" ht="22.25" customHeight="1">
      <c r="A32" s="100" t="s">
        <v>61</v>
      </c>
      <c r="B32" s="73"/>
      <c r="C32" s="73"/>
      <c r="D32" s="73"/>
      <c r="E32" s="47"/>
      <c r="F32" s="47"/>
      <c r="G32" s="47"/>
      <c r="H32" s="47"/>
      <c r="I32" s="47"/>
      <c r="J32" s="47"/>
      <c r="K32" s="47"/>
      <c r="L32" s="47"/>
      <c r="M32" s="47"/>
      <c r="N32" s="47"/>
      <c r="O32" s="47"/>
      <c r="P32" s="47"/>
      <c r="Q32" s="47"/>
      <c r="R32" s="47"/>
      <c r="S32" s="47"/>
      <c r="T32" s="47"/>
      <c r="U32" s="47"/>
      <c r="V32" s="47"/>
      <c r="W32" s="47"/>
      <c r="X32" s="47"/>
      <c r="Y32" s="47"/>
      <c r="Z32" s="47"/>
      <c r="AA32" s="47"/>
      <c r="AB32" s="48"/>
      <c r="AC32" s="77"/>
      <c r="AD32" s="110"/>
      <c r="AE32" s="77"/>
      <c r="AF32" s="128"/>
      <c r="AG32" s="73"/>
    </row>
    <row r="33" spans="1:33" ht="22.25" customHeight="1">
      <c r="A33" s="100" t="s">
        <v>62</v>
      </c>
      <c r="B33" s="44">
        <v>294009.10591451998</v>
      </c>
      <c r="C33" s="44">
        <v>151.55179199999998</v>
      </c>
      <c r="D33" s="44">
        <v>166.24944600000003</v>
      </c>
      <c r="E33" s="47"/>
      <c r="F33" s="47"/>
      <c r="G33" s="47"/>
      <c r="H33" s="47"/>
      <c r="I33" s="47"/>
      <c r="J33" s="47"/>
      <c r="K33" s="47"/>
      <c r="L33" s="47"/>
      <c r="M33" s="47"/>
      <c r="N33" s="47"/>
      <c r="O33" s="47"/>
      <c r="P33" s="47"/>
      <c r="Q33" s="47"/>
      <c r="R33" s="47"/>
      <c r="S33" s="47"/>
      <c r="T33" s="47"/>
      <c r="U33" s="47"/>
      <c r="V33" s="47"/>
      <c r="W33" s="47"/>
      <c r="X33" s="47"/>
      <c r="Y33" s="47"/>
      <c r="Z33" s="47"/>
      <c r="AA33" s="47"/>
      <c r="AB33" s="48"/>
      <c r="AC33" s="52">
        <f t="shared" si="7"/>
        <v>294326.90715251997</v>
      </c>
      <c r="AD33" s="110"/>
      <c r="AE33" s="52">
        <f t="shared" si="4"/>
        <v>294.32690715251999</v>
      </c>
      <c r="AF33" s="128"/>
      <c r="AG33" s="44">
        <v>0.79473396070729962</v>
      </c>
    </row>
    <row r="34" spans="1:33" ht="22.25" customHeight="1">
      <c r="A34" s="100" t="s">
        <v>63</v>
      </c>
      <c r="B34" s="73"/>
      <c r="C34" s="73"/>
      <c r="D34" s="73"/>
      <c r="E34" s="47"/>
      <c r="F34" s="47"/>
      <c r="G34" s="47"/>
      <c r="H34" s="47"/>
      <c r="I34" s="47"/>
      <c r="J34" s="47"/>
      <c r="K34" s="47"/>
      <c r="L34" s="47"/>
      <c r="M34" s="47"/>
      <c r="N34" s="47"/>
      <c r="O34" s="47"/>
      <c r="P34" s="47"/>
      <c r="Q34" s="47"/>
      <c r="R34" s="47"/>
      <c r="S34" s="47"/>
      <c r="T34" s="47"/>
      <c r="U34" s="47"/>
      <c r="V34" s="47"/>
      <c r="W34" s="47"/>
      <c r="X34" s="47"/>
      <c r="Y34" s="47"/>
      <c r="Z34" s="47"/>
      <c r="AA34" s="47"/>
      <c r="AB34" s="48"/>
      <c r="AC34" s="77"/>
      <c r="AD34" s="110"/>
      <c r="AE34" s="77"/>
      <c r="AF34" s="128"/>
      <c r="AG34" s="73"/>
    </row>
    <row r="35" spans="1:33" ht="22.25" customHeight="1">
      <c r="A35" s="100" t="s">
        <v>64</v>
      </c>
      <c r="B35" s="44">
        <v>8069285.8678554697</v>
      </c>
      <c r="C35" s="44">
        <v>7908.1672039999994</v>
      </c>
      <c r="D35" s="44">
        <v>14648.354835499998</v>
      </c>
      <c r="E35" s="47"/>
      <c r="F35" s="47"/>
      <c r="G35" s="47"/>
      <c r="H35" s="47"/>
      <c r="I35" s="47"/>
      <c r="J35" s="47"/>
      <c r="K35" s="47"/>
      <c r="L35" s="47"/>
      <c r="M35" s="47"/>
      <c r="N35" s="47"/>
      <c r="O35" s="47"/>
      <c r="P35" s="47"/>
      <c r="Q35" s="47"/>
      <c r="R35" s="47"/>
      <c r="S35" s="47"/>
      <c r="T35" s="47"/>
      <c r="U35" s="47"/>
      <c r="V35" s="47"/>
      <c r="W35" s="47"/>
      <c r="X35" s="47"/>
      <c r="Y35" s="47"/>
      <c r="Z35" s="47"/>
      <c r="AA35" s="47"/>
      <c r="AB35" s="48"/>
      <c r="AC35" s="52">
        <f t="shared" si="7"/>
        <v>8091842.3898949698</v>
      </c>
      <c r="AD35" s="110"/>
      <c r="AE35" s="52">
        <f t="shared" si="4"/>
        <v>8091.8423898949695</v>
      </c>
      <c r="AF35" s="128"/>
      <c r="AG35" s="44">
        <v>213.12173408950071</v>
      </c>
    </row>
    <row r="36" spans="1:33" ht="22.25" customHeight="1">
      <c r="A36" s="100" t="s">
        <v>65</v>
      </c>
      <c r="B36" s="59"/>
      <c r="C36" s="59"/>
      <c r="D36" s="59"/>
      <c r="E36" s="47"/>
      <c r="F36" s="47"/>
      <c r="G36" s="47"/>
      <c r="H36" s="47"/>
      <c r="I36" s="47"/>
      <c r="J36" s="47"/>
      <c r="K36" s="47"/>
      <c r="L36" s="47"/>
      <c r="M36" s="47"/>
      <c r="N36" s="47"/>
      <c r="O36" s="47"/>
      <c r="P36" s="47"/>
      <c r="Q36" s="47"/>
      <c r="R36" s="47"/>
      <c r="S36" s="47"/>
      <c r="T36" s="47"/>
      <c r="U36" s="47"/>
      <c r="V36" s="47"/>
      <c r="W36" s="47"/>
      <c r="X36" s="47"/>
      <c r="Y36" s="47"/>
      <c r="Z36" s="47"/>
      <c r="AA36" s="47"/>
      <c r="AB36" s="48"/>
      <c r="AC36" s="73"/>
      <c r="AD36" s="110"/>
      <c r="AE36" s="73"/>
      <c r="AF36" s="128"/>
      <c r="AG36" s="73"/>
    </row>
    <row r="37" spans="1:33" ht="22.25" customHeight="1">
      <c r="A37" s="100" t="s">
        <v>66</v>
      </c>
      <c r="B37" s="44">
        <v>373943.00241000002</v>
      </c>
      <c r="C37" s="44">
        <v>431.17200000000008</v>
      </c>
      <c r="D37" s="44">
        <v>816.14700000000005</v>
      </c>
      <c r="E37" s="47"/>
      <c r="F37" s="47"/>
      <c r="G37" s="47"/>
      <c r="H37" s="47"/>
      <c r="I37" s="47"/>
      <c r="J37" s="47"/>
      <c r="K37" s="47"/>
      <c r="L37" s="47"/>
      <c r="M37" s="47"/>
      <c r="N37" s="47"/>
      <c r="O37" s="47"/>
      <c r="P37" s="47"/>
      <c r="Q37" s="47"/>
      <c r="R37" s="47"/>
      <c r="S37" s="47"/>
      <c r="T37" s="47"/>
      <c r="U37" s="47"/>
      <c r="V37" s="47"/>
      <c r="W37" s="47"/>
      <c r="X37" s="47"/>
      <c r="Y37" s="47"/>
      <c r="Z37" s="47"/>
      <c r="AA37" s="47"/>
      <c r="AB37" s="48"/>
      <c r="AC37" s="52">
        <f t="shared" si="7"/>
        <v>375190.32141000003</v>
      </c>
      <c r="AD37" s="110"/>
      <c r="AE37" s="52">
        <f t="shared" si="4"/>
        <v>375.19032141000002</v>
      </c>
      <c r="AF37" s="128"/>
      <c r="AG37" s="44">
        <v>1.6570129916627925</v>
      </c>
    </row>
    <row r="38" spans="1:33" ht="22.25" customHeight="1">
      <c r="A38" s="100" t="s">
        <v>67</v>
      </c>
      <c r="B38" s="73"/>
      <c r="C38" s="73"/>
      <c r="D38" s="73"/>
      <c r="E38" s="47"/>
      <c r="F38" s="47"/>
      <c r="G38" s="47"/>
      <c r="H38" s="47"/>
      <c r="I38" s="47"/>
      <c r="J38" s="47"/>
      <c r="K38" s="47"/>
      <c r="L38" s="47"/>
      <c r="M38" s="47"/>
      <c r="N38" s="47"/>
      <c r="O38" s="47"/>
      <c r="P38" s="47"/>
      <c r="Q38" s="47"/>
      <c r="R38" s="47"/>
      <c r="S38" s="47"/>
      <c r="T38" s="47"/>
      <c r="U38" s="47"/>
      <c r="V38" s="47"/>
      <c r="W38" s="47"/>
      <c r="X38" s="47"/>
      <c r="Y38" s="47"/>
      <c r="Z38" s="47"/>
      <c r="AA38" s="47"/>
      <c r="AB38" s="48"/>
      <c r="AC38" s="77"/>
      <c r="AD38" s="110"/>
      <c r="AE38" s="77"/>
      <c r="AF38" s="128"/>
      <c r="AG38" s="73"/>
    </row>
    <row r="39" spans="1:33" ht="22.25" customHeight="1">
      <c r="A39" s="100" t="s">
        <v>68</v>
      </c>
      <c r="B39" s="44">
        <f>SUM(B40:B42)</f>
        <v>12880619.17272757</v>
      </c>
      <c r="C39" s="44">
        <f>SUM(C40:C42)</f>
        <v>71677.770556000018</v>
      </c>
      <c r="D39" s="44">
        <f>SUM(D40:D42)</f>
        <v>93419.481239500019</v>
      </c>
      <c r="E39" s="47"/>
      <c r="F39" s="47"/>
      <c r="G39" s="47"/>
      <c r="H39" s="47"/>
      <c r="I39" s="47"/>
      <c r="J39" s="47"/>
      <c r="K39" s="47"/>
      <c r="L39" s="47"/>
      <c r="M39" s="47"/>
      <c r="N39" s="47"/>
      <c r="O39" s="47"/>
      <c r="P39" s="47"/>
      <c r="Q39" s="47"/>
      <c r="R39" s="47"/>
      <c r="S39" s="47"/>
      <c r="T39" s="47"/>
      <c r="U39" s="47"/>
      <c r="V39" s="47"/>
      <c r="W39" s="47"/>
      <c r="X39" s="47"/>
      <c r="Y39" s="47"/>
      <c r="Z39" s="47"/>
      <c r="AA39" s="47"/>
      <c r="AB39" s="48"/>
      <c r="AC39" s="52">
        <f t="shared" si="7"/>
        <v>13045716.424523069</v>
      </c>
      <c r="AD39" s="110"/>
      <c r="AE39" s="52">
        <f t="shared" si="4"/>
        <v>13045.716424523069</v>
      </c>
      <c r="AF39" s="128"/>
      <c r="AG39" s="44">
        <f>SUM(AG40:AG42)</f>
        <v>1038.7666701315927</v>
      </c>
    </row>
    <row r="40" spans="1:33" ht="22.25" customHeight="1">
      <c r="A40" s="99" t="s">
        <v>69</v>
      </c>
      <c r="B40" s="44">
        <v>1786042.9150231502</v>
      </c>
      <c r="C40" s="44">
        <v>1045.18274</v>
      </c>
      <c r="D40" s="44">
        <v>1293.2783075</v>
      </c>
      <c r="E40" s="47"/>
      <c r="F40" s="47"/>
      <c r="G40" s="47"/>
      <c r="H40" s="47"/>
      <c r="I40" s="47"/>
      <c r="J40" s="47"/>
      <c r="K40" s="47"/>
      <c r="L40" s="47"/>
      <c r="M40" s="47"/>
      <c r="N40" s="47"/>
      <c r="O40" s="47"/>
      <c r="P40" s="47"/>
      <c r="Q40" s="47"/>
      <c r="R40" s="47"/>
      <c r="S40" s="47"/>
      <c r="T40" s="47"/>
      <c r="U40" s="47"/>
      <c r="V40" s="47"/>
      <c r="W40" s="47"/>
      <c r="X40" s="47"/>
      <c r="Y40" s="47"/>
      <c r="Z40" s="47"/>
      <c r="AA40" s="47"/>
      <c r="AB40" s="48"/>
      <c r="AC40" s="52">
        <f t="shared" si="7"/>
        <v>1788381.3760706503</v>
      </c>
      <c r="AD40" s="110"/>
      <c r="AE40" s="52">
        <f t="shared" si="4"/>
        <v>1788.3813760706503</v>
      </c>
      <c r="AF40" s="128"/>
      <c r="AG40" s="44">
        <v>13.61631048406511</v>
      </c>
    </row>
    <row r="41" spans="1:33" ht="22.25" customHeight="1">
      <c r="A41" s="99" t="s">
        <v>70</v>
      </c>
      <c r="B41" s="44">
        <v>311903.09157455998</v>
      </c>
      <c r="C41" s="44">
        <v>229.49897599999997</v>
      </c>
      <c r="D41" s="44">
        <v>348.37938799999995</v>
      </c>
      <c r="E41" s="47"/>
      <c r="F41" s="47"/>
      <c r="G41" s="47"/>
      <c r="H41" s="47"/>
      <c r="I41" s="47"/>
      <c r="J41" s="47"/>
      <c r="K41" s="47"/>
      <c r="L41" s="47"/>
      <c r="M41" s="47"/>
      <c r="N41" s="47"/>
      <c r="O41" s="47"/>
      <c r="P41" s="47"/>
      <c r="Q41" s="47"/>
      <c r="R41" s="47"/>
      <c r="S41" s="47"/>
      <c r="T41" s="47"/>
      <c r="U41" s="47"/>
      <c r="V41" s="47"/>
      <c r="W41" s="47"/>
      <c r="X41" s="47"/>
      <c r="Y41" s="47"/>
      <c r="Z41" s="47"/>
      <c r="AA41" s="47"/>
      <c r="AB41" s="48"/>
      <c r="AC41" s="52">
        <f t="shared" si="7"/>
        <v>312480.96993855998</v>
      </c>
      <c r="AD41" s="110"/>
      <c r="AE41" s="52">
        <f t="shared" si="4"/>
        <v>312.48096993856001</v>
      </c>
      <c r="AF41" s="128"/>
      <c r="AG41" s="44">
        <v>3.5886806338656241</v>
      </c>
    </row>
    <row r="42" spans="1:33" ht="22.25" customHeight="1">
      <c r="A42" s="99" t="s">
        <v>71</v>
      </c>
      <c r="B42" s="44">
        <v>10782673.166129859</v>
      </c>
      <c r="C42" s="44">
        <v>70403.088840000011</v>
      </c>
      <c r="D42" s="44">
        <v>91777.823544000013</v>
      </c>
      <c r="E42" s="47"/>
      <c r="F42" s="47"/>
      <c r="G42" s="47"/>
      <c r="H42" s="47"/>
      <c r="I42" s="47"/>
      <c r="J42" s="47"/>
      <c r="K42" s="47"/>
      <c r="L42" s="47"/>
      <c r="M42" s="47"/>
      <c r="N42" s="47"/>
      <c r="O42" s="47"/>
      <c r="P42" s="47"/>
      <c r="Q42" s="47"/>
      <c r="R42" s="47"/>
      <c r="S42" s="47"/>
      <c r="T42" s="47"/>
      <c r="U42" s="47"/>
      <c r="V42" s="47"/>
      <c r="W42" s="47"/>
      <c r="X42" s="47"/>
      <c r="Y42" s="47"/>
      <c r="Z42" s="47"/>
      <c r="AA42" s="47"/>
      <c r="AB42" s="48"/>
      <c r="AC42" s="52">
        <f t="shared" si="7"/>
        <v>10944854.078513859</v>
      </c>
      <c r="AD42" s="110"/>
      <c r="AE42" s="52">
        <f t="shared" si="4"/>
        <v>10944.854078513859</v>
      </c>
      <c r="AF42" s="128"/>
      <c r="AG42" s="44">
        <v>1021.5616790136619</v>
      </c>
    </row>
    <row r="43" spans="1:33" ht="22.25" customHeight="1">
      <c r="A43" s="20" t="s">
        <v>72</v>
      </c>
      <c r="B43" s="37">
        <f>SUM(B44:B48)</f>
        <v>108862873.34599999</v>
      </c>
      <c r="C43" s="37">
        <f>SUM(C44:C48)</f>
        <v>394036.17000000004</v>
      </c>
      <c r="D43" s="37">
        <f>SUM(D44:D48)</f>
        <v>2578596.5630000005</v>
      </c>
      <c r="E43" s="39"/>
      <c r="F43" s="39"/>
      <c r="G43" s="39"/>
      <c r="H43" s="39"/>
      <c r="I43" s="39"/>
      <c r="J43" s="39"/>
      <c r="K43" s="39"/>
      <c r="L43" s="39"/>
      <c r="M43" s="39"/>
      <c r="N43" s="39"/>
      <c r="O43" s="39"/>
      <c r="P43" s="39"/>
      <c r="Q43" s="39"/>
      <c r="R43" s="39"/>
      <c r="S43" s="39"/>
      <c r="T43" s="39"/>
      <c r="U43" s="39"/>
      <c r="V43" s="39"/>
      <c r="W43" s="39"/>
      <c r="X43" s="39"/>
      <c r="Y43" s="39"/>
      <c r="Z43" s="39"/>
      <c r="AA43" s="39"/>
      <c r="AB43" s="40"/>
      <c r="AC43" s="37">
        <f>SUM(AC44:AC48)</f>
        <v>111835506.07900001</v>
      </c>
      <c r="AD43" s="41"/>
      <c r="AE43" s="37">
        <f t="shared" si="4"/>
        <v>111835.50607900001</v>
      </c>
      <c r="AF43" s="128"/>
      <c r="AG43" s="37">
        <f>SUM(AG44:AG48)</f>
        <v>21033.405999999999</v>
      </c>
    </row>
    <row r="44" spans="1:33" ht="22.25" customHeight="1">
      <c r="A44" s="100" t="s">
        <v>73</v>
      </c>
      <c r="B44" s="44">
        <v>5026363.32</v>
      </c>
      <c r="C44" s="44">
        <v>969.101</v>
      </c>
      <c r="D44" s="44">
        <v>36687.413</v>
      </c>
      <c r="E44" s="47"/>
      <c r="F44" s="47"/>
      <c r="G44" s="47"/>
      <c r="H44" s="47"/>
      <c r="I44" s="47"/>
      <c r="J44" s="47"/>
      <c r="K44" s="47"/>
      <c r="L44" s="47"/>
      <c r="M44" s="47"/>
      <c r="N44" s="47"/>
      <c r="O44" s="47"/>
      <c r="P44" s="47"/>
      <c r="Q44" s="47"/>
      <c r="R44" s="47"/>
      <c r="S44" s="47"/>
      <c r="T44" s="47"/>
      <c r="U44" s="47"/>
      <c r="V44" s="47"/>
      <c r="W44" s="47"/>
      <c r="X44" s="47"/>
      <c r="Y44" s="47"/>
      <c r="Z44" s="47"/>
      <c r="AA44" s="47"/>
      <c r="AB44" s="47"/>
      <c r="AC44" s="52">
        <f>SUM(B44:AB44)</f>
        <v>5064019.8339999998</v>
      </c>
      <c r="AD44" s="41"/>
      <c r="AE44" s="52">
        <f t="shared" si="4"/>
        <v>5064.0198339999997</v>
      </c>
      <c r="AF44" s="128"/>
      <c r="AG44" s="44">
        <v>71.161000000000001</v>
      </c>
    </row>
    <row r="45" spans="1:33" ht="22.25" customHeight="1">
      <c r="A45" s="100" t="s">
        <v>74</v>
      </c>
      <c r="B45" s="44">
        <v>99693746.942000002</v>
      </c>
      <c r="C45" s="44">
        <v>383822.96799999999</v>
      </c>
      <c r="D45" s="44">
        <v>2348056.9330000002</v>
      </c>
      <c r="E45" s="47"/>
      <c r="F45" s="47"/>
      <c r="G45" s="47"/>
      <c r="H45" s="47"/>
      <c r="I45" s="47"/>
      <c r="J45" s="47"/>
      <c r="K45" s="47"/>
      <c r="L45" s="47"/>
      <c r="M45" s="47"/>
      <c r="N45" s="47"/>
      <c r="O45" s="47"/>
      <c r="P45" s="47"/>
      <c r="Q45" s="47"/>
      <c r="R45" s="47"/>
      <c r="S45" s="47"/>
      <c r="T45" s="47"/>
      <c r="U45" s="47"/>
      <c r="V45" s="47"/>
      <c r="W45" s="47"/>
      <c r="X45" s="47"/>
      <c r="Y45" s="47"/>
      <c r="Z45" s="47"/>
      <c r="AA45" s="47"/>
      <c r="AB45" s="47"/>
      <c r="AC45" s="52">
        <f>SUM(B45:AB45)</f>
        <v>102425626.84299999</v>
      </c>
      <c r="AD45" s="41"/>
      <c r="AE45" s="52">
        <f t="shared" si="4"/>
        <v>102425.62684299999</v>
      </c>
      <c r="AF45" s="128"/>
      <c r="AG45" s="44">
        <v>20807.243999999999</v>
      </c>
    </row>
    <row r="46" spans="1:33" ht="22.25" customHeight="1">
      <c r="A46" s="100" t="s">
        <v>75</v>
      </c>
      <c r="B46" s="44">
        <v>1693270.4469999999</v>
      </c>
      <c r="C46" s="44">
        <v>2700.837</v>
      </c>
      <c r="D46" s="44">
        <v>176158.69699999999</v>
      </c>
      <c r="E46" s="47"/>
      <c r="F46" s="47"/>
      <c r="G46" s="47"/>
      <c r="H46" s="47"/>
      <c r="I46" s="47"/>
      <c r="J46" s="47"/>
      <c r="K46" s="47"/>
      <c r="L46" s="47"/>
      <c r="M46" s="47"/>
      <c r="N46" s="47"/>
      <c r="O46" s="47"/>
      <c r="P46" s="47"/>
      <c r="Q46" s="47"/>
      <c r="R46" s="47"/>
      <c r="S46" s="47"/>
      <c r="T46" s="47"/>
      <c r="U46" s="47"/>
      <c r="V46" s="47"/>
      <c r="W46" s="47"/>
      <c r="X46" s="47"/>
      <c r="Y46" s="47"/>
      <c r="Z46" s="47"/>
      <c r="AA46" s="47"/>
      <c r="AB46" s="47"/>
      <c r="AC46" s="52">
        <f>SUM(B46:AB46)</f>
        <v>1872129.9809999999</v>
      </c>
      <c r="AD46" s="41"/>
      <c r="AE46" s="52">
        <f t="shared" si="4"/>
        <v>1872.1299809999998</v>
      </c>
      <c r="AF46" s="128"/>
      <c r="AG46" s="44">
        <v>39.927</v>
      </c>
    </row>
    <row r="47" spans="1:33" ht="22.25" customHeight="1">
      <c r="A47" s="100" t="s">
        <v>76</v>
      </c>
      <c r="B47" s="44">
        <v>2449492.6370000001</v>
      </c>
      <c r="C47" s="44">
        <v>6543.2640000000001</v>
      </c>
      <c r="D47" s="44">
        <v>17693.52</v>
      </c>
      <c r="E47" s="47"/>
      <c r="F47" s="47"/>
      <c r="G47" s="47"/>
      <c r="H47" s="47"/>
      <c r="I47" s="47"/>
      <c r="J47" s="47"/>
      <c r="K47" s="47"/>
      <c r="L47" s="47"/>
      <c r="M47" s="47"/>
      <c r="N47" s="47"/>
      <c r="O47" s="47"/>
      <c r="P47" s="47"/>
      <c r="Q47" s="47"/>
      <c r="R47" s="47"/>
      <c r="S47" s="47"/>
      <c r="T47" s="47"/>
      <c r="U47" s="47"/>
      <c r="V47" s="47"/>
      <c r="W47" s="47"/>
      <c r="X47" s="47"/>
      <c r="Y47" s="47"/>
      <c r="Z47" s="47"/>
      <c r="AA47" s="47"/>
      <c r="AB47" s="47"/>
      <c r="AC47" s="52">
        <f>SUM(B47:AB47)</f>
        <v>2473729.4210000001</v>
      </c>
      <c r="AD47" s="41"/>
      <c r="AE47" s="52">
        <f t="shared" si="4"/>
        <v>2473.729421</v>
      </c>
      <c r="AF47" s="128"/>
      <c r="AG47" s="44">
        <v>115.074</v>
      </c>
    </row>
    <row r="48" spans="1:33" ht="22.25" customHeight="1">
      <c r="A48" s="100" t="s">
        <v>77</v>
      </c>
      <c r="B48" s="58"/>
      <c r="C48" s="58"/>
      <c r="D48" s="58"/>
      <c r="E48" s="47"/>
      <c r="F48" s="47"/>
      <c r="G48" s="47"/>
      <c r="H48" s="47"/>
      <c r="I48" s="47"/>
      <c r="J48" s="47"/>
      <c r="K48" s="47"/>
      <c r="L48" s="47"/>
      <c r="M48" s="47"/>
      <c r="N48" s="47"/>
      <c r="O48" s="47"/>
      <c r="P48" s="47"/>
      <c r="Q48" s="47"/>
      <c r="R48" s="47"/>
      <c r="S48" s="47"/>
      <c r="T48" s="47"/>
      <c r="U48" s="47"/>
      <c r="V48" s="47"/>
      <c r="W48" s="47"/>
      <c r="X48" s="47"/>
      <c r="Y48" s="47"/>
      <c r="Z48" s="47"/>
      <c r="AA48" s="47"/>
      <c r="AB48" s="47"/>
      <c r="AC48" s="77"/>
      <c r="AD48" s="41"/>
      <c r="AE48" s="77"/>
      <c r="AF48" s="128"/>
      <c r="AG48" s="111"/>
    </row>
    <row r="49" spans="1:33" ht="22.25" customHeight="1">
      <c r="A49" s="20" t="s">
        <v>78</v>
      </c>
      <c r="B49" s="37">
        <f>SUM(B50:B52)</f>
        <v>32355853.140000001</v>
      </c>
      <c r="C49" s="37">
        <f>SUM(C50:C52)</f>
        <v>317348.02</v>
      </c>
      <c r="D49" s="37">
        <f>SUM(D50:D52)</f>
        <v>323188.12</v>
      </c>
      <c r="E49" s="39"/>
      <c r="F49" s="39"/>
      <c r="G49" s="39"/>
      <c r="H49" s="39"/>
      <c r="I49" s="39"/>
      <c r="J49" s="39"/>
      <c r="K49" s="39"/>
      <c r="L49" s="39"/>
      <c r="M49" s="39"/>
      <c r="N49" s="39"/>
      <c r="O49" s="39"/>
      <c r="P49" s="39"/>
      <c r="Q49" s="39"/>
      <c r="R49" s="39"/>
      <c r="S49" s="39"/>
      <c r="T49" s="39"/>
      <c r="U49" s="39"/>
      <c r="V49" s="39"/>
      <c r="W49" s="39"/>
      <c r="X49" s="39"/>
      <c r="Y49" s="39"/>
      <c r="Z49" s="39"/>
      <c r="AA49" s="39"/>
      <c r="AB49" s="40"/>
      <c r="AC49" s="37">
        <f>SUM(AC50:AC52)</f>
        <v>32996389.280000001</v>
      </c>
      <c r="AD49" s="41"/>
      <c r="AE49" s="37">
        <f t="shared" si="4"/>
        <v>32996.389280000003</v>
      </c>
      <c r="AF49" s="128"/>
      <c r="AG49" s="37">
        <f>SUM(AG50:AG52)</f>
        <v>36654.550000000003</v>
      </c>
    </row>
    <row r="50" spans="1:33" ht="22.25" customHeight="1">
      <c r="A50" s="100" t="s">
        <v>79</v>
      </c>
      <c r="B50" s="44">
        <v>4419091.4400000004</v>
      </c>
      <c r="C50" s="44">
        <v>10039.959999999999</v>
      </c>
      <c r="D50" s="44">
        <v>2264.96</v>
      </c>
      <c r="E50" s="47"/>
      <c r="F50" s="47"/>
      <c r="G50" s="47"/>
      <c r="H50" s="47"/>
      <c r="I50" s="47"/>
      <c r="J50" s="47"/>
      <c r="K50" s="47"/>
      <c r="L50" s="47"/>
      <c r="M50" s="47"/>
      <c r="N50" s="47"/>
      <c r="O50" s="47"/>
      <c r="P50" s="47"/>
      <c r="Q50" s="47"/>
      <c r="R50" s="47"/>
      <c r="S50" s="47"/>
      <c r="T50" s="47"/>
      <c r="U50" s="47"/>
      <c r="V50" s="47"/>
      <c r="W50" s="47"/>
      <c r="X50" s="47"/>
      <c r="Y50" s="47"/>
      <c r="Z50" s="47"/>
      <c r="AA50" s="47"/>
      <c r="AB50" s="47"/>
      <c r="AC50" s="52">
        <f>SUM(B50:AB50)</f>
        <v>4431396.3600000003</v>
      </c>
      <c r="AD50" s="41"/>
      <c r="AE50" s="52">
        <f t="shared" si="4"/>
        <v>4431.3963600000006</v>
      </c>
      <c r="AF50" s="128"/>
      <c r="AG50" s="44">
        <v>2175</v>
      </c>
    </row>
    <row r="51" spans="1:33" ht="22.25" customHeight="1">
      <c r="A51" s="100" t="s">
        <v>80</v>
      </c>
      <c r="B51" s="44">
        <v>22214163.050000001</v>
      </c>
      <c r="C51" s="44">
        <v>285451.82</v>
      </c>
      <c r="D51" s="44">
        <v>308578.61</v>
      </c>
      <c r="E51" s="47"/>
      <c r="F51" s="47"/>
      <c r="G51" s="47"/>
      <c r="H51" s="47"/>
      <c r="I51" s="47"/>
      <c r="J51" s="47"/>
      <c r="K51" s="47"/>
      <c r="L51" s="47"/>
      <c r="M51" s="47"/>
      <c r="N51" s="47"/>
      <c r="O51" s="47"/>
      <c r="P51" s="47"/>
      <c r="Q51" s="47"/>
      <c r="R51" s="47"/>
      <c r="S51" s="47"/>
      <c r="T51" s="47"/>
      <c r="U51" s="47"/>
      <c r="V51" s="47"/>
      <c r="W51" s="47"/>
      <c r="X51" s="47"/>
      <c r="Y51" s="47"/>
      <c r="Z51" s="47"/>
      <c r="AA51" s="47"/>
      <c r="AB51" s="47"/>
      <c r="AC51" s="52">
        <f>SUM(B51:AB51)</f>
        <v>22808193.48</v>
      </c>
      <c r="AD51" s="41"/>
      <c r="AE51" s="52">
        <f t="shared" si="4"/>
        <v>22808.193480000002</v>
      </c>
      <c r="AF51" s="128"/>
      <c r="AG51" s="44">
        <v>34392.82</v>
      </c>
    </row>
    <row r="52" spans="1:33" ht="22.25" customHeight="1">
      <c r="A52" s="100" t="s">
        <v>81</v>
      </c>
      <c r="B52" s="44">
        <v>5722598.6500000004</v>
      </c>
      <c r="C52" s="44">
        <v>21856.240000000002</v>
      </c>
      <c r="D52" s="44">
        <v>12344.55</v>
      </c>
      <c r="E52" s="47"/>
      <c r="F52" s="47"/>
      <c r="G52" s="47"/>
      <c r="H52" s="47"/>
      <c r="I52" s="47"/>
      <c r="J52" s="47"/>
      <c r="K52" s="47"/>
      <c r="L52" s="47"/>
      <c r="M52" s="47"/>
      <c r="N52" s="47"/>
      <c r="O52" s="47"/>
      <c r="P52" s="47"/>
      <c r="Q52" s="47"/>
      <c r="R52" s="47"/>
      <c r="S52" s="47"/>
      <c r="T52" s="47"/>
      <c r="U52" s="47"/>
      <c r="V52" s="47"/>
      <c r="W52" s="47"/>
      <c r="X52" s="47"/>
      <c r="Y52" s="47"/>
      <c r="Z52" s="47"/>
      <c r="AA52" s="47"/>
      <c r="AB52" s="47"/>
      <c r="AC52" s="52">
        <f>SUM(B52:AB52)</f>
        <v>5756799.4400000004</v>
      </c>
      <c r="AD52" s="41"/>
      <c r="AE52" s="52">
        <f t="shared" si="4"/>
        <v>5756.7994400000007</v>
      </c>
      <c r="AF52" s="128"/>
      <c r="AG52" s="44">
        <v>86.73</v>
      </c>
    </row>
    <row r="53" spans="1:33" ht="22.25" customHeight="1">
      <c r="A53" s="13" t="s">
        <v>82</v>
      </c>
      <c r="B53" s="37">
        <f>B54+B59</f>
        <v>24352140.39837265</v>
      </c>
      <c r="C53" s="37">
        <f>C54+C59</f>
        <v>27904009.074853946</v>
      </c>
      <c r="D53" s="37">
        <f>D54+D59</f>
        <v>45486.26</v>
      </c>
      <c r="E53" s="39"/>
      <c r="F53" s="39"/>
      <c r="G53" s="39"/>
      <c r="H53" s="39"/>
      <c r="I53" s="39"/>
      <c r="J53" s="39"/>
      <c r="K53" s="39"/>
      <c r="L53" s="39"/>
      <c r="M53" s="39"/>
      <c r="N53" s="39"/>
      <c r="O53" s="39"/>
      <c r="P53" s="39"/>
      <c r="Q53" s="39"/>
      <c r="R53" s="39"/>
      <c r="S53" s="39"/>
      <c r="T53" s="39"/>
      <c r="U53" s="39"/>
      <c r="V53" s="39"/>
      <c r="W53" s="39"/>
      <c r="X53" s="39"/>
      <c r="Y53" s="39"/>
      <c r="Z53" s="39"/>
      <c r="AA53" s="39"/>
      <c r="AB53" s="40"/>
      <c r="AC53" s="37">
        <f>AC54+AC59</f>
        <v>52301635.733226597</v>
      </c>
      <c r="AD53" s="41"/>
      <c r="AE53" s="37">
        <f t="shared" si="4"/>
        <v>52301.635733226598</v>
      </c>
      <c r="AF53" s="128"/>
      <c r="AG53" s="37">
        <f>AG54+AG59</f>
        <v>10454.636859476301</v>
      </c>
    </row>
    <row r="54" spans="1:33" ht="22.25" customHeight="1">
      <c r="A54" s="20" t="s">
        <v>83</v>
      </c>
      <c r="B54" s="37">
        <f>B55+B58</f>
        <v>84522.35</v>
      </c>
      <c r="C54" s="37">
        <f>C55+C58</f>
        <v>2972900.52</v>
      </c>
      <c r="D54" s="58"/>
      <c r="E54" s="50"/>
      <c r="F54" s="50"/>
      <c r="G54" s="50"/>
      <c r="H54" s="50"/>
      <c r="I54" s="50"/>
      <c r="J54" s="50"/>
      <c r="K54" s="50"/>
      <c r="L54" s="50"/>
      <c r="M54" s="50"/>
      <c r="N54" s="50"/>
      <c r="O54" s="50"/>
      <c r="P54" s="50"/>
      <c r="Q54" s="50"/>
      <c r="R54" s="50"/>
      <c r="S54" s="50"/>
      <c r="T54" s="50"/>
      <c r="U54" s="50"/>
      <c r="V54" s="50"/>
      <c r="W54" s="50"/>
      <c r="X54" s="50"/>
      <c r="Y54" s="50"/>
      <c r="Z54" s="50"/>
      <c r="AA54" s="50"/>
      <c r="AB54" s="51"/>
      <c r="AC54" s="37">
        <f>AC55+AC58</f>
        <v>3057422.87</v>
      </c>
      <c r="AD54" s="41"/>
      <c r="AE54" s="37">
        <f t="shared" si="4"/>
        <v>3057.4228700000003</v>
      </c>
      <c r="AF54" s="128"/>
      <c r="AG54" s="76"/>
    </row>
    <row r="55" spans="1:33" ht="22.25" customHeight="1">
      <c r="A55" s="101" t="s">
        <v>84</v>
      </c>
      <c r="B55" s="52">
        <f>B56+B57</f>
        <v>84522.35</v>
      </c>
      <c r="C55" s="52">
        <f>C56+C57</f>
        <v>2972900.52</v>
      </c>
      <c r="D55" s="58"/>
      <c r="E55" s="50"/>
      <c r="F55" s="50"/>
      <c r="G55" s="50"/>
      <c r="H55" s="50"/>
      <c r="I55" s="50"/>
      <c r="J55" s="50"/>
      <c r="K55" s="50"/>
      <c r="L55" s="50"/>
      <c r="M55" s="50"/>
      <c r="N55" s="50"/>
      <c r="O55" s="50"/>
      <c r="P55" s="50"/>
      <c r="Q55" s="50"/>
      <c r="R55" s="50"/>
      <c r="S55" s="50"/>
      <c r="T55" s="50"/>
      <c r="U55" s="50"/>
      <c r="V55" s="50"/>
      <c r="W55" s="50"/>
      <c r="X55" s="50"/>
      <c r="Y55" s="50"/>
      <c r="Z55" s="50"/>
      <c r="AA55" s="50"/>
      <c r="AB55" s="50"/>
      <c r="AC55" s="44">
        <f>SUM(B55:AB55)</f>
        <v>3057422.87</v>
      </c>
      <c r="AD55" s="41"/>
      <c r="AE55" s="44">
        <f t="shared" si="4"/>
        <v>3057.4228700000003</v>
      </c>
      <c r="AF55" s="128"/>
      <c r="AG55" s="73"/>
    </row>
    <row r="56" spans="1:33" ht="22.25" customHeight="1">
      <c r="A56" s="100" t="s">
        <v>85</v>
      </c>
      <c r="B56" s="44">
        <v>80495.25</v>
      </c>
      <c r="C56" s="44">
        <v>2851590.13</v>
      </c>
      <c r="D56" s="58"/>
      <c r="E56" s="47"/>
      <c r="F56" s="47"/>
      <c r="G56" s="47"/>
      <c r="H56" s="47"/>
      <c r="I56" s="47"/>
      <c r="J56" s="47"/>
      <c r="K56" s="47"/>
      <c r="L56" s="47"/>
      <c r="M56" s="47"/>
      <c r="N56" s="47"/>
      <c r="O56" s="47"/>
      <c r="P56" s="47"/>
      <c r="Q56" s="47"/>
      <c r="R56" s="47"/>
      <c r="S56" s="47"/>
      <c r="T56" s="47"/>
      <c r="U56" s="47"/>
      <c r="V56" s="47"/>
      <c r="W56" s="47"/>
      <c r="X56" s="47"/>
      <c r="Y56" s="47"/>
      <c r="Z56" s="47"/>
      <c r="AA56" s="47"/>
      <c r="AB56" s="47"/>
      <c r="AC56" s="52">
        <f>SUM(B56:AB56)</f>
        <v>2932085.38</v>
      </c>
      <c r="AD56" s="41"/>
      <c r="AE56" s="52">
        <f t="shared" si="4"/>
        <v>2932.08538</v>
      </c>
      <c r="AF56" s="128"/>
      <c r="AG56" s="73"/>
    </row>
    <row r="57" spans="1:33" ht="22.25" customHeight="1">
      <c r="A57" s="100" t="s">
        <v>86</v>
      </c>
      <c r="B57" s="44">
        <v>4027.1</v>
      </c>
      <c r="C57" s="44">
        <v>121310.39</v>
      </c>
      <c r="D57" s="58"/>
      <c r="E57" s="47"/>
      <c r="F57" s="47"/>
      <c r="G57" s="47"/>
      <c r="H57" s="47"/>
      <c r="I57" s="47"/>
      <c r="J57" s="47"/>
      <c r="K57" s="47"/>
      <c r="L57" s="47"/>
      <c r="M57" s="47"/>
      <c r="N57" s="47"/>
      <c r="O57" s="47"/>
      <c r="P57" s="47"/>
      <c r="Q57" s="47"/>
      <c r="R57" s="47"/>
      <c r="S57" s="47"/>
      <c r="T57" s="47"/>
      <c r="U57" s="47"/>
      <c r="V57" s="47"/>
      <c r="W57" s="47"/>
      <c r="X57" s="47"/>
      <c r="Y57" s="47"/>
      <c r="Z57" s="47"/>
      <c r="AA57" s="47"/>
      <c r="AB57" s="47"/>
      <c r="AC57" s="52">
        <f>SUM(B57:AB57)</f>
        <v>125337.49</v>
      </c>
      <c r="AD57" s="41"/>
      <c r="AE57" s="52">
        <f t="shared" si="4"/>
        <v>125.33749</v>
      </c>
      <c r="AF57" s="128"/>
      <c r="AG57" s="73"/>
    </row>
    <row r="58" spans="1:33" ht="22.25" customHeight="1">
      <c r="A58" s="101" t="s">
        <v>87</v>
      </c>
      <c r="B58" s="58"/>
      <c r="C58" s="58"/>
      <c r="D58" s="58"/>
      <c r="E58" s="47"/>
      <c r="F58" s="47"/>
      <c r="G58" s="47"/>
      <c r="H58" s="47"/>
      <c r="I58" s="47"/>
      <c r="J58" s="47"/>
      <c r="K58" s="47"/>
      <c r="L58" s="47"/>
      <c r="M58" s="47"/>
      <c r="N58" s="47"/>
      <c r="O58" s="47"/>
      <c r="P58" s="47"/>
      <c r="Q58" s="47"/>
      <c r="R58" s="47"/>
      <c r="S58" s="47"/>
      <c r="T58" s="47"/>
      <c r="U58" s="47"/>
      <c r="V58" s="47"/>
      <c r="W58" s="47"/>
      <c r="X58" s="47"/>
      <c r="Y58" s="47"/>
      <c r="Z58" s="47"/>
      <c r="AA58" s="47"/>
      <c r="AB58" s="47"/>
      <c r="AC58" s="77"/>
      <c r="AD58" s="41"/>
      <c r="AE58" s="77"/>
      <c r="AF58" s="128"/>
      <c r="AG58" s="119"/>
    </row>
    <row r="59" spans="1:33" ht="22.25" customHeight="1">
      <c r="A59" s="20" t="s">
        <v>88</v>
      </c>
      <c r="B59" s="37">
        <f>B60+B64</f>
        <v>24267618.048372649</v>
      </c>
      <c r="C59" s="37">
        <f t="shared" ref="C59:D59" si="8">C60+C64</f>
        <v>24931108.554853946</v>
      </c>
      <c r="D59" s="37">
        <f t="shared" si="8"/>
        <v>45486.26</v>
      </c>
      <c r="E59" s="50"/>
      <c r="F59" s="50"/>
      <c r="G59" s="50"/>
      <c r="H59" s="50"/>
      <c r="I59" s="50"/>
      <c r="J59" s="50"/>
      <c r="K59" s="50"/>
      <c r="L59" s="50"/>
      <c r="M59" s="50"/>
      <c r="N59" s="50"/>
      <c r="O59" s="50"/>
      <c r="P59" s="50"/>
      <c r="Q59" s="50"/>
      <c r="R59" s="50"/>
      <c r="S59" s="50"/>
      <c r="T59" s="50"/>
      <c r="U59" s="50"/>
      <c r="V59" s="50"/>
      <c r="W59" s="50"/>
      <c r="X59" s="50"/>
      <c r="Y59" s="50"/>
      <c r="Z59" s="50"/>
      <c r="AA59" s="50"/>
      <c r="AB59" s="51"/>
      <c r="AC59" s="37">
        <f>AC60+AC64</f>
        <v>49244212.8632266</v>
      </c>
      <c r="AD59" s="41"/>
      <c r="AE59" s="37">
        <f t="shared" si="4"/>
        <v>49244.212863226603</v>
      </c>
      <c r="AF59" s="128"/>
      <c r="AG59" s="53">
        <f>SUM(AG60:AG66)</f>
        <v>10454.636859476301</v>
      </c>
    </row>
    <row r="60" spans="1:33" ht="22.25" customHeight="1">
      <c r="A60" s="100" t="s">
        <v>89</v>
      </c>
      <c r="B60" s="49">
        <f>SUM(B61,B62,B63)</f>
        <v>21898392.510913868</v>
      </c>
      <c r="C60" s="49">
        <f t="shared" ref="C60:D60" si="9">SUM(C61,C62,C63)</f>
        <v>21640943.540329646</v>
      </c>
      <c r="D60" s="49">
        <f t="shared" si="9"/>
        <v>45452.57</v>
      </c>
      <c r="E60" s="47"/>
      <c r="F60" s="47"/>
      <c r="G60" s="47"/>
      <c r="H60" s="47"/>
      <c r="I60" s="47"/>
      <c r="J60" s="47"/>
      <c r="K60" s="47"/>
      <c r="L60" s="47"/>
      <c r="M60" s="47"/>
      <c r="N60" s="47"/>
      <c r="O60" s="47"/>
      <c r="P60" s="47"/>
      <c r="Q60" s="47"/>
      <c r="R60" s="47"/>
      <c r="S60" s="47"/>
      <c r="T60" s="47"/>
      <c r="U60" s="47"/>
      <c r="V60" s="47"/>
      <c r="W60" s="47"/>
      <c r="X60" s="47"/>
      <c r="Y60" s="47"/>
      <c r="Z60" s="47"/>
      <c r="AA60" s="47"/>
      <c r="AB60" s="47"/>
      <c r="AC60" s="52">
        <f>SUM(B60:AB60)</f>
        <v>43584788.621243514</v>
      </c>
      <c r="AD60" s="41"/>
      <c r="AE60" s="52">
        <f t="shared" si="4"/>
        <v>43584.788621243511</v>
      </c>
      <c r="AF60" s="128"/>
      <c r="AG60" s="111"/>
    </row>
    <row r="61" spans="1:33" ht="22.25" customHeight="1">
      <c r="A61" s="102" t="s">
        <v>90</v>
      </c>
      <c r="B61" s="44">
        <v>6264316.7502240604</v>
      </c>
      <c r="C61" s="44">
        <v>7146651.87967481</v>
      </c>
      <c r="D61" s="44"/>
      <c r="E61" s="55"/>
      <c r="F61" s="55"/>
      <c r="G61" s="55"/>
      <c r="H61" s="55"/>
      <c r="I61" s="55"/>
      <c r="J61" s="55"/>
      <c r="K61" s="55"/>
      <c r="L61" s="55"/>
      <c r="M61" s="55"/>
      <c r="N61" s="55"/>
      <c r="O61" s="55"/>
      <c r="P61" s="55"/>
      <c r="Q61" s="55"/>
      <c r="R61" s="55"/>
      <c r="S61" s="55"/>
      <c r="T61" s="55"/>
      <c r="U61" s="55"/>
      <c r="V61" s="55"/>
      <c r="W61" s="55"/>
      <c r="X61" s="55"/>
      <c r="Y61" s="55"/>
      <c r="Z61" s="55"/>
      <c r="AA61" s="55"/>
      <c r="AB61" s="55"/>
      <c r="AC61" s="52">
        <f t="shared" ref="AC61:AC67" si="10">SUM(B61:AB61)</f>
        <v>13410968.62989887</v>
      </c>
      <c r="AD61" s="41"/>
      <c r="AE61" s="52">
        <f t="shared" si="4"/>
        <v>13410.968629898871</v>
      </c>
      <c r="AF61" s="128"/>
      <c r="AG61" s="109"/>
    </row>
    <row r="62" spans="1:33" ht="22.25" customHeight="1">
      <c r="A62" s="102" t="s">
        <v>91</v>
      </c>
      <c r="B62" s="44">
        <v>15581991.3621585</v>
      </c>
      <c r="C62" s="44">
        <v>14432218.6672381</v>
      </c>
      <c r="D62" s="44">
        <v>45452.57</v>
      </c>
      <c r="E62" s="55"/>
      <c r="F62" s="55"/>
      <c r="G62" s="55"/>
      <c r="H62" s="55"/>
      <c r="I62" s="55"/>
      <c r="J62" s="55"/>
      <c r="K62" s="55"/>
      <c r="L62" s="55"/>
      <c r="M62" s="55"/>
      <c r="N62" s="55"/>
      <c r="O62" s="55"/>
      <c r="P62" s="55"/>
      <c r="Q62" s="55"/>
      <c r="R62" s="55"/>
      <c r="S62" s="55"/>
      <c r="T62" s="55"/>
      <c r="U62" s="55"/>
      <c r="V62" s="55"/>
      <c r="W62" s="55"/>
      <c r="X62" s="55"/>
      <c r="Y62" s="55"/>
      <c r="Z62" s="55"/>
      <c r="AA62" s="55"/>
      <c r="AB62" s="55"/>
      <c r="AC62" s="52">
        <f t="shared" si="10"/>
        <v>30059662.599396601</v>
      </c>
      <c r="AD62" s="41"/>
      <c r="AE62" s="52">
        <f t="shared" si="4"/>
        <v>30059.662599396601</v>
      </c>
      <c r="AF62" s="128"/>
      <c r="AG62" s="44">
        <v>10454.636859476301</v>
      </c>
    </row>
    <row r="63" spans="1:33" ht="22.25" customHeight="1">
      <c r="A63" s="102" t="s">
        <v>92</v>
      </c>
      <c r="B63" s="44">
        <v>52084.3985313062</v>
      </c>
      <c r="C63" s="44">
        <v>62072.993416738202</v>
      </c>
      <c r="D63" s="44"/>
      <c r="E63" s="55"/>
      <c r="F63" s="55"/>
      <c r="G63" s="55"/>
      <c r="H63" s="55"/>
      <c r="I63" s="55"/>
      <c r="J63" s="55"/>
      <c r="K63" s="55"/>
      <c r="L63" s="55"/>
      <c r="M63" s="55"/>
      <c r="N63" s="55"/>
      <c r="O63" s="55"/>
      <c r="P63" s="55"/>
      <c r="Q63" s="55"/>
      <c r="R63" s="55"/>
      <c r="S63" s="55"/>
      <c r="T63" s="55"/>
      <c r="U63" s="55"/>
      <c r="V63" s="55"/>
      <c r="W63" s="55"/>
      <c r="X63" s="55"/>
      <c r="Y63" s="55"/>
      <c r="Z63" s="55"/>
      <c r="AA63" s="55"/>
      <c r="AB63" s="55"/>
      <c r="AC63" s="52">
        <f t="shared" si="10"/>
        <v>114157.3919480444</v>
      </c>
      <c r="AD63" s="41"/>
      <c r="AE63" s="52">
        <f t="shared" si="4"/>
        <v>114.15739194804441</v>
      </c>
      <c r="AF63" s="128"/>
      <c r="AG63" s="109"/>
    </row>
    <row r="64" spans="1:33" ht="22.25" customHeight="1">
      <c r="A64" s="103" t="s">
        <v>93</v>
      </c>
      <c r="B64" s="49">
        <f>SUM(B65,B66,B67)</f>
        <v>2369225.5374587812</v>
      </c>
      <c r="C64" s="49">
        <f t="shared" ref="C64:D64" si="11">SUM(C65,C66,C67)</f>
        <v>3290165.0145243015</v>
      </c>
      <c r="D64" s="49">
        <f t="shared" si="11"/>
        <v>33.69</v>
      </c>
      <c r="E64" s="56"/>
      <c r="F64" s="56"/>
      <c r="G64" s="56"/>
      <c r="H64" s="56"/>
      <c r="I64" s="56"/>
      <c r="J64" s="56"/>
      <c r="K64" s="56"/>
      <c r="L64" s="56"/>
      <c r="M64" s="56"/>
      <c r="N64" s="56"/>
      <c r="O64" s="56"/>
      <c r="P64" s="56"/>
      <c r="Q64" s="56"/>
      <c r="R64" s="56"/>
      <c r="S64" s="56"/>
      <c r="T64" s="56"/>
      <c r="U64" s="56"/>
      <c r="V64" s="56"/>
      <c r="W64" s="56"/>
      <c r="X64" s="56"/>
      <c r="Y64" s="56"/>
      <c r="Z64" s="56"/>
      <c r="AA64" s="56"/>
      <c r="AB64" s="56"/>
      <c r="AC64" s="52">
        <f t="shared" si="10"/>
        <v>5659424.2419830831</v>
      </c>
      <c r="AD64" s="41"/>
      <c r="AE64" s="52">
        <f t="shared" si="4"/>
        <v>5659.4242419830834</v>
      </c>
      <c r="AF64" s="128"/>
      <c r="AG64" s="109"/>
    </row>
    <row r="65" spans="1:33" ht="22.25" customHeight="1">
      <c r="A65" s="102" t="s">
        <v>94</v>
      </c>
      <c r="B65" s="44">
        <v>2069145.96017134</v>
      </c>
      <c r="C65" s="44">
        <v>1219450.2038691801</v>
      </c>
      <c r="D65" s="44"/>
      <c r="E65" s="55"/>
      <c r="F65" s="55"/>
      <c r="G65" s="55"/>
      <c r="H65" s="55"/>
      <c r="I65" s="55"/>
      <c r="J65" s="55"/>
      <c r="K65" s="55"/>
      <c r="L65" s="55"/>
      <c r="M65" s="55"/>
      <c r="N65" s="55"/>
      <c r="O65" s="55"/>
      <c r="P65" s="55"/>
      <c r="Q65" s="55"/>
      <c r="R65" s="55"/>
      <c r="S65" s="55"/>
      <c r="T65" s="55"/>
      <c r="U65" s="55"/>
      <c r="V65" s="55"/>
      <c r="W65" s="55"/>
      <c r="X65" s="55"/>
      <c r="Y65" s="55"/>
      <c r="Z65" s="55"/>
      <c r="AA65" s="55"/>
      <c r="AB65" s="55"/>
      <c r="AC65" s="52">
        <f t="shared" si="10"/>
        <v>3288596.1640405199</v>
      </c>
      <c r="AD65" s="41"/>
      <c r="AE65" s="52">
        <f t="shared" si="4"/>
        <v>3288.5961640405199</v>
      </c>
      <c r="AF65" s="128"/>
      <c r="AG65" s="112"/>
    </row>
    <row r="66" spans="1:33" ht="22.25" customHeight="1">
      <c r="A66" s="102" t="s">
        <v>95</v>
      </c>
      <c r="B66" s="44">
        <v>297619.12120109302</v>
      </c>
      <c r="C66" s="44">
        <v>5554.7174796814897</v>
      </c>
      <c r="D66" s="44">
        <v>33.69</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2">
        <f t="shared" si="10"/>
        <v>303207.5286807745</v>
      </c>
      <c r="AD66" s="41"/>
      <c r="AE66" s="52">
        <f t="shared" si="4"/>
        <v>303.20752868077449</v>
      </c>
      <c r="AF66" s="128"/>
      <c r="AG66" s="112"/>
    </row>
    <row r="67" spans="1:33" ht="22.25" customHeight="1" thickBot="1">
      <c r="A67" s="102" t="s">
        <v>96</v>
      </c>
      <c r="B67" s="44">
        <v>2460.4560863482002</v>
      </c>
      <c r="C67" s="44">
        <v>2065160.0931754401</v>
      </c>
      <c r="D67" s="44"/>
      <c r="E67" s="55"/>
      <c r="F67" s="55"/>
      <c r="G67" s="55"/>
      <c r="H67" s="55"/>
      <c r="I67" s="55"/>
      <c r="J67" s="55"/>
      <c r="K67" s="55"/>
      <c r="L67" s="55"/>
      <c r="M67" s="55"/>
      <c r="N67" s="55"/>
      <c r="O67" s="55"/>
      <c r="P67" s="55"/>
      <c r="Q67" s="55"/>
      <c r="R67" s="55"/>
      <c r="S67" s="55"/>
      <c r="T67" s="55"/>
      <c r="U67" s="55"/>
      <c r="V67" s="55"/>
      <c r="W67" s="55"/>
      <c r="X67" s="55"/>
      <c r="Y67" s="55"/>
      <c r="Z67" s="55"/>
      <c r="AA67" s="55"/>
      <c r="AB67" s="55"/>
      <c r="AC67" s="116">
        <f t="shared" si="10"/>
        <v>2067620.5492617884</v>
      </c>
      <c r="AD67" s="41"/>
      <c r="AE67" s="116">
        <f t="shared" si="4"/>
        <v>2067.6205492617883</v>
      </c>
      <c r="AF67" s="128"/>
      <c r="AG67" s="112"/>
    </row>
    <row r="68" spans="1:33" ht="22.25" customHeight="1">
      <c r="A68" s="12" t="s">
        <v>97</v>
      </c>
      <c r="B68" s="33">
        <f>B69+B75+B86+B94+B99+B105+B112+B117</f>
        <v>40961072.455776237</v>
      </c>
      <c r="C68" s="33">
        <f t="shared" ref="C68:AC68" si="12">C69+C75+C86+C94+C99+C105+C112+C117</f>
        <v>240549.72129705281</v>
      </c>
      <c r="D68" s="33">
        <f t="shared" si="12"/>
        <v>1188319.3133268752</v>
      </c>
      <c r="E68" s="34">
        <f t="shared" si="12"/>
        <v>1312214.2752499999</v>
      </c>
      <c r="F68" s="34">
        <f t="shared" si="12"/>
        <v>0</v>
      </c>
      <c r="G68" s="34">
        <f t="shared" si="12"/>
        <v>0</v>
      </c>
      <c r="H68" s="34">
        <f t="shared" si="12"/>
        <v>0</v>
      </c>
      <c r="I68" s="34">
        <f t="shared" si="12"/>
        <v>0</v>
      </c>
      <c r="J68" s="34">
        <f t="shared" si="12"/>
        <v>0</v>
      </c>
      <c r="K68" s="34">
        <f t="shared" si="12"/>
        <v>0</v>
      </c>
      <c r="L68" s="34">
        <f t="shared" si="12"/>
        <v>0</v>
      </c>
      <c r="M68" s="34">
        <f t="shared" si="12"/>
        <v>0</v>
      </c>
      <c r="N68" s="34">
        <f t="shared" si="12"/>
        <v>0</v>
      </c>
      <c r="O68" s="34">
        <f t="shared" si="12"/>
        <v>0</v>
      </c>
      <c r="P68" s="34">
        <f t="shared" si="12"/>
        <v>0</v>
      </c>
      <c r="Q68" s="34">
        <f t="shared" si="12"/>
        <v>0</v>
      </c>
      <c r="R68" s="34">
        <f t="shared" si="12"/>
        <v>0</v>
      </c>
      <c r="S68" s="34">
        <f t="shared" si="12"/>
        <v>0</v>
      </c>
      <c r="T68" s="34">
        <f t="shared" si="12"/>
        <v>3.7852762500000005E-2</v>
      </c>
      <c r="U68" s="34">
        <f t="shared" si="12"/>
        <v>357275.99098499998</v>
      </c>
      <c r="V68" s="34">
        <f t="shared" si="12"/>
        <v>95343.809150000001</v>
      </c>
      <c r="W68" s="34">
        <f t="shared" si="12"/>
        <v>4.9762124999999999</v>
      </c>
      <c r="X68" s="34">
        <f t="shared" si="12"/>
        <v>5.5912500000000004E-5</v>
      </c>
      <c r="Y68" s="34">
        <f t="shared" si="12"/>
        <v>1.7780175000000003</v>
      </c>
      <c r="Z68" s="34">
        <f t="shared" si="12"/>
        <v>3.7274999999999998E-5</v>
      </c>
      <c r="AA68" s="34">
        <f t="shared" si="12"/>
        <v>45.009562500000008</v>
      </c>
      <c r="AB68" s="120">
        <f t="shared" si="12"/>
        <v>66591.699062500003</v>
      </c>
      <c r="AC68" s="57">
        <f t="shared" si="12"/>
        <v>44221419.066586114</v>
      </c>
      <c r="AD68" s="93"/>
      <c r="AE68" s="57">
        <f t="shared" si="4"/>
        <v>44221.419066586117</v>
      </c>
      <c r="AF68" s="128"/>
      <c r="AG68" s="57"/>
    </row>
    <row r="69" spans="1:33" ht="22.25" customHeight="1">
      <c r="A69" s="20" t="s">
        <v>98</v>
      </c>
      <c r="B69" s="53">
        <f>SUM(B70:B74)</f>
        <v>20478386.113220282</v>
      </c>
      <c r="C69" s="119"/>
      <c r="D69" s="119"/>
      <c r="E69" s="47"/>
      <c r="F69" s="47"/>
      <c r="G69" s="47"/>
      <c r="H69" s="47"/>
      <c r="I69" s="47"/>
      <c r="J69" s="47"/>
      <c r="K69" s="47"/>
      <c r="L69" s="47"/>
      <c r="M69" s="47"/>
      <c r="N69" s="47"/>
      <c r="O69" s="47"/>
      <c r="P69" s="47"/>
      <c r="Q69" s="47"/>
      <c r="R69" s="47"/>
      <c r="S69" s="47"/>
      <c r="T69" s="47"/>
      <c r="U69" s="47"/>
      <c r="V69" s="47"/>
      <c r="W69" s="47"/>
      <c r="X69" s="47"/>
      <c r="Y69" s="47"/>
      <c r="Z69" s="47"/>
      <c r="AA69" s="47"/>
      <c r="AB69" s="75"/>
      <c r="AC69" s="37">
        <f>SUM(AC70:AC74)</f>
        <v>20478386.113220282</v>
      </c>
      <c r="AD69" s="41"/>
      <c r="AE69" s="37">
        <f t="shared" si="4"/>
        <v>20478.38611322028</v>
      </c>
      <c r="AF69" s="128"/>
      <c r="AG69" s="76"/>
    </row>
    <row r="70" spans="1:33" ht="22.25" customHeight="1">
      <c r="A70" s="100" t="s">
        <v>99</v>
      </c>
      <c r="B70" s="44">
        <v>13206471.572000002</v>
      </c>
      <c r="C70" s="58"/>
      <c r="D70" s="58"/>
      <c r="E70" s="45"/>
      <c r="F70" s="46"/>
      <c r="G70" s="46"/>
      <c r="H70" s="46"/>
      <c r="I70" s="46"/>
      <c r="J70" s="46"/>
      <c r="K70" s="46"/>
      <c r="L70" s="46"/>
      <c r="M70" s="46"/>
      <c r="N70" s="46"/>
      <c r="O70" s="46"/>
      <c r="P70" s="46"/>
      <c r="Q70" s="46"/>
      <c r="R70" s="46"/>
      <c r="S70" s="46"/>
      <c r="T70" s="46"/>
      <c r="U70" s="46"/>
      <c r="V70" s="46"/>
      <c r="W70" s="46"/>
      <c r="X70" s="46"/>
      <c r="Y70" s="46"/>
      <c r="Z70" s="46"/>
      <c r="AA70" s="46"/>
      <c r="AB70" s="75"/>
      <c r="AC70" s="52">
        <f>SUM(B70:AB70)</f>
        <v>13206471.572000002</v>
      </c>
      <c r="AD70" s="41"/>
      <c r="AE70" s="52">
        <f t="shared" si="4"/>
        <v>13206.471572000002</v>
      </c>
      <c r="AF70" s="128"/>
      <c r="AG70" s="111"/>
    </row>
    <row r="71" spans="1:33" ht="22.25" customHeight="1">
      <c r="A71" s="100" t="s">
        <v>100</v>
      </c>
      <c r="B71" s="44">
        <v>2410172.5617445414</v>
      </c>
      <c r="C71" s="58"/>
      <c r="D71" s="59"/>
      <c r="E71" s="47"/>
      <c r="F71" s="47"/>
      <c r="G71" s="47"/>
      <c r="H71" s="47"/>
      <c r="I71" s="47"/>
      <c r="J71" s="47"/>
      <c r="K71" s="47"/>
      <c r="L71" s="47"/>
      <c r="M71" s="47"/>
      <c r="N71" s="47"/>
      <c r="O71" s="47"/>
      <c r="P71" s="47"/>
      <c r="Q71" s="47"/>
      <c r="R71" s="47"/>
      <c r="S71" s="47"/>
      <c r="T71" s="47"/>
      <c r="U71" s="47"/>
      <c r="V71" s="47"/>
      <c r="W71" s="47"/>
      <c r="X71" s="47"/>
      <c r="Y71" s="47"/>
      <c r="Z71" s="47"/>
      <c r="AA71" s="47"/>
      <c r="AB71" s="75"/>
      <c r="AC71" s="52">
        <f>SUM(B71:AB71)</f>
        <v>2410172.5617445414</v>
      </c>
      <c r="AD71" s="41"/>
      <c r="AE71" s="52">
        <f t="shared" si="4"/>
        <v>2410.1725617445413</v>
      </c>
      <c r="AF71" s="128"/>
      <c r="AG71" s="111"/>
    </row>
    <row r="72" spans="1:33" ht="22.25" customHeight="1">
      <c r="A72" s="100" t="s">
        <v>101</v>
      </c>
      <c r="B72" s="44">
        <v>485623.86022728414</v>
      </c>
      <c r="C72" s="58"/>
      <c r="D72" s="59"/>
      <c r="E72" s="47"/>
      <c r="F72" s="47"/>
      <c r="G72" s="47"/>
      <c r="H72" s="47"/>
      <c r="I72" s="47"/>
      <c r="J72" s="47"/>
      <c r="K72" s="47"/>
      <c r="L72" s="47"/>
      <c r="M72" s="47"/>
      <c r="N72" s="47"/>
      <c r="O72" s="47"/>
      <c r="P72" s="47"/>
      <c r="Q72" s="47"/>
      <c r="R72" s="47"/>
      <c r="S72" s="47"/>
      <c r="T72" s="47"/>
      <c r="U72" s="47"/>
      <c r="V72" s="47"/>
      <c r="W72" s="47"/>
      <c r="X72" s="47"/>
      <c r="Y72" s="47"/>
      <c r="Z72" s="47"/>
      <c r="AA72" s="47"/>
      <c r="AB72" s="75"/>
      <c r="AC72" s="52">
        <f>SUM(B72:AB72)</f>
        <v>485623.86022728414</v>
      </c>
      <c r="AD72" s="41"/>
      <c r="AE72" s="52">
        <f t="shared" si="4"/>
        <v>485.62386022728413</v>
      </c>
      <c r="AF72" s="128"/>
      <c r="AG72" s="111"/>
    </row>
    <row r="73" spans="1:33" ht="22.25" customHeight="1">
      <c r="A73" s="100" t="s">
        <v>102</v>
      </c>
      <c r="B73" s="44">
        <v>4376118.1192484545</v>
      </c>
      <c r="C73" s="58"/>
      <c r="D73" s="59"/>
      <c r="E73" s="47"/>
      <c r="F73" s="47"/>
      <c r="G73" s="47"/>
      <c r="H73" s="47"/>
      <c r="I73" s="47"/>
      <c r="J73" s="47"/>
      <c r="K73" s="47"/>
      <c r="L73" s="47"/>
      <c r="M73" s="47"/>
      <c r="N73" s="47"/>
      <c r="O73" s="47"/>
      <c r="P73" s="47"/>
      <c r="Q73" s="47"/>
      <c r="R73" s="47"/>
      <c r="S73" s="47"/>
      <c r="T73" s="47"/>
      <c r="U73" s="47"/>
      <c r="V73" s="47"/>
      <c r="W73" s="47"/>
      <c r="X73" s="47"/>
      <c r="Y73" s="47"/>
      <c r="Z73" s="47"/>
      <c r="AA73" s="47"/>
      <c r="AB73" s="75"/>
      <c r="AC73" s="52">
        <f>SUM(B73:AB73)</f>
        <v>4376118.1192484545</v>
      </c>
      <c r="AD73" s="41"/>
      <c r="AE73" s="52">
        <f t="shared" ref="AE73:AE136" si="13">AC73/1000</f>
        <v>4376.1181192484546</v>
      </c>
      <c r="AF73" s="128"/>
      <c r="AG73" s="111"/>
    </row>
    <row r="74" spans="1:33" ht="22.25" customHeight="1">
      <c r="A74" s="100" t="s">
        <v>103</v>
      </c>
      <c r="B74" s="58"/>
      <c r="C74" s="58"/>
      <c r="D74" s="58"/>
      <c r="E74" s="47"/>
      <c r="F74" s="47"/>
      <c r="G74" s="47"/>
      <c r="H74" s="47"/>
      <c r="I74" s="47"/>
      <c r="J74" s="47"/>
      <c r="K74" s="47"/>
      <c r="L74" s="47"/>
      <c r="M74" s="47"/>
      <c r="N74" s="47"/>
      <c r="O74" s="47"/>
      <c r="P74" s="47"/>
      <c r="Q74" s="47"/>
      <c r="R74" s="47"/>
      <c r="S74" s="47"/>
      <c r="T74" s="47"/>
      <c r="U74" s="47"/>
      <c r="V74" s="47"/>
      <c r="W74" s="47"/>
      <c r="X74" s="47"/>
      <c r="Y74" s="47"/>
      <c r="Z74" s="47"/>
      <c r="AA74" s="47"/>
      <c r="AB74" s="75"/>
      <c r="AC74" s="52">
        <f>SUM(B74:AB74)</f>
        <v>0</v>
      </c>
      <c r="AD74" s="41"/>
      <c r="AE74" s="52">
        <f t="shared" si="13"/>
        <v>0</v>
      </c>
      <c r="AF74" s="128"/>
      <c r="AG74" s="111"/>
    </row>
    <row r="75" spans="1:33" ht="22.25" customHeight="1">
      <c r="A75" s="20" t="s">
        <v>104</v>
      </c>
      <c r="B75" s="37">
        <f>SUM(B76:B85)</f>
        <v>4435992.166145321</v>
      </c>
      <c r="C75" s="37">
        <f>SUM(C76:C85)</f>
        <v>240549.72129705281</v>
      </c>
      <c r="D75" s="37">
        <f>SUM(D76:D85)</f>
        <v>1188314.3250000002</v>
      </c>
      <c r="E75" s="60">
        <f>SUM(E76:E85)</f>
        <v>1312202.72</v>
      </c>
      <c r="F75" s="61"/>
      <c r="G75" s="61"/>
      <c r="H75" s="61"/>
      <c r="I75" s="61"/>
      <c r="J75" s="61"/>
      <c r="K75" s="61"/>
      <c r="L75" s="61"/>
      <c r="M75" s="61"/>
      <c r="N75" s="61"/>
      <c r="O75" s="61"/>
      <c r="P75" s="61"/>
      <c r="Q75" s="61"/>
      <c r="R75" s="61"/>
      <c r="S75" s="61"/>
      <c r="T75" s="47"/>
      <c r="U75" s="61"/>
      <c r="V75" s="61"/>
      <c r="W75" s="61"/>
      <c r="X75" s="61"/>
      <c r="Y75" s="61"/>
      <c r="Z75" s="61"/>
      <c r="AA75" s="61"/>
      <c r="AB75" s="80"/>
      <c r="AC75" s="37">
        <f>SUM(AC76:AC85)</f>
        <v>7177058.9324423736</v>
      </c>
      <c r="AD75" s="41"/>
      <c r="AE75" s="37">
        <f t="shared" si="13"/>
        <v>7177.0589324423736</v>
      </c>
      <c r="AF75" s="128"/>
      <c r="AG75" s="76"/>
    </row>
    <row r="76" spans="1:33" ht="22.25" customHeight="1">
      <c r="A76" s="100" t="s">
        <v>105</v>
      </c>
      <c r="B76" s="117">
        <v>2180357.6312437342</v>
      </c>
      <c r="C76" s="58"/>
      <c r="D76" s="58"/>
      <c r="E76" s="47"/>
      <c r="F76" s="47"/>
      <c r="G76" s="47"/>
      <c r="H76" s="47"/>
      <c r="I76" s="47"/>
      <c r="J76" s="47"/>
      <c r="K76" s="47"/>
      <c r="L76" s="47"/>
      <c r="M76" s="47"/>
      <c r="N76" s="47"/>
      <c r="O76" s="47"/>
      <c r="P76" s="47"/>
      <c r="Q76" s="47"/>
      <c r="R76" s="47"/>
      <c r="S76" s="47"/>
      <c r="T76" s="47"/>
      <c r="U76" s="47"/>
      <c r="V76" s="47"/>
      <c r="W76" s="47"/>
      <c r="X76" s="47"/>
      <c r="Y76" s="47"/>
      <c r="Z76" s="47"/>
      <c r="AA76" s="47"/>
      <c r="AB76" s="75"/>
      <c r="AC76" s="52">
        <f t="shared" ref="AC76:AC85" si="14">SUM(B76:AB76)</f>
        <v>2180357.6312437342</v>
      </c>
      <c r="AD76" s="41"/>
      <c r="AE76" s="52">
        <f t="shared" si="13"/>
        <v>2180.357631243734</v>
      </c>
      <c r="AF76" s="128"/>
      <c r="AG76" s="111"/>
    </row>
    <row r="77" spans="1:33" ht="22.25" customHeight="1">
      <c r="A77" s="100" t="s">
        <v>106</v>
      </c>
      <c r="B77" s="59"/>
      <c r="C77" s="58"/>
      <c r="D77" s="44">
        <v>992160.00000000012</v>
      </c>
      <c r="E77" s="47"/>
      <c r="F77" s="47"/>
      <c r="G77" s="47"/>
      <c r="H77" s="47"/>
      <c r="I77" s="47"/>
      <c r="J77" s="47"/>
      <c r="K77" s="47"/>
      <c r="L77" s="47"/>
      <c r="M77" s="47"/>
      <c r="N77" s="47"/>
      <c r="O77" s="47"/>
      <c r="P77" s="47"/>
      <c r="Q77" s="47"/>
      <c r="R77" s="47"/>
      <c r="S77" s="47"/>
      <c r="T77" s="47"/>
      <c r="U77" s="47"/>
      <c r="V77" s="47"/>
      <c r="W77" s="47"/>
      <c r="X77" s="47"/>
      <c r="Y77" s="47"/>
      <c r="Z77" s="47"/>
      <c r="AA77" s="47"/>
      <c r="AB77" s="75"/>
      <c r="AC77" s="52">
        <f t="shared" si="14"/>
        <v>992160.00000000012</v>
      </c>
      <c r="AD77" s="41"/>
      <c r="AE77" s="52">
        <f t="shared" si="13"/>
        <v>992.16000000000008</v>
      </c>
      <c r="AF77" s="128"/>
      <c r="AG77" s="111"/>
    </row>
    <row r="78" spans="1:33" ht="22.25" customHeight="1">
      <c r="A78" s="100" t="s">
        <v>107</v>
      </c>
      <c r="B78" s="59"/>
      <c r="C78" s="58"/>
      <c r="D78" s="58"/>
      <c r="E78" s="47"/>
      <c r="F78" s="47"/>
      <c r="G78" s="47"/>
      <c r="H78" s="47"/>
      <c r="I78" s="47"/>
      <c r="J78" s="47"/>
      <c r="K78" s="47"/>
      <c r="L78" s="47"/>
      <c r="M78" s="47"/>
      <c r="N78" s="47"/>
      <c r="O78" s="47"/>
      <c r="P78" s="47"/>
      <c r="Q78" s="47"/>
      <c r="R78" s="47"/>
      <c r="S78" s="47"/>
      <c r="T78" s="47"/>
      <c r="U78" s="47"/>
      <c r="V78" s="47"/>
      <c r="W78" s="47"/>
      <c r="X78" s="47"/>
      <c r="Y78" s="47"/>
      <c r="Z78" s="47"/>
      <c r="AA78" s="47"/>
      <c r="AB78" s="75"/>
      <c r="AC78" s="52">
        <f t="shared" si="14"/>
        <v>0</v>
      </c>
      <c r="AD78" s="41"/>
      <c r="AE78" s="52">
        <f t="shared" si="13"/>
        <v>0</v>
      </c>
      <c r="AF78" s="128"/>
      <c r="AG78" s="111"/>
    </row>
    <row r="79" spans="1:33" ht="22.25" customHeight="1">
      <c r="A79" s="100" t="s">
        <v>108</v>
      </c>
      <c r="B79" s="59"/>
      <c r="C79" s="58"/>
      <c r="D79" s="44">
        <v>196154.32500000001</v>
      </c>
      <c r="E79" s="47"/>
      <c r="F79" s="47"/>
      <c r="G79" s="47"/>
      <c r="H79" s="47"/>
      <c r="I79" s="47"/>
      <c r="J79" s="47"/>
      <c r="K79" s="47"/>
      <c r="L79" s="47"/>
      <c r="M79" s="47"/>
      <c r="N79" s="47"/>
      <c r="O79" s="47"/>
      <c r="P79" s="47"/>
      <c r="Q79" s="47"/>
      <c r="R79" s="47"/>
      <c r="S79" s="47"/>
      <c r="T79" s="47"/>
      <c r="U79" s="47"/>
      <c r="V79" s="47"/>
      <c r="W79" s="47"/>
      <c r="X79" s="47"/>
      <c r="Y79" s="47"/>
      <c r="Z79" s="47"/>
      <c r="AA79" s="47"/>
      <c r="AB79" s="75"/>
      <c r="AC79" s="52">
        <f t="shared" si="14"/>
        <v>196154.32500000001</v>
      </c>
      <c r="AD79" s="41"/>
      <c r="AE79" s="52">
        <f t="shared" si="13"/>
        <v>196.154325</v>
      </c>
      <c r="AF79" s="128"/>
      <c r="AG79" s="111"/>
    </row>
    <row r="80" spans="1:33" ht="22.25" customHeight="1">
      <c r="A80" s="100" t="s">
        <v>109</v>
      </c>
      <c r="B80" s="59"/>
      <c r="C80" s="58"/>
      <c r="D80" s="58"/>
      <c r="E80" s="47"/>
      <c r="F80" s="47"/>
      <c r="G80" s="47"/>
      <c r="H80" s="47"/>
      <c r="I80" s="47"/>
      <c r="J80" s="47"/>
      <c r="K80" s="47"/>
      <c r="L80" s="47"/>
      <c r="M80" s="47"/>
      <c r="N80" s="47"/>
      <c r="O80" s="47"/>
      <c r="P80" s="47"/>
      <c r="Q80" s="47"/>
      <c r="R80" s="47"/>
      <c r="S80" s="47"/>
      <c r="T80" s="47"/>
      <c r="U80" s="47"/>
      <c r="V80" s="47"/>
      <c r="W80" s="47"/>
      <c r="X80" s="47"/>
      <c r="Y80" s="47"/>
      <c r="Z80" s="47"/>
      <c r="AA80" s="47"/>
      <c r="AB80" s="75"/>
      <c r="AC80" s="52">
        <f t="shared" si="14"/>
        <v>0</v>
      </c>
      <c r="AD80" s="41"/>
      <c r="AE80" s="52">
        <f t="shared" si="13"/>
        <v>0</v>
      </c>
      <c r="AF80" s="128"/>
      <c r="AG80" s="111"/>
    </row>
    <row r="81" spans="1:33" ht="22.25" customHeight="1">
      <c r="A81" s="100" t="s">
        <v>110</v>
      </c>
      <c r="B81" s="44">
        <v>149210.34</v>
      </c>
      <c r="C81" s="58"/>
      <c r="D81" s="58"/>
      <c r="E81" s="47"/>
      <c r="F81" s="47"/>
      <c r="G81" s="47"/>
      <c r="H81" s="47"/>
      <c r="I81" s="47"/>
      <c r="J81" s="47"/>
      <c r="K81" s="47"/>
      <c r="L81" s="47"/>
      <c r="M81" s="47"/>
      <c r="N81" s="47"/>
      <c r="O81" s="47"/>
      <c r="P81" s="47"/>
      <c r="Q81" s="47"/>
      <c r="R81" s="47"/>
      <c r="S81" s="47"/>
      <c r="T81" s="47"/>
      <c r="U81" s="47"/>
      <c r="V81" s="47"/>
      <c r="W81" s="47"/>
      <c r="X81" s="47"/>
      <c r="Y81" s="47"/>
      <c r="Z81" s="47"/>
      <c r="AA81" s="47"/>
      <c r="AB81" s="75"/>
      <c r="AC81" s="52">
        <f t="shared" si="14"/>
        <v>149210.34</v>
      </c>
      <c r="AD81" s="41"/>
      <c r="AE81" s="52">
        <f t="shared" si="13"/>
        <v>149.21034</v>
      </c>
      <c r="AF81" s="128"/>
      <c r="AG81" s="111"/>
    </row>
    <row r="82" spans="1:33" ht="22.25" customHeight="1">
      <c r="A82" s="100" t="s">
        <v>111</v>
      </c>
      <c r="B82" s="44">
        <v>40020</v>
      </c>
      <c r="C82" s="58"/>
      <c r="D82" s="58"/>
      <c r="E82" s="47"/>
      <c r="F82" s="47"/>
      <c r="G82" s="47"/>
      <c r="H82" s="47"/>
      <c r="I82" s="47"/>
      <c r="J82" s="47"/>
      <c r="K82" s="47"/>
      <c r="L82" s="47"/>
      <c r="M82" s="47"/>
      <c r="N82" s="47"/>
      <c r="O82" s="47"/>
      <c r="P82" s="47"/>
      <c r="Q82" s="47"/>
      <c r="R82" s="47"/>
      <c r="S82" s="47"/>
      <c r="T82" s="47"/>
      <c r="U82" s="47"/>
      <c r="V82" s="47"/>
      <c r="W82" s="47"/>
      <c r="X82" s="47"/>
      <c r="Y82" s="47"/>
      <c r="Z82" s="47"/>
      <c r="AA82" s="47"/>
      <c r="AB82" s="75"/>
      <c r="AC82" s="52">
        <f t="shared" si="14"/>
        <v>40020</v>
      </c>
      <c r="AD82" s="41"/>
      <c r="AE82" s="52">
        <f t="shared" si="13"/>
        <v>40.020000000000003</v>
      </c>
      <c r="AF82" s="128"/>
      <c r="AG82" s="111"/>
    </row>
    <row r="83" spans="1:33" ht="22.25" customHeight="1">
      <c r="A83" s="100" t="s">
        <v>112</v>
      </c>
      <c r="B83" s="44">
        <v>2066404.1949015872</v>
      </c>
      <c r="C83" s="44">
        <v>240549.72129705281</v>
      </c>
      <c r="D83" s="58"/>
      <c r="E83" s="47"/>
      <c r="F83" s="47"/>
      <c r="G83" s="47"/>
      <c r="H83" s="47"/>
      <c r="I83" s="47"/>
      <c r="J83" s="47"/>
      <c r="K83" s="47"/>
      <c r="L83" s="47"/>
      <c r="M83" s="47"/>
      <c r="N83" s="47"/>
      <c r="O83" s="47"/>
      <c r="P83" s="47"/>
      <c r="Q83" s="47"/>
      <c r="R83" s="47"/>
      <c r="S83" s="47"/>
      <c r="T83" s="47"/>
      <c r="U83" s="47"/>
      <c r="V83" s="47"/>
      <c r="W83" s="47"/>
      <c r="X83" s="47"/>
      <c r="Y83" s="47"/>
      <c r="Z83" s="47"/>
      <c r="AA83" s="47"/>
      <c r="AB83" s="75"/>
      <c r="AC83" s="52">
        <f t="shared" si="14"/>
        <v>2306953.9161986401</v>
      </c>
      <c r="AD83" s="41"/>
      <c r="AE83" s="52">
        <f t="shared" si="13"/>
        <v>2306.9539161986399</v>
      </c>
      <c r="AF83" s="128"/>
      <c r="AG83" s="111"/>
    </row>
    <row r="84" spans="1:33" ht="22.25" customHeight="1">
      <c r="A84" s="100" t="s">
        <v>113</v>
      </c>
      <c r="B84" s="59"/>
      <c r="C84" s="58"/>
      <c r="D84" s="58"/>
      <c r="E84" s="165">
        <v>1312202.72</v>
      </c>
      <c r="F84" s="47"/>
      <c r="G84" s="47"/>
      <c r="H84" s="47"/>
      <c r="I84" s="47"/>
      <c r="J84" s="47"/>
      <c r="K84" s="47"/>
      <c r="L84" s="47"/>
      <c r="M84" s="47"/>
      <c r="N84" s="47"/>
      <c r="O84" s="47"/>
      <c r="P84" s="47"/>
      <c r="Q84" s="47"/>
      <c r="R84" s="47"/>
      <c r="S84" s="47"/>
      <c r="T84" s="47"/>
      <c r="U84" s="47"/>
      <c r="V84" s="47"/>
      <c r="W84" s="47"/>
      <c r="X84" s="47"/>
      <c r="Y84" s="47"/>
      <c r="Z84" s="47"/>
      <c r="AA84" s="47"/>
      <c r="AB84" s="75"/>
      <c r="AC84" s="52">
        <f t="shared" si="14"/>
        <v>1312202.72</v>
      </c>
      <c r="AD84" s="41"/>
      <c r="AE84" s="52">
        <f t="shared" si="13"/>
        <v>1312.20272</v>
      </c>
      <c r="AF84" s="128"/>
      <c r="AG84" s="111"/>
    </row>
    <row r="85" spans="1:33" ht="22.25" customHeight="1">
      <c r="A85" s="100" t="s">
        <v>114</v>
      </c>
      <c r="B85" s="59"/>
      <c r="C85" s="58"/>
      <c r="D85" s="58"/>
      <c r="E85" s="47"/>
      <c r="F85" s="47"/>
      <c r="G85" s="47"/>
      <c r="H85" s="47"/>
      <c r="I85" s="47"/>
      <c r="J85" s="47"/>
      <c r="K85" s="47"/>
      <c r="L85" s="47"/>
      <c r="M85" s="47"/>
      <c r="N85" s="47"/>
      <c r="O85" s="47"/>
      <c r="P85" s="47"/>
      <c r="Q85" s="47"/>
      <c r="R85" s="47"/>
      <c r="S85" s="47"/>
      <c r="T85" s="47"/>
      <c r="U85" s="47"/>
      <c r="V85" s="47"/>
      <c r="W85" s="47"/>
      <c r="X85" s="47"/>
      <c r="Y85" s="47"/>
      <c r="Z85" s="47"/>
      <c r="AA85" s="47"/>
      <c r="AB85" s="75"/>
      <c r="AC85" s="52">
        <f t="shared" si="14"/>
        <v>0</v>
      </c>
      <c r="AD85" s="41"/>
      <c r="AE85" s="52">
        <f t="shared" si="13"/>
        <v>0</v>
      </c>
      <c r="AF85" s="128"/>
      <c r="AG85" s="111"/>
    </row>
    <row r="86" spans="1:33" ht="22.25" customHeight="1">
      <c r="A86" s="20" t="s">
        <v>115</v>
      </c>
      <c r="B86" s="37">
        <f>SUM(B87:B93)</f>
        <v>15740000.954</v>
      </c>
      <c r="C86" s="37">
        <f>SUM(C87:C93)</f>
        <v>0</v>
      </c>
      <c r="D86" s="58"/>
      <c r="E86" s="47"/>
      <c r="F86" s="47"/>
      <c r="G86" s="47"/>
      <c r="H86" s="47"/>
      <c r="I86" s="47"/>
      <c r="J86" s="47"/>
      <c r="K86" s="47"/>
      <c r="L86" s="47"/>
      <c r="M86" s="47"/>
      <c r="N86" s="47"/>
      <c r="O86" s="47"/>
      <c r="P86" s="47"/>
      <c r="Q86" s="47"/>
      <c r="R86" s="47"/>
      <c r="S86" s="47"/>
      <c r="T86" s="47"/>
      <c r="U86" s="37">
        <f t="shared" ref="U86:V86" si="15">SUM(U87:U93)</f>
        <v>357231.50699999998</v>
      </c>
      <c r="V86" s="37">
        <f t="shared" si="15"/>
        <v>95318.983999999997</v>
      </c>
      <c r="W86" s="47"/>
      <c r="X86" s="47"/>
      <c r="Y86" s="47"/>
      <c r="Z86" s="47"/>
      <c r="AA86" s="47"/>
      <c r="AB86" s="75"/>
      <c r="AC86" s="37">
        <f>SUM(AC87:AC93)</f>
        <v>16192551.445</v>
      </c>
      <c r="AD86" s="41"/>
      <c r="AE86" s="37">
        <f>AC86/1000</f>
        <v>16192.551445000001</v>
      </c>
      <c r="AF86" s="128"/>
      <c r="AG86" s="76"/>
    </row>
    <row r="87" spans="1:33" ht="22.25" customHeight="1">
      <c r="A87" s="100" t="s">
        <v>116</v>
      </c>
      <c r="B87" s="44">
        <v>15171029.02</v>
      </c>
      <c r="C87" s="44">
        <v>0</v>
      </c>
      <c r="D87" s="58"/>
      <c r="E87" s="47"/>
      <c r="F87" s="47"/>
      <c r="G87" s="47"/>
      <c r="H87" s="47"/>
      <c r="I87" s="47"/>
      <c r="J87" s="47"/>
      <c r="K87" s="47"/>
      <c r="L87" s="47"/>
      <c r="M87" s="47"/>
      <c r="N87" s="47"/>
      <c r="O87" s="47"/>
      <c r="P87" s="47"/>
      <c r="Q87" s="47"/>
      <c r="R87" s="47"/>
      <c r="S87" s="47"/>
      <c r="T87" s="47"/>
      <c r="U87" s="47"/>
      <c r="V87" s="47"/>
      <c r="W87" s="47"/>
      <c r="X87" s="47"/>
      <c r="Y87" s="47"/>
      <c r="Z87" s="47"/>
      <c r="AA87" s="47"/>
      <c r="AB87" s="75"/>
      <c r="AC87" s="52">
        <f t="shared" ref="AC87:AC91" si="16">SUM(B87:AB87)</f>
        <v>15171029.02</v>
      </c>
      <c r="AD87" s="41"/>
      <c r="AE87" s="52">
        <f t="shared" si="13"/>
        <v>15171.02902</v>
      </c>
      <c r="AF87" s="128"/>
      <c r="AG87" s="111"/>
    </row>
    <row r="88" spans="1:33" ht="22.25" customHeight="1">
      <c r="A88" s="100" t="s">
        <v>117</v>
      </c>
      <c r="B88" s="44">
        <v>359959.3</v>
      </c>
      <c r="C88" s="58"/>
      <c r="D88" s="58"/>
      <c r="E88" s="47"/>
      <c r="F88" s="47"/>
      <c r="G88" s="47"/>
      <c r="H88" s="47"/>
      <c r="I88" s="47"/>
      <c r="J88" s="47"/>
      <c r="K88" s="47"/>
      <c r="L88" s="47"/>
      <c r="M88" s="47"/>
      <c r="N88" s="47"/>
      <c r="O88" s="47"/>
      <c r="P88" s="47"/>
      <c r="Q88" s="47"/>
      <c r="R88" s="47"/>
      <c r="S88" s="47"/>
      <c r="T88" s="47"/>
      <c r="U88" s="47"/>
      <c r="V88" s="47"/>
      <c r="W88" s="47"/>
      <c r="X88" s="47"/>
      <c r="Y88" s="47"/>
      <c r="Z88" s="47"/>
      <c r="AA88" s="47"/>
      <c r="AB88" s="75"/>
      <c r="AC88" s="52">
        <f t="shared" si="16"/>
        <v>359959.3</v>
      </c>
      <c r="AD88" s="41"/>
      <c r="AE88" s="52">
        <f t="shared" si="13"/>
        <v>359.95929999999998</v>
      </c>
      <c r="AF88" s="128"/>
      <c r="AG88" s="111"/>
    </row>
    <row r="89" spans="1:33" ht="22.25" customHeight="1">
      <c r="A89" s="100" t="s">
        <v>118</v>
      </c>
      <c r="B89" s="44">
        <v>107762.144</v>
      </c>
      <c r="C89" s="58"/>
      <c r="D89" s="58"/>
      <c r="E89" s="45"/>
      <c r="F89" s="46"/>
      <c r="G89" s="46"/>
      <c r="H89" s="46"/>
      <c r="I89" s="47"/>
      <c r="J89" s="47"/>
      <c r="K89" s="47"/>
      <c r="L89" s="47"/>
      <c r="M89" s="47"/>
      <c r="N89" s="47"/>
      <c r="O89" s="47"/>
      <c r="P89" s="47"/>
      <c r="Q89" s="47"/>
      <c r="R89" s="47"/>
      <c r="S89" s="47"/>
      <c r="T89" s="47"/>
      <c r="U89" s="165">
        <v>357231.50699999998</v>
      </c>
      <c r="V89" s="165">
        <v>95318.983999999997</v>
      </c>
      <c r="W89" s="47"/>
      <c r="X89" s="47"/>
      <c r="Y89" s="47"/>
      <c r="Z89" s="47"/>
      <c r="AA89" s="47"/>
      <c r="AB89" s="75"/>
      <c r="AC89" s="44">
        <f t="shared" si="16"/>
        <v>560312.63500000001</v>
      </c>
      <c r="AD89" s="41"/>
      <c r="AE89" s="44">
        <f t="shared" si="13"/>
        <v>560.312635</v>
      </c>
      <c r="AF89" s="128"/>
      <c r="AG89" s="111"/>
    </row>
    <row r="90" spans="1:33" ht="22.25" customHeight="1">
      <c r="A90" s="100" t="s">
        <v>119</v>
      </c>
      <c r="B90" s="58"/>
      <c r="C90" s="58"/>
      <c r="D90" s="58"/>
      <c r="E90" s="45"/>
      <c r="F90" s="46"/>
      <c r="G90" s="46"/>
      <c r="H90" s="46"/>
      <c r="I90" s="47"/>
      <c r="J90" s="47"/>
      <c r="K90" s="47"/>
      <c r="L90" s="47"/>
      <c r="M90" s="47"/>
      <c r="N90" s="47"/>
      <c r="O90" s="47"/>
      <c r="P90" s="47"/>
      <c r="Q90" s="47"/>
      <c r="R90" s="47"/>
      <c r="S90" s="47"/>
      <c r="T90" s="47"/>
      <c r="U90" s="47"/>
      <c r="V90" s="47"/>
      <c r="W90" s="47"/>
      <c r="X90" s="47"/>
      <c r="Y90" s="47"/>
      <c r="Z90" s="47"/>
      <c r="AA90" s="47"/>
      <c r="AB90" s="75"/>
      <c r="AC90" s="77"/>
      <c r="AD90" s="41"/>
      <c r="AE90" s="77"/>
      <c r="AF90" s="128"/>
      <c r="AG90" s="111"/>
    </row>
    <row r="91" spans="1:33" ht="22.25" customHeight="1">
      <c r="A91" s="100" t="s">
        <v>120</v>
      </c>
      <c r="B91" s="44">
        <v>101250.49</v>
      </c>
      <c r="C91" s="58"/>
      <c r="D91" s="58"/>
      <c r="E91" s="45"/>
      <c r="F91" s="46"/>
      <c r="G91" s="46"/>
      <c r="H91" s="46"/>
      <c r="I91" s="47"/>
      <c r="J91" s="47"/>
      <c r="K91" s="47"/>
      <c r="L91" s="47"/>
      <c r="M91" s="47"/>
      <c r="N91" s="47"/>
      <c r="O91" s="47"/>
      <c r="P91" s="47"/>
      <c r="Q91" s="47"/>
      <c r="R91" s="47"/>
      <c r="S91" s="47"/>
      <c r="T91" s="47"/>
      <c r="U91" s="47"/>
      <c r="V91" s="47"/>
      <c r="W91" s="47"/>
      <c r="X91" s="47"/>
      <c r="Y91" s="47"/>
      <c r="Z91" s="47"/>
      <c r="AA91" s="47"/>
      <c r="AB91" s="75"/>
      <c r="AC91" s="52">
        <f t="shared" si="16"/>
        <v>101250.49</v>
      </c>
      <c r="AD91" s="41"/>
      <c r="AE91" s="52">
        <f t="shared" si="13"/>
        <v>101.25049</v>
      </c>
      <c r="AF91" s="128"/>
      <c r="AG91" s="111"/>
    </row>
    <row r="92" spans="1:33" ht="22.25" customHeight="1">
      <c r="A92" s="100" t="s">
        <v>121</v>
      </c>
      <c r="B92" s="58"/>
      <c r="C92" s="58"/>
      <c r="D92" s="58"/>
      <c r="E92" s="45"/>
      <c r="F92" s="46"/>
      <c r="G92" s="46"/>
      <c r="H92" s="46"/>
      <c r="I92" s="47"/>
      <c r="J92" s="47"/>
      <c r="K92" s="47"/>
      <c r="L92" s="47"/>
      <c r="M92" s="47"/>
      <c r="N92" s="47"/>
      <c r="O92" s="47"/>
      <c r="P92" s="47"/>
      <c r="Q92" s="47"/>
      <c r="R92" s="47"/>
      <c r="S92" s="47"/>
      <c r="T92" s="47"/>
      <c r="U92" s="47"/>
      <c r="V92" s="47"/>
      <c r="W92" s="47"/>
      <c r="X92" s="47"/>
      <c r="Y92" s="47"/>
      <c r="Z92" s="47"/>
      <c r="AA92" s="47"/>
      <c r="AB92" s="75"/>
      <c r="AC92" s="77"/>
      <c r="AD92" s="41"/>
      <c r="AE92" s="77"/>
      <c r="AF92" s="128"/>
      <c r="AG92" s="111"/>
    </row>
    <row r="93" spans="1:33" ht="22.25" customHeight="1">
      <c r="A93" s="100" t="s">
        <v>122</v>
      </c>
      <c r="B93" s="58"/>
      <c r="C93" s="58"/>
      <c r="D93" s="58"/>
      <c r="E93" s="45"/>
      <c r="F93" s="46"/>
      <c r="G93" s="46"/>
      <c r="H93" s="46"/>
      <c r="I93" s="47"/>
      <c r="J93" s="47"/>
      <c r="K93" s="47"/>
      <c r="L93" s="47"/>
      <c r="M93" s="47"/>
      <c r="N93" s="47"/>
      <c r="O93" s="47"/>
      <c r="P93" s="47"/>
      <c r="Q93" s="47"/>
      <c r="R93" s="47"/>
      <c r="S93" s="47"/>
      <c r="T93" s="47"/>
      <c r="U93" s="47"/>
      <c r="V93" s="47"/>
      <c r="W93" s="47"/>
      <c r="X93" s="47"/>
      <c r="Y93" s="47"/>
      <c r="Z93" s="47"/>
      <c r="AA93" s="47"/>
      <c r="AB93" s="75"/>
      <c r="AC93" s="77"/>
      <c r="AD93" s="41"/>
      <c r="AE93" s="77"/>
      <c r="AF93" s="128"/>
      <c r="AG93" s="111"/>
    </row>
    <row r="94" spans="1:33" ht="22.25" customHeight="1">
      <c r="A94" s="14" t="s">
        <v>123</v>
      </c>
      <c r="B94" s="62">
        <f>SUM(B95:B98)</f>
        <v>229050.51451333333</v>
      </c>
      <c r="C94" s="63"/>
      <c r="D94" s="63"/>
      <c r="E94" s="47"/>
      <c r="F94" s="47"/>
      <c r="G94" s="47"/>
      <c r="H94" s="47"/>
      <c r="I94" s="47"/>
      <c r="J94" s="47"/>
      <c r="K94" s="47"/>
      <c r="L94" s="47"/>
      <c r="M94" s="47"/>
      <c r="N94" s="47"/>
      <c r="O94" s="47"/>
      <c r="P94" s="47"/>
      <c r="Q94" s="47"/>
      <c r="R94" s="47"/>
      <c r="S94" s="47"/>
      <c r="T94" s="47"/>
      <c r="U94" s="47"/>
      <c r="V94" s="47"/>
      <c r="W94" s="47"/>
      <c r="X94" s="47"/>
      <c r="Y94" s="47"/>
      <c r="Z94" s="47"/>
      <c r="AA94" s="47"/>
      <c r="AB94" s="75"/>
      <c r="AC94" s="37">
        <f>SUM(AC95:AC98)</f>
        <v>229050.51451333333</v>
      </c>
      <c r="AD94" s="41"/>
      <c r="AE94" s="37">
        <f t="shared" si="13"/>
        <v>229.05051451333333</v>
      </c>
      <c r="AF94" s="128"/>
      <c r="AG94" s="78"/>
    </row>
    <row r="95" spans="1:33" ht="22.25" customHeight="1">
      <c r="A95" s="100" t="s">
        <v>124</v>
      </c>
      <c r="B95" s="44">
        <v>173435.94556933333</v>
      </c>
      <c r="C95" s="63"/>
      <c r="D95" s="63"/>
      <c r="E95" s="47"/>
      <c r="F95" s="47"/>
      <c r="G95" s="47"/>
      <c r="H95" s="47"/>
      <c r="I95" s="47"/>
      <c r="J95" s="47"/>
      <c r="K95" s="47"/>
      <c r="L95" s="47"/>
      <c r="M95" s="47"/>
      <c r="N95" s="47"/>
      <c r="O95" s="47"/>
      <c r="P95" s="47"/>
      <c r="Q95" s="47"/>
      <c r="R95" s="47"/>
      <c r="S95" s="47"/>
      <c r="T95" s="47"/>
      <c r="U95" s="47"/>
      <c r="V95" s="47"/>
      <c r="W95" s="47"/>
      <c r="X95" s="47"/>
      <c r="Y95" s="47"/>
      <c r="Z95" s="47"/>
      <c r="AA95" s="47"/>
      <c r="AB95" s="75"/>
      <c r="AC95" s="52">
        <f>SUM(B95:AB95)</f>
        <v>173435.94556933333</v>
      </c>
      <c r="AD95" s="41"/>
      <c r="AE95" s="52">
        <f t="shared" si="13"/>
        <v>173.43594556933334</v>
      </c>
      <c r="AF95" s="128"/>
      <c r="AG95" s="111"/>
    </row>
    <row r="96" spans="1:33" ht="22.25" customHeight="1">
      <c r="A96" s="100" t="s">
        <v>125</v>
      </c>
      <c r="B96" s="44">
        <v>55614.568943999999</v>
      </c>
      <c r="C96" s="63"/>
      <c r="D96" s="63"/>
      <c r="E96" s="47"/>
      <c r="F96" s="47"/>
      <c r="G96" s="47"/>
      <c r="H96" s="47"/>
      <c r="I96" s="47"/>
      <c r="J96" s="47"/>
      <c r="K96" s="47"/>
      <c r="L96" s="47"/>
      <c r="M96" s="47"/>
      <c r="N96" s="47"/>
      <c r="O96" s="47"/>
      <c r="P96" s="47"/>
      <c r="Q96" s="47"/>
      <c r="R96" s="47"/>
      <c r="S96" s="47"/>
      <c r="T96" s="47"/>
      <c r="U96" s="47"/>
      <c r="V96" s="47"/>
      <c r="W96" s="47"/>
      <c r="X96" s="47"/>
      <c r="Y96" s="47"/>
      <c r="Z96" s="47"/>
      <c r="AA96" s="47"/>
      <c r="AB96" s="75"/>
      <c r="AC96" s="52">
        <f>SUM(B96:AB96)</f>
        <v>55614.568943999999</v>
      </c>
      <c r="AD96" s="41"/>
      <c r="AE96" s="52">
        <f t="shared" si="13"/>
        <v>55.614568943999998</v>
      </c>
      <c r="AF96" s="128"/>
      <c r="AG96" s="111"/>
    </row>
    <row r="97" spans="1:33" ht="22.25" customHeight="1">
      <c r="A97" s="100" t="s">
        <v>126</v>
      </c>
      <c r="B97" s="63"/>
      <c r="C97" s="63"/>
      <c r="D97" s="63"/>
      <c r="E97" s="47"/>
      <c r="F97" s="47"/>
      <c r="G97" s="47"/>
      <c r="H97" s="47"/>
      <c r="I97" s="47"/>
      <c r="J97" s="47"/>
      <c r="K97" s="47"/>
      <c r="L97" s="47"/>
      <c r="M97" s="47"/>
      <c r="N97" s="47"/>
      <c r="O97" s="47"/>
      <c r="P97" s="47"/>
      <c r="Q97" s="47"/>
      <c r="R97" s="47"/>
      <c r="S97" s="47"/>
      <c r="T97" s="47"/>
      <c r="U97" s="47"/>
      <c r="V97" s="47"/>
      <c r="W97" s="47"/>
      <c r="X97" s="47"/>
      <c r="Y97" s="47"/>
      <c r="Z97" s="47"/>
      <c r="AA97" s="47"/>
      <c r="AB97" s="75"/>
      <c r="AC97" s="77"/>
      <c r="AD97" s="41"/>
      <c r="AE97" s="77"/>
      <c r="AF97" s="128"/>
      <c r="AG97" s="111"/>
    </row>
    <row r="98" spans="1:33" ht="22.25" customHeight="1">
      <c r="A98" s="100" t="s">
        <v>127</v>
      </c>
      <c r="B98" s="63"/>
      <c r="C98" s="63"/>
      <c r="D98" s="63"/>
      <c r="E98" s="47"/>
      <c r="F98" s="47"/>
      <c r="G98" s="47"/>
      <c r="H98" s="47"/>
      <c r="I98" s="47"/>
      <c r="J98" s="47"/>
      <c r="K98" s="47"/>
      <c r="L98" s="47"/>
      <c r="M98" s="47"/>
      <c r="N98" s="47"/>
      <c r="O98" s="47"/>
      <c r="P98" s="47"/>
      <c r="Q98" s="47"/>
      <c r="R98" s="47"/>
      <c r="S98" s="47"/>
      <c r="T98" s="47"/>
      <c r="U98" s="47"/>
      <c r="V98" s="47"/>
      <c r="W98" s="47"/>
      <c r="X98" s="47"/>
      <c r="Y98" s="47"/>
      <c r="Z98" s="47"/>
      <c r="AA98" s="47"/>
      <c r="AB98" s="75"/>
      <c r="AC98" s="77"/>
      <c r="AD98" s="41"/>
      <c r="AE98" s="77"/>
      <c r="AF98" s="128"/>
      <c r="AG98" s="111"/>
    </row>
    <row r="99" spans="1:33" ht="22.25" customHeight="1">
      <c r="A99" s="14" t="s">
        <v>128</v>
      </c>
      <c r="B99" s="63"/>
      <c r="C99" s="63"/>
      <c r="D99" s="65">
        <f>D100+D101</f>
        <v>4.9883268750000012</v>
      </c>
      <c r="E99" s="66">
        <f>SUM(E100:E102)</f>
        <v>11.555249999999999</v>
      </c>
      <c r="F99" s="47"/>
      <c r="G99" s="47"/>
      <c r="H99" s="47"/>
      <c r="I99" s="47"/>
      <c r="J99" s="47"/>
      <c r="K99" s="47"/>
      <c r="L99" s="47"/>
      <c r="M99" s="47"/>
      <c r="N99" s="47"/>
      <c r="O99" s="47"/>
      <c r="P99" s="47"/>
      <c r="Q99" s="47"/>
      <c r="R99" s="47"/>
      <c r="S99" s="47"/>
      <c r="T99" s="66">
        <f>SUM(T100:T102)</f>
        <v>3.7852762500000005E-2</v>
      </c>
      <c r="U99" s="66">
        <f t="shared" ref="U99:AB99" si="17">SUM(U100:U102)</f>
        <v>44.483985000000004</v>
      </c>
      <c r="V99" s="66">
        <f t="shared" si="17"/>
        <v>24.825149999999997</v>
      </c>
      <c r="W99" s="66">
        <f t="shared" si="17"/>
        <v>4.9762124999999999</v>
      </c>
      <c r="X99" s="66">
        <f t="shared" si="17"/>
        <v>5.5912500000000004E-5</v>
      </c>
      <c r="Y99" s="66">
        <f t="shared" si="17"/>
        <v>1.7780175000000003</v>
      </c>
      <c r="Z99" s="66">
        <f t="shared" si="17"/>
        <v>3.7274999999999998E-5</v>
      </c>
      <c r="AA99" s="66">
        <f t="shared" si="17"/>
        <v>45.009562500000008</v>
      </c>
      <c r="AB99" s="66">
        <f t="shared" si="17"/>
        <v>21.899062499999999</v>
      </c>
      <c r="AC99" s="37">
        <f>SUM(AC100:AC104)</f>
        <v>159.55351282499998</v>
      </c>
      <c r="AD99" s="41"/>
      <c r="AE99" s="37">
        <f t="shared" si="13"/>
        <v>0.15955351282499999</v>
      </c>
      <c r="AF99" s="128"/>
      <c r="AG99" s="63"/>
    </row>
    <row r="100" spans="1:33" ht="22.25" customHeight="1">
      <c r="A100" s="100" t="s">
        <v>129</v>
      </c>
      <c r="B100" s="63"/>
      <c r="C100" s="63"/>
      <c r="D100" s="44">
        <v>4.9883268750000012</v>
      </c>
      <c r="E100" s="165">
        <v>11.555249999999999</v>
      </c>
      <c r="F100" s="47"/>
      <c r="G100" s="47"/>
      <c r="H100" s="47"/>
      <c r="I100" s="47"/>
      <c r="J100" s="47"/>
      <c r="K100" s="47"/>
      <c r="L100" s="47"/>
      <c r="M100" s="47"/>
      <c r="N100" s="47"/>
      <c r="O100" s="47"/>
      <c r="P100" s="47"/>
      <c r="Q100" s="47"/>
      <c r="R100" s="47"/>
      <c r="S100" s="47"/>
      <c r="T100" s="165">
        <v>3.7852762500000005E-2</v>
      </c>
      <c r="U100" s="165">
        <v>44.483985000000004</v>
      </c>
      <c r="V100" s="165">
        <v>24.825149999999997</v>
      </c>
      <c r="W100" s="165">
        <v>4.9762124999999999</v>
      </c>
      <c r="X100" s="165">
        <v>5.5912500000000004E-5</v>
      </c>
      <c r="Y100" s="165">
        <v>1.7780175000000003</v>
      </c>
      <c r="Z100" s="165">
        <v>3.7274999999999998E-5</v>
      </c>
      <c r="AA100" s="165">
        <v>45.009562500000008</v>
      </c>
      <c r="AB100" s="165">
        <v>21.899062499999999</v>
      </c>
      <c r="AC100" s="52">
        <f>SUM(B100:AB100)</f>
        <v>159.55351282499998</v>
      </c>
      <c r="AD100" s="41"/>
      <c r="AE100" s="52">
        <f t="shared" si="13"/>
        <v>0.15955351282499999</v>
      </c>
      <c r="AF100" s="128"/>
      <c r="AG100" s="111"/>
    </row>
    <row r="101" spans="1:33" ht="22.25" customHeight="1">
      <c r="A101" s="100" t="s">
        <v>130</v>
      </c>
      <c r="B101" s="64"/>
      <c r="C101" s="63"/>
      <c r="D101" s="44">
        <v>0</v>
      </c>
      <c r="E101" s="45"/>
      <c r="F101" s="47"/>
      <c r="G101" s="47"/>
      <c r="H101" s="47"/>
      <c r="I101" s="47"/>
      <c r="J101" s="47"/>
      <c r="K101" s="47"/>
      <c r="L101" s="47"/>
      <c r="M101" s="47"/>
      <c r="N101" s="47"/>
      <c r="O101" s="47"/>
      <c r="P101" s="47"/>
      <c r="Q101" s="47"/>
      <c r="R101" s="47"/>
      <c r="S101" s="47"/>
      <c r="T101" s="47"/>
      <c r="U101" s="165">
        <v>0</v>
      </c>
      <c r="V101" s="47"/>
      <c r="W101" s="47"/>
      <c r="X101" s="47"/>
      <c r="Y101" s="165">
        <v>0</v>
      </c>
      <c r="Z101" s="47"/>
      <c r="AA101" s="165">
        <v>0</v>
      </c>
      <c r="AB101" s="165">
        <v>0</v>
      </c>
      <c r="AC101" s="52">
        <f>SUM(B101:AB101)</f>
        <v>0</v>
      </c>
      <c r="AD101" s="41"/>
      <c r="AE101" s="52">
        <f t="shared" si="13"/>
        <v>0</v>
      </c>
      <c r="AF101" s="128"/>
      <c r="AG101" s="111"/>
    </row>
    <row r="102" spans="1:33" ht="22.25" customHeight="1">
      <c r="A102" s="100" t="s">
        <v>131</v>
      </c>
      <c r="B102" s="64"/>
      <c r="C102" s="63"/>
      <c r="D102" s="63"/>
      <c r="E102" s="45"/>
      <c r="F102" s="46"/>
      <c r="G102" s="46"/>
      <c r="H102" s="46"/>
      <c r="I102" s="47"/>
      <c r="J102" s="47"/>
      <c r="K102" s="47"/>
      <c r="L102" s="47"/>
      <c r="M102" s="47"/>
      <c r="N102" s="47"/>
      <c r="O102" s="47"/>
      <c r="P102" s="47"/>
      <c r="Q102" s="47"/>
      <c r="R102" s="47"/>
      <c r="S102" s="47"/>
      <c r="T102" s="47"/>
      <c r="U102" s="165">
        <v>0</v>
      </c>
      <c r="V102" s="165">
        <v>0</v>
      </c>
      <c r="W102" s="47"/>
      <c r="X102" s="47"/>
      <c r="Y102" s="47"/>
      <c r="Z102" s="47"/>
      <c r="AA102" s="47"/>
      <c r="AB102" s="75"/>
      <c r="AC102" s="52">
        <f>SUM(B102:AB102)</f>
        <v>0</v>
      </c>
      <c r="AD102" s="41"/>
      <c r="AE102" s="52">
        <f t="shared" si="13"/>
        <v>0</v>
      </c>
      <c r="AF102" s="128"/>
      <c r="AG102" s="111"/>
    </row>
    <row r="103" spans="1:33" ht="22.25" customHeight="1">
      <c r="A103" s="100" t="s">
        <v>132</v>
      </c>
      <c r="B103" s="64"/>
      <c r="C103" s="63"/>
      <c r="D103" s="63"/>
      <c r="E103" s="45"/>
      <c r="F103" s="46"/>
      <c r="G103" s="46"/>
      <c r="H103" s="46"/>
      <c r="I103" s="47"/>
      <c r="J103" s="47"/>
      <c r="K103" s="47"/>
      <c r="L103" s="47"/>
      <c r="M103" s="47"/>
      <c r="N103" s="47"/>
      <c r="O103" s="47"/>
      <c r="P103" s="47"/>
      <c r="Q103" s="47"/>
      <c r="R103" s="47"/>
      <c r="S103" s="47"/>
      <c r="T103" s="47"/>
      <c r="U103" s="46"/>
      <c r="V103" s="46"/>
      <c r="W103" s="47"/>
      <c r="X103" s="47"/>
      <c r="Y103" s="47"/>
      <c r="Z103" s="47"/>
      <c r="AA103" s="47"/>
      <c r="AB103" s="75"/>
      <c r="AC103" s="77"/>
      <c r="AD103" s="41"/>
      <c r="AE103" s="77"/>
      <c r="AF103" s="128"/>
      <c r="AG103" s="111"/>
    </row>
    <row r="104" spans="1:33" ht="22.25" customHeight="1">
      <c r="A104" s="100" t="s">
        <v>133</v>
      </c>
      <c r="B104" s="64"/>
      <c r="C104" s="63"/>
      <c r="D104" s="63"/>
      <c r="E104" s="45"/>
      <c r="F104" s="55"/>
      <c r="G104" s="47"/>
      <c r="H104" s="55"/>
      <c r="I104" s="55"/>
      <c r="J104" s="55"/>
      <c r="K104" s="55"/>
      <c r="L104" s="55"/>
      <c r="M104" s="55"/>
      <c r="N104" s="55"/>
      <c r="O104" s="55"/>
      <c r="P104" s="55"/>
      <c r="Q104" s="55"/>
      <c r="R104" s="47"/>
      <c r="S104" s="55"/>
      <c r="T104" s="47"/>
      <c r="U104" s="47"/>
      <c r="V104" s="47"/>
      <c r="W104" s="47"/>
      <c r="X104" s="47"/>
      <c r="Y104" s="47"/>
      <c r="Z104" s="47"/>
      <c r="AA104" s="47"/>
      <c r="AB104" s="75"/>
      <c r="AC104" s="77"/>
      <c r="AD104" s="41"/>
      <c r="AE104" s="77"/>
      <c r="AF104" s="128"/>
      <c r="AG104" s="111"/>
    </row>
    <row r="105" spans="1:33" ht="22.25" customHeight="1">
      <c r="A105" s="14" t="s">
        <v>134</v>
      </c>
      <c r="B105" s="63"/>
      <c r="C105" s="63"/>
      <c r="D105" s="63"/>
      <c r="E105" s="106"/>
      <c r="F105" s="66">
        <f>SUM(F106:F111)</f>
        <v>0</v>
      </c>
      <c r="G105" s="67">
        <f t="shared" ref="G105:S105" si="18">SUM(G106:G111)</f>
        <v>0</v>
      </c>
      <c r="H105" s="66">
        <f t="shared" si="18"/>
        <v>0</v>
      </c>
      <c r="I105" s="66">
        <f t="shared" si="18"/>
        <v>0</v>
      </c>
      <c r="J105" s="66">
        <f t="shared" si="18"/>
        <v>0</v>
      </c>
      <c r="K105" s="66">
        <f t="shared" si="18"/>
        <v>0</v>
      </c>
      <c r="L105" s="66">
        <f t="shared" si="18"/>
        <v>0</v>
      </c>
      <c r="M105" s="66">
        <f t="shared" si="18"/>
        <v>0</v>
      </c>
      <c r="N105" s="66">
        <f t="shared" si="18"/>
        <v>0</v>
      </c>
      <c r="O105" s="66">
        <f t="shared" si="18"/>
        <v>0</v>
      </c>
      <c r="P105" s="66">
        <f t="shared" si="18"/>
        <v>0</v>
      </c>
      <c r="Q105" s="66">
        <f t="shared" si="18"/>
        <v>0</v>
      </c>
      <c r="R105" s="67">
        <f t="shared" si="18"/>
        <v>0</v>
      </c>
      <c r="S105" s="66">
        <f t="shared" si="18"/>
        <v>0</v>
      </c>
      <c r="T105" s="47"/>
      <c r="U105" s="47"/>
      <c r="V105" s="47"/>
      <c r="W105" s="47"/>
      <c r="X105" s="47"/>
      <c r="Y105" s="47"/>
      <c r="Z105" s="47"/>
      <c r="AA105" s="47"/>
      <c r="AB105" s="75"/>
      <c r="AC105" s="37">
        <f>SUM(AC106:AC111)</f>
        <v>0</v>
      </c>
      <c r="AD105" s="41"/>
      <c r="AE105" s="37">
        <f>AC105/1000</f>
        <v>0</v>
      </c>
      <c r="AF105" s="128"/>
      <c r="AG105" s="63"/>
    </row>
    <row r="106" spans="1:33" ht="22.25" customHeight="1">
      <c r="A106" s="100" t="s">
        <v>135</v>
      </c>
      <c r="B106" s="63"/>
      <c r="C106" s="63"/>
      <c r="D106" s="63"/>
      <c r="E106" s="45"/>
      <c r="F106" s="165"/>
      <c r="G106" s="47"/>
      <c r="H106" s="47"/>
      <c r="I106" s="47"/>
      <c r="J106" s="165"/>
      <c r="K106" s="165"/>
      <c r="L106" s="165"/>
      <c r="M106" s="105"/>
      <c r="N106" s="47"/>
      <c r="O106" s="47"/>
      <c r="P106" s="47"/>
      <c r="Q106" s="47"/>
      <c r="R106" s="47"/>
      <c r="S106" s="165"/>
      <c r="T106" s="47"/>
      <c r="U106" s="47"/>
      <c r="V106" s="47"/>
      <c r="W106" s="47"/>
      <c r="X106" s="47"/>
      <c r="Y106" s="47"/>
      <c r="Z106" s="47"/>
      <c r="AA106" s="47"/>
      <c r="AB106" s="75"/>
      <c r="AC106" s="52">
        <f>SUM(B106:AB106)</f>
        <v>0</v>
      </c>
      <c r="AD106" s="41"/>
      <c r="AE106" s="52">
        <f>AC106/1000</f>
        <v>0</v>
      </c>
      <c r="AF106" s="128"/>
      <c r="AG106" s="111"/>
    </row>
    <row r="107" spans="1:33" ht="22.25" customHeight="1">
      <c r="A107" s="100" t="s">
        <v>136</v>
      </c>
      <c r="B107" s="63"/>
      <c r="C107" s="63"/>
      <c r="D107" s="63"/>
      <c r="E107" s="45"/>
      <c r="F107" s="47"/>
      <c r="G107" s="47"/>
      <c r="H107" s="47"/>
      <c r="I107" s="165"/>
      <c r="J107" s="165"/>
      <c r="K107" s="47"/>
      <c r="L107" s="47"/>
      <c r="M107" s="165"/>
      <c r="N107" s="47"/>
      <c r="O107" s="47"/>
      <c r="P107" s="47"/>
      <c r="Q107" s="165"/>
      <c r="R107" s="47"/>
      <c r="S107" s="47"/>
      <c r="T107" s="47"/>
      <c r="U107" s="47"/>
      <c r="V107" s="47"/>
      <c r="W107" s="47"/>
      <c r="X107" s="47"/>
      <c r="Y107" s="47"/>
      <c r="Z107" s="47"/>
      <c r="AA107" s="47"/>
      <c r="AB107" s="75"/>
      <c r="AC107" s="52">
        <f>SUM(B107:AB107)</f>
        <v>0</v>
      </c>
      <c r="AD107" s="41"/>
      <c r="AE107" s="52">
        <f t="shared" si="13"/>
        <v>0</v>
      </c>
      <c r="AF107" s="128"/>
      <c r="AG107" s="111"/>
    </row>
    <row r="108" spans="1:33" ht="22.25" customHeight="1">
      <c r="A108" s="100" t="s">
        <v>137</v>
      </c>
      <c r="B108" s="63"/>
      <c r="C108" s="63"/>
      <c r="D108" s="63"/>
      <c r="E108" s="45"/>
      <c r="F108" s="47"/>
      <c r="G108" s="47"/>
      <c r="H108" s="165"/>
      <c r="I108" s="47"/>
      <c r="J108" s="47"/>
      <c r="K108" s="47"/>
      <c r="L108" s="47"/>
      <c r="M108" s="47"/>
      <c r="N108" s="47"/>
      <c r="O108" s="165"/>
      <c r="P108" s="165"/>
      <c r="Q108" s="47"/>
      <c r="R108" s="165"/>
      <c r="S108" s="47"/>
      <c r="T108" s="47"/>
      <c r="U108" s="47"/>
      <c r="V108" s="47"/>
      <c r="W108" s="47"/>
      <c r="X108" s="47"/>
      <c r="Y108" s="47"/>
      <c r="Z108" s="47"/>
      <c r="AA108" s="47"/>
      <c r="AB108" s="75"/>
      <c r="AC108" s="52">
        <f>SUM(B108:AB108)</f>
        <v>0</v>
      </c>
      <c r="AD108" s="41"/>
      <c r="AE108" s="52">
        <f t="shared" si="13"/>
        <v>0</v>
      </c>
      <c r="AF108" s="128"/>
      <c r="AG108" s="111"/>
    </row>
    <row r="109" spans="1:33" ht="22.25" customHeight="1">
      <c r="A109" s="100" t="s">
        <v>138</v>
      </c>
      <c r="B109" s="63"/>
      <c r="C109" s="63"/>
      <c r="D109" s="63"/>
      <c r="E109" s="45"/>
      <c r="F109" s="47"/>
      <c r="G109" s="47"/>
      <c r="H109" s="47"/>
      <c r="I109" s="47"/>
      <c r="J109" s="165"/>
      <c r="K109" s="47"/>
      <c r="L109" s="47"/>
      <c r="M109" s="47"/>
      <c r="N109" s="165"/>
      <c r="O109" s="47"/>
      <c r="P109" s="47"/>
      <c r="Q109" s="165"/>
      <c r="R109" s="47"/>
      <c r="S109" s="47"/>
      <c r="T109" s="47"/>
      <c r="U109" s="47"/>
      <c r="V109" s="47"/>
      <c r="W109" s="47"/>
      <c r="X109" s="47"/>
      <c r="Y109" s="47"/>
      <c r="Z109" s="47"/>
      <c r="AA109" s="47"/>
      <c r="AB109" s="75"/>
      <c r="AC109" s="52">
        <f>SUM(B109:AB109)</f>
        <v>0</v>
      </c>
      <c r="AD109" s="41"/>
      <c r="AE109" s="52">
        <f t="shared" si="13"/>
        <v>0</v>
      </c>
      <c r="AF109" s="128"/>
      <c r="AG109" s="111"/>
    </row>
    <row r="110" spans="1:33" ht="22.25" customHeight="1">
      <c r="A110" s="100" t="s">
        <v>139</v>
      </c>
      <c r="B110" s="64"/>
      <c r="C110" s="63"/>
      <c r="D110" s="63"/>
      <c r="E110" s="45"/>
      <c r="F110" s="47"/>
      <c r="G110" s="165"/>
      <c r="H110" s="47"/>
      <c r="I110" s="47"/>
      <c r="J110" s="47"/>
      <c r="K110" s="47"/>
      <c r="L110" s="47"/>
      <c r="M110" s="47"/>
      <c r="N110" s="47"/>
      <c r="O110" s="47"/>
      <c r="P110" s="47"/>
      <c r="Q110" s="47"/>
      <c r="R110" s="47"/>
      <c r="S110" s="47"/>
      <c r="T110" s="47"/>
      <c r="U110" s="47"/>
      <c r="V110" s="47"/>
      <c r="W110" s="47"/>
      <c r="X110" s="47"/>
      <c r="Y110" s="47"/>
      <c r="Z110" s="47"/>
      <c r="AA110" s="47"/>
      <c r="AB110" s="75"/>
      <c r="AC110" s="52">
        <f t="shared" ref="AC110" si="19">SUM(B110:AB110)</f>
        <v>0</v>
      </c>
      <c r="AD110" s="41"/>
      <c r="AE110" s="52">
        <f t="shared" si="13"/>
        <v>0</v>
      </c>
      <c r="AF110" s="128"/>
      <c r="AG110" s="111"/>
    </row>
    <row r="111" spans="1:33" ht="22.25" customHeight="1">
      <c r="A111" s="100" t="s">
        <v>140</v>
      </c>
      <c r="B111" s="64"/>
      <c r="C111" s="63"/>
      <c r="D111" s="63"/>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121"/>
      <c r="AC111" s="77"/>
      <c r="AD111" s="41"/>
      <c r="AE111" s="77"/>
      <c r="AF111" s="128"/>
      <c r="AG111" s="111"/>
    </row>
    <row r="112" spans="1:33" ht="22.25" customHeight="1">
      <c r="A112" s="14" t="s">
        <v>141</v>
      </c>
      <c r="B112" s="63"/>
      <c r="C112" s="63"/>
      <c r="D112" s="63"/>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67">
        <f>SUM(AB113:AB116)</f>
        <v>66569.8</v>
      </c>
      <c r="AC112" s="37">
        <f>SUM(AC113:AC116)</f>
        <v>66569.8</v>
      </c>
      <c r="AD112" s="41"/>
      <c r="AE112" s="37">
        <f t="shared" si="13"/>
        <v>66.569800000000001</v>
      </c>
      <c r="AF112" s="128"/>
      <c r="AG112" s="64"/>
    </row>
    <row r="113" spans="1:33" ht="22.25" customHeight="1">
      <c r="A113" s="100" t="s">
        <v>142</v>
      </c>
      <c r="B113" s="69"/>
      <c r="C113" s="58"/>
      <c r="D113" s="58"/>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165">
        <v>66569.8</v>
      </c>
      <c r="AC113" s="52">
        <f>SUM(B113:AB113)</f>
        <v>66569.8</v>
      </c>
      <c r="AD113" s="41"/>
      <c r="AE113" s="52">
        <f t="shared" si="13"/>
        <v>66.569800000000001</v>
      </c>
      <c r="AF113" s="128"/>
      <c r="AG113" s="111"/>
    </row>
    <row r="114" spans="1:33" ht="22.25" customHeight="1">
      <c r="A114" s="100" t="s">
        <v>143</v>
      </c>
      <c r="B114" s="69"/>
      <c r="C114" s="58"/>
      <c r="D114" s="58"/>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75"/>
      <c r="AC114" s="77"/>
      <c r="AD114" s="41"/>
      <c r="AE114" s="77"/>
      <c r="AF114" s="128"/>
      <c r="AG114" s="111"/>
    </row>
    <row r="115" spans="1:33" ht="22.25" customHeight="1">
      <c r="A115" s="101" t="s">
        <v>144</v>
      </c>
      <c r="B115" s="58"/>
      <c r="C115" s="58"/>
      <c r="D115" s="58"/>
      <c r="E115" s="45"/>
      <c r="F115" s="46"/>
      <c r="G115" s="46"/>
      <c r="H115" s="46"/>
      <c r="I115" s="47"/>
      <c r="J115" s="47"/>
      <c r="K115" s="47"/>
      <c r="L115" s="47"/>
      <c r="M115" s="47"/>
      <c r="N115" s="47"/>
      <c r="O115" s="47"/>
      <c r="P115" s="47"/>
      <c r="Q115" s="47"/>
      <c r="R115" s="47"/>
      <c r="S115" s="47"/>
      <c r="T115" s="47"/>
      <c r="U115" s="46"/>
      <c r="V115" s="46"/>
      <c r="W115" s="46"/>
      <c r="X115" s="46"/>
      <c r="Y115" s="46"/>
      <c r="Z115" s="46"/>
      <c r="AA115" s="46"/>
      <c r="AB115" s="121"/>
      <c r="AC115" s="77"/>
      <c r="AD115" s="41"/>
      <c r="AE115" s="77"/>
      <c r="AF115" s="128"/>
      <c r="AG115" s="111"/>
    </row>
    <row r="116" spans="1:33" ht="22.25" customHeight="1">
      <c r="A116" s="100" t="s">
        <v>145</v>
      </c>
      <c r="B116" s="104"/>
      <c r="C116" s="58"/>
      <c r="D116" s="58"/>
      <c r="E116" s="45"/>
      <c r="F116" s="46"/>
      <c r="G116" s="46"/>
      <c r="H116" s="46"/>
      <c r="I116" s="47"/>
      <c r="J116" s="47"/>
      <c r="K116" s="47"/>
      <c r="L116" s="47"/>
      <c r="M116" s="47"/>
      <c r="N116" s="47"/>
      <c r="O116" s="47"/>
      <c r="P116" s="47"/>
      <c r="Q116" s="47"/>
      <c r="R116" s="47"/>
      <c r="S116" s="47"/>
      <c r="T116" s="47"/>
      <c r="U116" s="46"/>
      <c r="V116" s="46"/>
      <c r="W116" s="46"/>
      <c r="X116" s="46"/>
      <c r="Y116" s="46"/>
      <c r="Z116" s="46"/>
      <c r="AA116" s="46"/>
      <c r="AB116" s="121"/>
      <c r="AC116" s="77"/>
      <c r="AD116" s="41"/>
      <c r="AE116" s="77"/>
      <c r="AF116" s="128"/>
      <c r="AG116" s="111"/>
    </row>
    <row r="117" spans="1:33" ht="22.25" customHeight="1">
      <c r="A117" s="14" t="s">
        <v>146</v>
      </c>
      <c r="B117" s="68">
        <f>SUM(B118:B120)</f>
        <v>77642.707897301123</v>
      </c>
      <c r="C117" s="64"/>
      <c r="D117" s="64"/>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107"/>
      <c r="AC117" s="37">
        <f>SUM(AC118:AC120)</f>
        <v>77642.707897301123</v>
      </c>
      <c r="AD117" s="41"/>
      <c r="AE117" s="37">
        <f t="shared" si="13"/>
        <v>77.642707897301122</v>
      </c>
      <c r="AF117" s="128"/>
      <c r="AG117" s="64"/>
    </row>
    <row r="118" spans="1:33" ht="22.25" customHeight="1">
      <c r="A118" s="100" t="s">
        <v>147</v>
      </c>
      <c r="B118" s="44">
        <v>77642.707897301123</v>
      </c>
      <c r="C118" s="63"/>
      <c r="D118" s="63"/>
      <c r="E118" s="45"/>
      <c r="F118" s="46"/>
      <c r="G118" s="46"/>
      <c r="H118" s="46"/>
      <c r="I118" s="47"/>
      <c r="J118" s="47"/>
      <c r="K118" s="47"/>
      <c r="L118" s="47"/>
      <c r="M118" s="47"/>
      <c r="N118" s="47"/>
      <c r="O118" s="47"/>
      <c r="P118" s="47"/>
      <c r="Q118" s="47"/>
      <c r="R118" s="47"/>
      <c r="S118" s="47"/>
      <c r="T118" s="47"/>
      <c r="U118" s="46"/>
      <c r="V118" s="46"/>
      <c r="W118" s="46"/>
      <c r="X118" s="46"/>
      <c r="Y118" s="46"/>
      <c r="Z118" s="46"/>
      <c r="AA118" s="46"/>
      <c r="AB118" s="121"/>
      <c r="AC118" s="52">
        <f t="shared" ref="AC118:AC141" si="20">SUM(B118:AB118)</f>
        <v>77642.707897301123</v>
      </c>
      <c r="AD118" s="41"/>
      <c r="AE118" s="52">
        <f t="shared" si="13"/>
        <v>77.642707897301122</v>
      </c>
      <c r="AF118" s="128"/>
      <c r="AG118" s="111"/>
    </row>
    <row r="119" spans="1:33" ht="22.25" customHeight="1">
      <c r="A119" s="100" t="s">
        <v>148</v>
      </c>
      <c r="B119" s="63"/>
      <c r="C119" s="63"/>
      <c r="D119" s="63"/>
      <c r="E119" s="45"/>
      <c r="F119" s="46"/>
      <c r="G119" s="46"/>
      <c r="H119" s="46"/>
      <c r="I119" s="47"/>
      <c r="J119" s="47"/>
      <c r="K119" s="47"/>
      <c r="L119" s="47"/>
      <c r="M119" s="47"/>
      <c r="N119" s="47"/>
      <c r="O119" s="47"/>
      <c r="P119" s="47"/>
      <c r="Q119" s="47"/>
      <c r="R119" s="47"/>
      <c r="S119" s="47"/>
      <c r="T119" s="47"/>
      <c r="U119" s="46"/>
      <c r="V119" s="46"/>
      <c r="W119" s="46"/>
      <c r="X119" s="46"/>
      <c r="Y119" s="46"/>
      <c r="Z119" s="46"/>
      <c r="AA119" s="46"/>
      <c r="AB119" s="121"/>
      <c r="AC119" s="77"/>
      <c r="AD119" s="41"/>
      <c r="AE119" s="77"/>
      <c r="AF119" s="128"/>
      <c r="AG119" s="111"/>
    </row>
    <row r="120" spans="1:33" ht="22.25" customHeight="1" thickBot="1">
      <c r="A120" s="100" t="s">
        <v>149</v>
      </c>
      <c r="B120" s="2"/>
      <c r="C120" s="2"/>
      <c r="D120" s="2"/>
      <c r="E120" s="1"/>
      <c r="F120" s="1"/>
      <c r="G120" s="1"/>
      <c r="H120" s="1"/>
      <c r="I120" s="1"/>
      <c r="J120" s="1"/>
      <c r="K120" s="1"/>
      <c r="L120" s="1"/>
      <c r="M120" s="1"/>
      <c r="N120" s="1"/>
      <c r="O120" s="1"/>
      <c r="P120" s="1"/>
      <c r="Q120" s="1"/>
      <c r="R120" s="1"/>
      <c r="S120" s="1"/>
      <c r="T120" s="1"/>
      <c r="U120" s="1"/>
      <c r="V120" s="1"/>
      <c r="W120" s="1"/>
      <c r="X120" s="1"/>
      <c r="Y120" s="1"/>
      <c r="Z120" s="1"/>
      <c r="AA120" s="1"/>
      <c r="AB120" s="122"/>
      <c r="AC120" s="77"/>
      <c r="AD120" s="41"/>
      <c r="AE120" s="77"/>
      <c r="AF120" s="128"/>
      <c r="AG120" s="109"/>
    </row>
    <row r="121" spans="1:33" ht="22.25" customHeight="1">
      <c r="A121" s="15" t="s">
        <v>150</v>
      </c>
      <c r="B121" s="33">
        <f>B148+B149</f>
        <v>990507.28399999999</v>
      </c>
      <c r="C121" s="33">
        <f>C122+C132+SUM(C143:C149)</f>
        <v>82672337.766900003</v>
      </c>
      <c r="D121" s="33">
        <f>D122+D132+SUM(D143:D149)</f>
        <v>20794581.712140001</v>
      </c>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1"/>
      <c r="AC121" s="57">
        <f>SUM(B121:AB121)</f>
        <v>104457426.76304001</v>
      </c>
      <c r="AD121" s="41"/>
      <c r="AE121" s="57">
        <f t="shared" si="13"/>
        <v>104457.42676304</v>
      </c>
      <c r="AF121" s="128"/>
      <c r="AG121" s="33">
        <f>SUM(AG122:AG149)</f>
        <v>3300.96</v>
      </c>
    </row>
    <row r="122" spans="1:33" ht="22.25" customHeight="1">
      <c r="A122" s="22" t="s">
        <v>151</v>
      </c>
      <c r="B122" s="58"/>
      <c r="C122" s="37">
        <f>SUM(C123:C131)</f>
        <v>67172497</v>
      </c>
      <c r="D122" s="37">
        <f>SUM(D123:D131)</f>
        <v>0</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74"/>
      <c r="AC122" s="37">
        <f t="shared" si="20"/>
        <v>67172497</v>
      </c>
      <c r="AD122" s="41"/>
      <c r="AE122" s="37">
        <f t="shared" si="13"/>
        <v>67172.497000000003</v>
      </c>
      <c r="AF122" s="128"/>
      <c r="AG122" s="63"/>
    </row>
    <row r="123" spans="1:33" ht="22.25" customHeight="1">
      <c r="A123" s="21" t="s">
        <v>152</v>
      </c>
      <c r="B123" s="58"/>
      <c r="C123" s="44">
        <v>62685749</v>
      </c>
      <c r="D123" s="59"/>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75"/>
      <c r="AC123" s="52">
        <f t="shared" si="20"/>
        <v>62685749</v>
      </c>
      <c r="AD123" s="41"/>
      <c r="AE123" s="52">
        <f t="shared" si="13"/>
        <v>62685.749000000003</v>
      </c>
      <c r="AF123" s="128"/>
      <c r="AG123" s="111"/>
    </row>
    <row r="124" spans="1:33" ht="22.25" customHeight="1">
      <c r="A124" s="21" t="s">
        <v>153</v>
      </c>
      <c r="B124" s="59"/>
      <c r="C124" s="44">
        <v>1088906</v>
      </c>
      <c r="D124" s="59"/>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75"/>
      <c r="AC124" s="52">
        <f t="shared" si="20"/>
        <v>1088906</v>
      </c>
      <c r="AD124" s="41"/>
      <c r="AE124" s="52">
        <f t="shared" si="13"/>
        <v>1088.9059999999999</v>
      </c>
      <c r="AF124" s="128"/>
      <c r="AG124" s="111"/>
    </row>
    <row r="125" spans="1:33" ht="22.25" customHeight="1">
      <c r="A125" s="21" t="s">
        <v>154</v>
      </c>
      <c r="B125" s="59"/>
      <c r="C125" s="44">
        <v>336276</v>
      </c>
      <c r="D125" s="59"/>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75"/>
      <c r="AC125" s="52">
        <f t="shared" si="20"/>
        <v>336276</v>
      </c>
      <c r="AD125" s="41"/>
      <c r="AE125" s="52">
        <f t="shared" si="13"/>
        <v>336.27600000000001</v>
      </c>
      <c r="AF125" s="128"/>
      <c r="AG125" s="111"/>
    </row>
    <row r="126" spans="1:33" ht="22.25" customHeight="1">
      <c r="A126" s="21" t="s">
        <v>155</v>
      </c>
      <c r="B126" s="59"/>
      <c r="C126" s="44">
        <v>44850</v>
      </c>
      <c r="D126" s="59"/>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75"/>
      <c r="AC126" s="52">
        <f t="shared" si="20"/>
        <v>44850</v>
      </c>
      <c r="AD126" s="41"/>
      <c r="AE126" s="52">
        <f t="shared" si="13"/>
        <v>44.85</v>
      </c>
      <c r="AF126" s="128"/>
      <c r="AG126" s="111"/>
    </row>
    <row r="127" spans="1:33" ht="22.25" customHeight="1">
      <c r="A127" s="21" t="s">
        <v>157</v>
      </c>
      <c r="B127" s="59"/>
      <c r="C127" s="75"/>
      <c r="D127" s="59"/>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75"/>
      <c r="AC127" s="77"/>
      <c r="AD127" s="41"/>
      <c r="AE127" s="77"/>
      <c r="AF127" s="128"/>
      <c r="AG127" s="111"/>
    </row>
    <row r="128" spans="1:33" ht="22.25" customHeight="1">
      <c r="A128" s="21" t="s">
        <v>158</v>
      </c>
      <c r="B128" s="59"/>
      <c r="C128" s="44">
        <v>1442769</v>
      </c>
      <c r="D128" s="58"/>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75"/>
      <c r="AC128" s="52">
        <f t="shared" si="20"/>
        <v>1442769</v>
      </c>
      <c r="AD128" s="41"/>
      <c r="AE128" s="52">
        <f t="shared" si="13"/>
        <v>1442.769</v>
      </c>
      <c r="AF128" s="128"/>
      <c r="AG128" s="111"/>
    </row>
    <row r="129" spans="1:33" ht="22.25" customHeight="1">
      <c r="A129" s="21" t="s">
        <v>159</v>
      </c>
      <c r="B129" s="76"/>
      <c r="C129" s="44">
        <v>1116350</v>
      </c>
      <c r="D129" s="5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72"/>
      <c r="AC129" s="52">
        <f t="shared" si="20"/>
        <v>1116350</v>
      </c>
      <c r="AD129" s="41"/>
      <c r="AE129" s="52">
        <f t="shared" si="13"/>
        <v>1116.3499999999999</v>
      </c>
      <c r="AF129" s="128"/>
      <c r="AG129" s="111"/>
    </row>
    <row r="130" spans="1:33" ht="22.25" customHeight="1">
      <c r="A130" s="21" t="s">
        <v>160</v>
      </c>
      <c r="B130" s="77"/>
      <c r="C130" s="44">
        <v>457597</v>
      </c>
      <c r="D130" s="59"/>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74"/>
      <c r="AC130" s="52">
        <f t="shared" si="20"/>
        <v>457597</v>
      </c>
      <c r="AD130" s="41"/>
      <c r="AE130" s="52">
        <f t="shared" si="13"/>
        <v>457.59699999999998</v>
      </c>
      <c r="AF130" s="128"/>
      <c r="AG130" s="111"/>
    </row>
    <row r="131" spans="1:33" ht="22.25" customHeight="1">
      <c r="A131" s="21" t="s">
        <v>161</v>
      </c>
      <c r="B131" s="59"/>
      <c r="C131" s="75"/>
      <c r="D131" s="59"/>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75"/>
      <c r="AC131" s="77"/>
      <c r="AD131" s="41"/>
      <c r="AE131" s="77"/>
      <c r="AF131" s="128"/>
      <c r="AG131" s="111"/>
    </row>
    <row r="132" spans="1:33" ht="22.25" customHeight="1">
      <c r="A132" s="22" t="s">
        <v>162</v>
      </c>
      <c r="B132" s="78"/>
      <c r="C132" s="62">
        <f>SUM(C133:C142)</f>
        <v>14658412</v>
      </c>
      <c r="D132" s="62">
        <f>SUM(D133:D142)</f>
        <v>5870777.3753000004</v>
      </c>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75"/>
      <c r="AC132" s="37">
        <f t="shared" si="20"/>
        <v>20529189.375300001</v>
      </c>
      <c r="AD132" s="41"/>
      <c r="AE132" s="37">
        <f t="shared" si="13"/>
        <v>20529.1893753</v>
      </c>
      <c r="AF132" s="128"/>
      <c r="AG132" s="78"/>
    </row>
    <row r="133" spans="1:33" ht="22.25" customHeight="1">
      <c r="A133" s="21" t="s">
        <v>163</v>
      </c>
      <c r="B133" s="59"/>
      <c r="C133" s="44">
        <v>8229163</v>
      </c>
      <c r="D133" s="44">
        <v>4053001</v>
      </c>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75"/>
      <c r="AC133" s="52">
        <f t="shared" si="20"/>
        <v>12282164</v>
      </c>
      <c r="AD133" s="41"/>
      <c r="AE133" s="52">
        <f t="shared" si="13"/>
        <v>12282.164000000001</v>
      </c>
      <c r="AF133" s="128"/>
      <c r="AG133" s="111"/>
    </row>
    <row r="134" spans="1:33" ht="22.25" customHeight="1">
      <c r="A134" s="21" t="s">
        <v>164</v>
      </c>
      <c r="B134" s="59"/>
      <c r="C134" s="44">
        <v>25091</v>
      </c>
      <c r="D134" s="44">
        <v>22772</v>
      </c>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75"/>
      <c r="AC134" s="52">
        <f t="shared" si="20"/>
        <v>47863</v>
      </c>
      <c r="AD134" s="41"/>
      <c r="AE134" s="52">
        <f t="shared" si="13"/>
        <v>47.863</v>
      </c>
      <c r="AF134" s="128"/>
      <c r="AG134" s="111"/>
    </row>
    <row r="135" spans="1:33" ht="22.25" customHeight="1">
      <c r="A135" s="21" t="s">
        <v>165</v>
      </c>
      <c r="B135" s="59"/>
      <c r="C135" s="44">
        <v>5108352</v>
      </c>
      <c r="D135" s="44">
        <v>378779</v>
      </c>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75"/>
      <c r="AC135" s="52">
        <f t="shared" si="20"/>
        <v>5487131</v>
      </c>
      <c r="AD135" s="41"/>
      <c r="AE135" s="52">
        <f t="shared" si="13"/>
        <v>5487.1310000000003</v>
      </c>
      <c r="AF135" s="128"/>
      <c r="AG135" s="111"/>
    </row>
    <row r="136" spans="1:33" ht="22.25" customHeight="1">
      <c r="A136" s="21" t="s">
        <v>166</v>
      </c>
      <c r="B136" s="59"/>
      <c r="C136" s="44">
        <v>1319</v>
      </c>
      <c r="D136" s="44">
        <v>4404</v>
      </c>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75"/>
      <c r="AC136" s="52">
        <f t="shared" si="20"/>
        <v>5723</v>
      </c>
      <c r="AD136" s="41"/>
      <c r="AE136" s="52">
        <f t="shared" si="13"/>
        <v>5.7229999999999999</v>
      </c>
      <c r="AF136" s="128"/>
      <c r="AG136" s="111"/>
    </row>
    <row r="137" spans="1:33" ht="22.25" customHeight="1">
      <c r="A137" s="21" t="s">
        <v>167</v>
      </c>
      <c r="B137" s="59"/>
      <c r="C137" s="75"/>
      <c r="D137" s="75"/>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75"/>
      <c r="AC137" s="52">
        <f t="shared" si="20"/>
        <v>0</v>
      </c>
      <c r="AD137" s="41"/>
      <c r="AE137" s="52">
        <f t="shared" ref="AE137:AE193" si="21">AC137/1000</f>
        <v>0</v>
      </c>
      <c r="AF137" s="128"/>
      <c r="AG137" s="111"/>
    </row>
    <row r="138" spans="1:33" ht="22.25" customHeight="1">
      <c r="A138" s="21" t="s">
        <v>168</v>
      </c>
      <c r="B138" s="59"/>
      <c r="C138" s="44">
        <v>40459</v>
      </c>
      <c r="D138" s="44">
        <v>21482</v>
      </c>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75"/>
      <c r="AC138" s="52">
        <f t="shared" si="20"/>
        <v>61941</v>
      </c>
      <c r="AD138" s="41"/>
      <c r="AE138" s="52">
        <f t="shared" si="21"/>
        <v>61.941000000000003</v>
      </c>
      <c r="AF138" s="128"/>
      <c r="AG138" s="111"/>
    </row>
    <row r="139" spans="1:33" ht="22.25" customHeight="1">
      <c r="A139" s="21" t="s">
        <v>169</v>
      </c>
      <c r="B139" s="59"/>
      <c r="C139" s="44">
        <v>107419</v>
      </c>
      <c r="D139" s="44">
        <v>851773</v>
      </c>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75"/>
      <c r="AC139" s="52">
        <f t="shared" si="20"/>
        <v>959192</v>
      </c>
      <c r="AD139" s="41"/>
      <c r="AE139" s="52">
        <f t="shared" si="21"/>
        <v>959.19200000000001</v>
      </c>
      <c r="AF139" s="128"/>
      <c r="AG139" s="111"/>
    </row>
    <row r="140" spans="1:33" ht="22.25" customHeight="1">
      <c r="A140" s="21" t="s">
        <v>170</v>
      </c>
      <c r="B140" s="59"/>
      <c r="C140" s="44">
        <v>44194</v>
      </c>
      <c r="D140" s="44">
        <v>322275</v>
      </c>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75"/>
      <c r="AC140" s="52">
        <f t="shared" si="20"/>
        <v>366469</v>
      </c>
      <c r="AD140" s="41"/>
      <c r="AE140" s="52">
        <f t="shared" si="21"/>
        <v>366.46899999999999</v>
      </c>
      <c r="AF140" s="128"/>
      <c r="AG140" s="111"/>
    </row>
    <row r="141" spans="1:33" ht="22.25" customHeight="1">
      <c r="A141" s="21" t="s">
        <v>171</v>
      </c>
      <c r="B141" s="76"/>
      <c r="C141" s="44">
        <v>1102415</v>
      </c>
      <c r="D141" s="44">
        <v>216291.37530000001</v>
      </c>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72"/>
      <c r="AC141" s="52">
        <f t="shared" si="20"/>
        <v>1318706.3753</v>
      </c>
      <c r="AD141" s="41"/>
      <c r="AE141" s="52">
        <f t="shared" si="21"/>
        <v>1318.7063753</v>
      </c>
      <c r="AF141" s="128"/>
      <c r="AG141" s="111"/>
    </row>
    <row r="142" spans="1:33" ht="22.25" customHeight="1">
      <c r="A142" s="21" t="s">
        <v>172</v>
      </c>
      <c r="B142" s="59"/>
      <c r="C142" s="107"/>
      <c r="D142" s="58"/>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75"/>
      <c r="AC142" s="77"/>
      <c r="AD142" s="41"/>
      <c r="AE142" s="77"/>
      <c r="AF142" s="128"/>
      <c r="AG142" s="111"/>
    </row>
    <row r="143" spans="1:33" ht="22.25" customHeight="1">
      <c r="A143" s="22" t="s">
        <v>173</v>
      </c>
      <c r="B143" s="59"/>
      <c r="C143" s="75"/>
      <c r="D143" s="44">
        <v>1786642.226</v>
      </c>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75"/>
      <c r="AC143" s="52">
        <f t="shared" ref="AC143:AC151" si="22">SUM(B143:AB143)</f>
        <v>1786642.226</v>
      </c>
      <c r="AD143" s="41"/>
      <c r="AE143" s="52">
        <f t="shared" ref="AE143:AE150" si="23">AC143/1000</f>
        <v>1786.6422259999999</v>
      </c>
      <c r="AF143" s="128"/>
      <c r="AG143" s="111"/>
    </row>
    <row r="144" spans="1:33" ht="22.25" customHeight="1">
      <c r="A144" s="22" t="s">
        <v>174</v>
      </c>
      <c r="B144" s="59"/>
      <c r="C144" s="44">
        <v>276801.15399999998</v>
      </c>
      <c r="D144" s="59"/>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75"/>
      <c r="AC144" s="52">
        <f t="shared" si="22"/>
        <v>276801.15399999998</v>
      </c>
      <c r="AD144" s="41"/>
      <c r="AE144" s="52">
        <f t="shared" si="23"/>
        <v>276.801154</v>
      </c>
      <c r="AF144" s="128"/>
      <c r="AG144" s="111"/>
    </row>
    <row r="145" spans="1:33" ht="22.25" customHeight="1">
      <c r="A145" s="22" t="s">
        <v>175</v>
      </c>
      <c r="B145" s="59"/>
      <c r="C145" s="75"/>
      <c r="D145" s="44">
        <v>8392914.4299999997</v>
      </c>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75"/>
      <c r="AC145" s="52">
        <f t="shared" si="22"/>
        <v>8392914.4299999997</v>
      </c>
      <c r="AD145" s="41"/>
      <c r="AE145" s="52">
        <f t="shared" si="23"/>
        <v>8392.9144299999989</v>
      </c>
      <c r="AF145" s="128"/>
      <c r="AG145" s="111"/>
    </row>
    <row r="146" spans="1:33" ht="22.25" customHeight="1">
      <c r="A146" s="22" t="s">
        <v>176</v>
      </c>
      <c r="B146" s="59"/>
      <c r="C146" s="75"/>
      <c r="D146" s="44">
        <v>4573340.7160400003</v>
      </c>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75"/>
      <c r="AC146" s="52">
        <f t="shared" si="22"/>
        <v>4573340.7160400003</v>
      </c>
      <c r="AD146" s="41"/>
      <c r="AE146" s="52">
        <f t="shared" si="23"/>
        <v>4573.3407160400002</v>
      </c>
      <c r="AF146" s="128"/>
      <c r="AG146" s="111"/>
    </row>
    <row r="147" spans="1:33" ht="22.25" customHeight="1">
      <c r="A147" s="21" t="s">
        <v>177</v>
      </c>
      <c r="B147" s="59"/>
      <c r="C147" s="44">
        <v>564627.61289999995</v>
      </c>
      <c r="D147" s="44">
        <v>170906.96479999999</v>
      </c>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75"/>
      <c r="AC147" s="52">
        <f t="shared" si="22"/>
        <v>735534.57769999991</v>
      </c>
      <c r="AD147" s="41"/>
      <c r="AE147" s="52">
        <f t="shared" si="23"/>
        <v>735.53457769999989</v>
      </c>
      <c r="AF147" s="128"/>
      <c r="AG147" s="44">
        <v>3300.96</v>
      </c>
    </row>
    <row r="148" spans="1:33" ht="22.25" customHeight="1">
      <c r="A148" s="22" t="s">
        <v>178</v>
      </c>
      <c r="B148" s="44">
        <v>33661.94</v>
      </c>
      <c r="C148" s="75"/>
      <c r="D148" s="59"/>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75"/>
      <c r="AC148" s="52">
        <f t="shared" si="22"/>
        <v>33661.94</v>
      </c>
      <c r="AD148" s="41"/>
      <c r="AE148" s="52">
        <f t="shared" si="23"/>
        <v>33.661940000000001</v>
      </c>
      <c r="AF148" s="128"/>
      <c r="AG148" s="111"/>
    </row>
    <row r="149" spans="1:33" ht="22.25" customHeight="1">
      <c r="A149" s="22" t="s">
        <v>179</v>
      </c>
      <c r="B149" s="44">
        <v>956845.34400000004</v>
      </c>
      <c r="C149" s="75"/>
      <c r="D149" s="59"/>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75"/>
      <c r="AC149" s="52">
        <f t="shared" si="22"/>
        <v>956845.34400000004</v>
      </c>
      <c r="AD149" s="41"/>
      <c r="AE149" s="52">
        <f t="shared" si="23"/>
        <v>956.84534400000007</v>
      </c>
      <c r="AF149" s="128"/>
      <c r="AG149" s="111"/>
    </row>
    <row r="150" spans="1:33" ht="22.25" customHeight="1">
      <c r="A150" s="15" t="s">
        <v>180</v>
      </c>
      <c r="B150" s="33">
        <f>B151+B154+B157+B160+B163+B166+B173</f>
        <v>-196800317.25889999</v>
      </c>
      <c r="C150" s="33">
        <f>C169</f>
        <v>1774932.0444</v>
      </c>
      <c r="D150" s="33">
        <f>D169</f>
        <v>764776.83889999997</v>
      </c>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1"/>
      <c r="AC150" s="57">
        <f t="shared" si="22"/>
        <v>-194260608.37559998</v>
      </c>
      <c r="AD150" s="41"/>
      <c r="AE150" s="57">
        <f t="shared" si="23"/>
        <v>-194260.60837559999</v>
      </c>
      <c r="AF150" s="128"/>
      <c r="AG150" s="33">
        <f>AG169</f>
        <v>8231.1620000000003</v>
      </c>
    </row>
    <row r="151" spans="1:33" ht="22.25" customHeight="1">
      <c r="A151" s="22" t="s">
        <v>181</v>
      </c>
      <c r="B151" s="153">
        <f>SUM(B152:B153)</f>
        <v>-186075241.08560002</v>
      </c>
      <c r="C151" s="113"/>
      <c r="D151" s="113"/>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75"/>
      <c r="AC151" s="52">
        <f t="shared" si="22"/>
        <v>-186075241.08560002</v>
      </c>
      <c r="AD151" s="41"/>
      <c r="AE151" s="79">
        <f t="shared" si="21"/>
        <v>-186075.24108560002</v>
      </c>
      <c r="AF151" s="128"/>
      <c r="AG151" s="63"/>
    </row>
    <row r="152" spans="1:33" ht="22.25" customHeight="1">
      <c r="A152" s="21" t="s">
        <v>182</v>
      </c>
      <c r="B152" s="44">
        <v>-185857626.24990001</v>
      </c>
      <c r="C152" s="113"/>
      <c r="D152" s="11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80"/>
      <c r="AC152" s="52">
        <f t="shared" ref="AC152:AC160" si="24">SUM(B152:AB152)</f>
        <v>-185857626.24990001</v>
      </c>
      <c r="AD152" s="41"/>
      <c r="AE152" s="52">
        <f t="shared" si="21"/>
        <v>-185857.6262499</v>
      </c>
      <c r="AF152" s="128"/>
      <c r="AG152" s="111"/>
    </row>
    <row r="153" spans="1:33" ht="22.25" customHeight="1">
      <c r="A153" s="21" t="s">
        <v>183</v>
      </c>
      <c r="B153" s="44">
        <v>-217614.8357</v>
      </c>
      <c r="C153" s="113"/>
      <c r="D153" s="11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80"/>
      <c r="AC153" s="52">
        <f t="shared" si="24"/>
        <v>-217614.8357</v>
      </c>
      <c r="AD153" s="41"/>
      <c r="AE153" s="52">
        <f t="shared" si="21"/>
        <v>-217.61483569999999</v>
      </c>
      <c r="AF153" s="128"/>
      <c r="AG153" s="111"/>
    </row>
    <row r="154" spans="1:33" ht="22.25" customHeight="1">
      <c r="A154" s="22" t="s">
        <v>184</v>
      </c>
      <c r="B154" s="153">
        <f>SUM(B155:B156)</f>
        <v>-13711357.306</v>
      </c>
      <c r="C154" s="113"/>
      <c r="D154" s="11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80"/>
      <c r="AC154" s="52">
        <f t="shared" si="24"/>
        <v>-13711357.306</v>
      </c>
      <c r="AD154" s="41"/>
      <c r="AE154" s="79">
        <f t="shared" si="21"/>
        <v>-13711.357306</v>
      </c>
      <c r="AF154" s="128"/>
      <c r="AG154" s="63"/>
    </row>
    <row r="155" spans="1:33" ht="22.25" customHeight="1">
      <c r="A155" s="21" t="s">
        <v>185</v>
      </c>
      <c r="B155" s="44">
        <v>-14804849.544</v>
      </c>
      <c r="C155" s="113"/>
      <c r="D155" s="113"/>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72"/>
      <c r="AC155" s="52">
        <f t="shared" si="24"/>
        <v>-14804849.544</v>
      </c>
      <c r="AD155" s="41"/>
      <c r="AE155" s="52">
        <f t="shared" si="21"/>
        <v>-14804.849544000001</v>
      </c>
      <c r="AF155" s="128"/>
      <c r="AG155" s="111"/>
    </row>
    <row r="156" spans="1:33" ht="22.25" customHeight="1">
      <c r="A156" s="21" t="s">
        <v>186</v>
      </c>
      <c r="B156" s="44">
        <v>1093492.2379999999</v>
      </c>
      <c r="C156" s="113"/>
      <c r="D156" s="113"/>
      <c r="E156" s="61"/>
      <c r="F156" s="47"/>
      <c r="G156" s="47"/>
      <c r="H156" s="47"/>
      <c r="I156" s="47"/>
      <c r="J156" s="47"/>
      <c r="K156" s="47"/>
      <c r="L156" s="47"/>
      <c r="M156" s="47"/>
      <c r="N156" s="47"/>
      <c r="O156" s="47"/>
      <c r="P156" s="47"/>
      <c r="Q156" s="47"/>
      <c r="R156" s="47"/>
      <c r="S156" s="47"/>
      <c r="T156" s="47"/>
      <c r="U156" s="47"/>
      <c r="V156" s="47"/>
      <c r="W156" s="47"/>
      <c r="X156" s="47"/>
      <c r="Y156" s="47"/>
      <c r="Z156" s="47"/>
      <c r="AA156" s="47"/>
      <c r="AB156" s="75"/>
      <c r="AC156" s="52">
        <f t="shared" si="24"/>
        <v>1093492.2379999999</v>
      </c>
      <c r="AD156" s="41"/>
      <c r="AE156" s="52">
        <f t="shared" si="21"/>
        <v>1093.4922379999998</v>
      </c>
      <c r="AF156" s="128"/>
      <c r="AG156" s="111"/>
    </row>
    <row r="157" spans="1:33" ht="22.25" customHeight="1">
      <c r="A157" s="22" t="s">
        <v>187</v>
      </c>
      <c r="B157" s="153">
        <f>SUM(B158:B159)</f>
        <v>4980411.4049000004</v>
      </c>
      <c r="C157" s="113"/>
      <c r="D157" s="113"/>
      <c r="E157" s="61"/>
      <c r="F157" s="47"/>
      <c r="G157" s="47"/>
      <c r="H157" s="47"/>
      <c r="I157" s="47"/>
      <c r="J157" s="47"/>
      <c r="K157" s="47"/>
      <c r="L157" s="47"/>
      <c r="M157" s="47"/>
      <c r="N157" s="47"/>
      <c r="O157" s="47"/>
      <c r="P157" s="47"/>
      <c r="Q157" s="47"/>
      <c r="R157" s="47"/>
      <c r="S157" s="47"/>
      <c r="T157" s="47"/>
      <c r="U157" s="47"/>
      <c r="V157" s="47"/>
      <c r="W157" s="47"/>
      <c r="X157" s="47"/>
      <c r="Y157" s="47"/>
      <c r="Z157" s="47"/>
      <c r="AA157" s="47"/>
      <c r="AB157" s="75"/>
      <c r="AC157" s="52">
        <f t="shared" si="24"/>
        <v>4980411.4049000004</v>
      </c>
      <c r="AD157" s="41"/>
      <c r="AE157" s="79">
        <f t="shared" si="21"/>
        <v>4980.4114049</v>
      </c>
      <c r="AF157" s="128"/>
      <c r="AG157" s="63"/>
    </row>
    <row r="158" spans="1:33" ht="22.25" customHeight="1">
      <c r="A158" s="21" t="s">
        <v>188</v>
      </c>
      <c r="B158" s="44">
        <v>-494920.27870000002</v>
      </c>
      <c r="C158" s="113"/>
      <c r="D158" s="113"/>
      <c r="E158" s="61"/>
      <c r="F158" s="47"/>
      <c r="G158" s="47"/>
      <c r="H158" s="47"/>
      <c r="I158" s="47"/>
      <c r="J158" s="47"/>
      <c r="K158" s="47"/>
      <c r="L158" s="47"/>
      <c r="M158" s="47"/>
      <c r="N158" s="47"/>
      <c r="O158" s="47"/>
      <c r="P158" s="47"/>
      <c r="Q158" s="47"/>
      <c r="R158" s="47"/>
      <c r="S158" s="47"/>
      <c r="T158" s="47"/>
      <c r="U158" s="47"/>
      <c r="V158" s="47"/>
      <c r="W158" s="47"/>
      <c r="X158" s="47"/>
      <c r="Y158" s="47"/>
      <c r="Z158" s="47"/>
      <c r="AA158" s="47"/>
      <c r="AB158" s="75"/>
      <c r="AC158" s="52">
        <f t="shared" si="24"/>
        <v>-494920.27870000002</v>
      </c>
      <c r="AD158" s="41"/>
      <c r="AE158" s="52">
        <f t="shared" si="21"/>
        <v>-494.92027870000004</v>
      </c>
      <c r="AF158" s="128"/>
      <c r="AG158" s="111"/>
    </row>
    <row r="159" spans="1:33" ht="22.25" customHeight="1">
      <c r="A159" s="21" t="s">
        <v>189</v>
      </c>
      <c r="B159" s="44">
        <v>5475331.6836000001</v>
      </c>
      <c r="C159" s="113"/>
      <c r="D159" s="11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80"/>
      <c r="AC159" s="52">
        <f t="shared" si="24"/>
        <v>5475331.6836000001</v>
      </c>
      <c r="AD159" s="41"/>
      <c r="AE159" s="52">
        <f t="shared" si="21"/>
        <v>5475.3316836000004</v>
      </c>
      <c r="AF159" s="128"/>
      <c r="AG159" s="111"/>
    </row>
    <row r="160" spans="1:33" ht="22.25" customHeight="1">
      <c r="A160" s="22" t="s">
        <v>190</v>
      </c>
      <c r="B160" s="153">
        <f>SUM(B161:B162)</f>
        <v>0</v>
      </c>
      <c r="C160" s="113"/>
      <c r="D160" s="113"/>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72"/>
      <c r="AC160" s="52">
        <f t="shared" si="24"/>
        <v>0</v>
      </c>
      <c r="AD160" s="41"/>
      <c r="AE160" s="79">
        <f t="shared" si="21"/>
        <v>0</v>
      </c>
      <c r="AF160" s="128"/>
      <c r="AG160" s="63"/>
    </row>
    <row r="161" spans="1:33" ht="22.25" customHeight="1">
      <c r="A161" s="21" t="s">
        <v>191</v>
      </c>
      <c r="B161" s="114"/>
      <c r="C161" s="114"/>
      <c r="D161" s="114"/>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75"/>
      <c r="AC161" s="77"/>
      <c r="AD161" s="41"/>
      <c r="AE161" s="77"/>
      <c r="AF161" s="128"/>
      <c r="AG161" s="111"/>
    </row>
    <row r="162" spans="1:33" ht="22.25" customHeight="1">
      <c r="A162" s="21" t="s">
        <v>192</v>
      </c>
      <c r="B162" s="44">
        <v>0</v>
      </c>
      <c r="C162" s="115"/>
      <c r="D162" s="115"/>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75"/>
      <c r="AC162" s="52">
        <f t="shared" ref="AC162:AC173" si="25">SUM(B162:AB162)</f>
        <v>0</v>
      </c>
      <c r="AD162" s="41"/>
      <c r="AE162" s="52">
        <f t="shared" si="21"/>
        <v>0</v>
      </c>
      <c r="AF162" s="128"/>
      <c r="AG162" s="111"/>
    </row>
    <row r="163" spans="1:33" ht="22.25" customHeight="1">
      <c r="A163" s="22" t="s">
        <v>193</v>
      </c>
      <c r="B163" s="153">
        <f>SUM(B164:B165)</f>
        <v>66933.493400000007</v>
      </c>
      <c r="C163" s="113"/>
      <c r="D163" s="113"/>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75"/>
      <c r="AC163" s="52">
        <f t="shared" si="25"/>
        <v>66933.493400000007</v>
      </c>
      <c r="AD163" s="41"/>
      <c r="AE163" s="79">
        <f t="shared" si="21"/>
        <v>66.933493400000003</v>
      </c>
      <c r="AF163" s="128"/>
      <c r="AG163" s="63"/>
    </row>
    <row r="164" spans="1:33" ht="22.25" customHeight="1">
      <c r="A164" s="21" t="s">
        <v>194</v>
      </c>
      <c r="B164" s="73"/>
      <c r="C164" s="114"/>
      <c r="D164" s="114"/>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75"/>
      <c r="AC164" s="77"/>
      <c r="AD164" s="41"/>
      <c r="AE164" s="77"/>
      <c r="AF164" s="128"/>
      <c r="AG164" s="111"/>
    </row>
    <row r="165" spans="1:33" ht="22.25" customHeight="1">
      <c r="A165" s="21" t="s">
        <v>195</v>
      </c>
      <c r="B165" s="44">
        <v>66933.493400000007</v>
      </c>
      <c r="C165" s="115"/>
      <c r="D165" s="115"/>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75"/>
      <c r="AC165" s="52">
        <f t="shared" si="25"/>
        <v>66933.493400000007</v>
      </c>
      <c r="AD165" s="41"/>
      <c r="AE165" s="52">
        <f t="shared" si="21"/>
        <v>66.933493400000003</v>
      </c>
      <c r="AF165" s="128"/>
      <c r="AG165" s="111"/>
    </row>
    <row r="166" spans="1:33" ht="22.25" customHeight="1">
      <c r="A166" s="22" t="s">
        <v>196</v>
      </c>
      <c r="B166" s="153">
        <f>SUM(B167:B168)</f>
        <v>66933.493400000007</v>
      </c>
      <c r="C166" s="113"/>
      <c r="D166" s="113"/>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75"/>
      <c r="AC166" s="52">
        <f t="shared" si="25"/>
        <v>66933.493400000007</v>
      </c>
      <c r="AD166" s="41"/>
      <c r="AE166" s="79">
        <f t="shared" si="21"/>
        <v>66.933493400000003</v>
      </c>
      <c r="AF166" s="128"/>
      <c r="AG166" s="63"/>
    </row>
    <row r="167" spans="1:33" ht="22.25" customHeight="1">
      <c r="A167" s="21" t="s">
        <v>197</v>
      </c>
      <c r="B167" s="73"/>
      <c r="C167" s="114"/>
      <c r="D167" s="114"/>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75"/>
      <c r="AC167" s="77"/>
      <c r="AD167" s="41"/>
      <c r="AE167" s="77"/>
      <c r="AF167" s="128"/>
      <c r="AG167" s="111"/>
    </row>
    <row r="168" spans="1:33" ht="22.25" customHeight="1">
      <c r="A168" s="21" t="s">
        <v>198</v>
      </c>
      <c r="B168" s="44">
        <v>66933.493400000007</v>
      </c>
      <c r="C168" s="115"/>
      <c r="D168" s="115"/>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75"/>
      <c r="AC168" s="52">
        <f t="shared" si="25"/>
        <v>66933.493400000007</v>
      </c>
      <c r="AD168" s="41"/>
      <c r="AE168" s="52">
        <f t="shared" si="21"/>
        <v>66.933493400000003</v>
      </c>
      <c r="AF168" s="128"/>
      <c r="AG168" s="111"/>
    </row>
    <row r="169" spans="1:33" ht="22.25" customHeight="1">
      <c r="A169" s="22" t="s">
        <v>199</v>
      </c>
      <c r="B169" s="59"/>
      <c r="C169" s="62">
        <f>SUM(C170:C171)</f>
        <v>1774932.0444</v>
      </c>
      <c r="D169" s="62">
        <f>SUM(D170:D171)</f>
        <v>764776.83889999997</v>
      </c>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75"/>
      <c r="AC169" s="52">
        <f t="shared" si="25"/>
        <v>2539708.8832999999</v>
      </c>
      <c r="AD169" s="41"/>
      <c r="AE169" s="52">
        <f t="shared" si="21"/>
        <v>2539.7088832999998</v>
      </c>
      <c r="AF169" s="128"/>
      <c r="AG169" s="54">
        <f>SUM(AG170:AG171)</f>
        <v>8231.1620000000003</v>
      </c>
    </row>
    <row r="170" spans="1:33" ht="22.25" customHeight="1">
      <c r="A170" s="21" t="s">
        <v>200</v>
      </c>
      <c r="B170" s="59"/>
      <c r="C170" s="44">
        <v>1579934.4743999999</v>
      </c>
      <c r="D170" s="44">
        <v>596273.50890000002</v>
      </c>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75"/>
      <c r="AC170" s="52">
        <f t="shared" si="25"/>
        <v>2176207.9833</v>
      </c>
      <c r="AD170" s="41"/>
      <c r="AE170" s="52">
        <f t="shared" si="21"/>
        <v>2176.2079832999998</v>
      </c>
      <c r="AF170" s="128"/>
      <c r="AG170" s="44">
        <v>6999.5559999999996</v>
      </c>
    </row>
    <row r="171" spans="1:33" ht="22.25" customHeight="1">
      <c r="A171" s="21" t="s">
        <v>201</v>
      </c>
      <c r="B171" s="59"/>
      <c r="C171" s="44">
        <v>194997.57</v>
      </c>
      <c r="D171" s="44">
        <v>168503.33</v>
      </c>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75"/>
      <c r="AC171" s="52">
        <f t="shared" si="25"/>
        <v>363500.9</v>
      </c>
      <c r="AD171" s="41"/>
      <c r="AE171" s="52">
        <f t="shared" si="21"/>
        <v>363.5009</v>
      </c>
      <c r="AF171" s="128"/>
      <c r="AG171" s="44">
        <v>1231.606</v>
      </c>
    </row>
    <row r="172" spans="1:33" ht="22.25" customHeight="1">
      <c r="A172" s="21" t="s">
        <v>202</v>
      </c>
      <c r="B172" s="59"/>
      <c r="C172" s="75"/>
      <c r="D172" s="59"/>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75"/>
      <c r="AC172" s="52">
        <f t="shared" si="25"/>
        <v>0</v>
      </c>
      <c r="AD172" s="41"/>
      <c r="AE172" s="52">
        <f t="shared" si="21"/>
        <v>0</v>
      </c>
      <c r="AF172" s="128"/>
      <c r="AG172" s="111"/>
    </row>
    <row r="173" spans="1:33" ht="22.25" customHeight="1">
      <c r="A173" s="22" t="s">
        <v>203</v>
      </c>
      <c r="B173" s="44">
        <v>-2127997.2590000001</v>
      </c>
      <c r="C173" s="59"/>
      <c r="D173" s="59"/>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75"/>
      <c r="AC173" s="52">
        <f t="shared" si="25"/>
        <v>-2127997.2590000001</v>
      </c>
      <c r="AD173" s="41"/>
      <c r="AE173" s="52">
        <f t="shared" si="21"/>
        <v>-2127.9972590000002</v>
      </c>
      <c r="AF173" s="128"/>
      <c r="AG173" s="111"/>
    </row>
    <row r="174" spans="1:33" ht="22.25" customHeight="1" thickBot="1">
      <c r="A174" s="23" t="s">
        <v>204</v>
      </c>
      <c r="B174" s="108"/>
      <c r="C174" s="2"/>
      <c r="D174" s="2"/>
      <c r="E174" s="1"/>
      <c r="F174" s="1"/>
      <c r="G174" s="1"/>
      <c r="H174" s="1"/>
      <c r="I174" s="1"/>
      <c r="J174" s="1"/>
      <c r="K174" s="1"/>
      <c r="L174" s="1"/>
      <c r="M174" s="1"/>
      <c r="N174" s="1"/>
      <c r="O174" s="1"/>
      <c r="P174" s="1"/>
      <c r="Q174" s="1"/>
      <c r="R174" s="1"/>
      <c r="S174" s="1"/>
      <c r="T174" s="1"/>
      <c r="U174" s="1"/>
      <c r="V174" s="1"/>
      <c r="W174" s="1"/>
      <c r="X174" s="1"/>
      <c r="Y174" s="1"/>
      <c r="Z174" s="1"/>
      <c r="AA174" s="1"/>
      <c r="AB174" s="154"/>
      <c r="AC174" s="124"/>
      <c r="AD174" s="41"/>
      <c r="AE174" s="124"/>
      <c r="AF174" s="128"/>
      <c r="AG174" s="127"/>
    </row>
    <row r="175" spans="1:33" ht="22.25" customHeight="1">
      <c r="A175" s="15" t="s">
        <v>205</v>
      </c>
      <c r="B175" s="33">
        <f>B176+B180+B181+B184+B187</f>
        <v>476642.37900000002</v>
      </c>
      <c r="C175" s="33">
        <f>C176+C180+C181+C184+C187</f>
        <v>21828446.819376625</v>
      </c>
      <c r="D175" s="33">
        <f>D176+D180+D181+D184+D187</f>
        <v>5612031.6280000005</v>
      </c>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123"/>
      <c r="AC175" s="81">
        <f>AC176+AC180+AC181+AC184+AC187</f>
        <v>27917120.826376628</v>
      </c>
      <c r="AD175" s="97"/>
      <c r="AE175" s="81">
        <f t="shared" si="21"/>
        <v>27917.120826376628</v>
      </c>
      <c r="AF175" s="128"/>
      <c r="AG175" s="33">
        <f>AG176+AG180+AG181+AG184+AG187</f>
        <v>1470.3756800000001</v>
      </c>
    </row>
    <row r="176" spans="1:33" ht="22.25" customHeight="1">
      <c r="A176" s="24" t="s">
        <v>206</v>
      </c>
      <c r="B176" s="63"/>
      <c r="C176" s="62">
        <f>C177+C178+C179</f>
        <v>4843759.6253766278</v>
      </c>
      <c r="D176" s="78"/>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80"/>
      <c r="AC176" s="37">
        <f>SUM(B176:AB176)</f>
        <v>4843759.6253766278</v>
      </c>
      <c r="AD176" s="97"/>
      <c r="AE176" s="37">
        <f t="shared" si="21"/>
        <v>4843.7596253766278</v>
      </c>
      <c r="AF176" s="128"/>
      <c r="AG176" s="78"/>
    </row>
    <row r="177" spans="1:33" ht="22.25" customHeight="1">
      <c r="A177" s="100" t="s">
        <v>207</v>
      </c>
      <c r="B177" s="63"/>
      <c r="C177" s="44">
        <v>2763359.809468708</v>
      </c>
      <c r="D177" s="78"/>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80"/>
      <c r="AC177" s="44">
        <f>SUM(B177:AB177)</f>
        <v>2763359.809468708</v>
      </c>
      <c r="AD177" s="97"/>
      <c r="AE177" s="44">
        <f t="shared" si="21"/>
        <v>2763.3598094687081</v>
      </c>
      <c r="AF177" s="128"/>
      <c r="AG177" s="111"/>
    </row>
    <row r="178" spans="1:33" ht="22.25" customHeight="1">
      <c r="A178" s="100" t="s">
        <v>208</v>
      </c>
      <c r="B178" s="63"/>
      <c r="C178" s="44">
        <v>1562492.4858430643</v>
      </c>
      <c r="D178" s="78"/>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80"/>
      <c r="AC178" s="52">
        <f t="shared" ref="AC178:AC186" si="26">SUM(B178:AB178)</f>
        <v>1562492.4858430643</v>
      </c>
      <c r="AD178" s="97"/>
      <c r="AE178" s="52">
        <f t="shared" si="21"/>
        <v>1562.4924858430643</v>
      </c>
      <c r="AF178" s="128"/>
      <c r="AG178" s="111"/>
    </row>
    <row r="179" spans="1:33" ht="22.25" customHeight="1">
      <c r="A179" s="100" t="s">
        <v>209</v>
      </c>
      <c r="B179" s="63"/>
      <c r="C179" s="44">
        <v>517907.33006485552</v>
      </c>
      <c r="D179" s="78"/>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80"/>
      <c r="AC179" s="52">
        <f t="shared" si="26"/>
        <v>517907.33006485552</v>
      </c>
      <c r="AD179" s="97"/>
      <c r="AE179" s="52">
        <f t="shared" si="21"/>
        <v>517.9073300648555</v>
      </c>
      <c r="AF179" s="128"/>
      <c r="AG179" s="111"/>
    </row>
    <row r="180" spans="1:33" ht="22.25" customHeight="1">
      <c r="A180" s="24" t="s">
        <v>210</v>
      </c>
      <c r="B180" s="63"/>
      <c r="C180" s="169">
        <v>98088.459000000003</v>
      </c>
      <c r="D180" s="175">
        <v>69625.289999999994</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80"/>
      <c r="AC180" s="37">
        <f t="shared" si="26"/>
        <v>167713.74900000001</v>
      </c>
      <c r="AD180" s="97"/>
      <c r="AE180" s="37">
        <f t="shared" si="21"/>
        <v>167.71374900000001</v>
      </c>
      <c r="AF180" s="128"/>
      <c r="AG180" s="111"/>
    </row>
    <row r="181" spans="1:33" ht="22.25" customHeight="1">
      <c r="A181" s="24" t="s">
        <v>211</v>
      </c>
      <c r="B181" s="62">
        <f>B182+B183</f>
        <v>476642.37900000002</v>
      </c>
      <c r="C181" s="62">
        <f>C182+C183</f>
        <v>1100570.375</v>
      </c>
      <c r="D181" s="62">
        <f>D182+D183</f>
        <v>240374.087</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80"/>
      <c r="AC181" s="37">
        <f t="shared" si="26"/>
        <v>1817586.841</v>
      </c>
      <c r="AD181" s="97"/>
      <c r="AE181" s="37">
        <f t="shared" si="21"/>
        <v>1817.586841</v>
      </c>
      <c r="AF181" s="128"/>
      <c r="AG181" s="37">
        <f>AG182+AG183</f>
        <v>1470.3756800000001</v>
      </c>
    </row>
    <row r="182" spans="1:33" ht="22.25" customHeight="1">
      <c r="A182" s="100" t="s">
        <v>212</v>
      </c>
      <c r="B182" s="44">
        <v>71.335999999999999</v>
      </c>
      <c r="C182" s="44">
        <v>0.14499999999999999</v>
      </c>
      <c r="D182" s="44">
        <v>2.2909999999999999</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80"/>
      <c r="AC182" s="52">
        <f t="shared" si="26"/>
        <v>73.771999999999991</v>
      </c>
      <c r="AD182" s="97"/>
      <c r="AE182" s="52">
        <f t="shared" si="21"/>
        <v>7.377199999999999E-2</v>
      </c>
      <c r="AF182" s="128"/>
      <c r="AG182" s="111"/>
    </row>
    <row r="183" spans="1:33" ht="22.25" customHeight="1">
      <c r="A183" s="100" t="s">
        <v>213</v>
      </c>
      <c r="B183" s="44">
        <v>476571.04300000001</v>
      </c>
      <c r="C183" s="44">
        <v>1100570.23</v>
      </c>
      <c r="D183" s="44">
        <v>240371.796</v>
      </c>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80"/>
      <c r="AC183" s="52">
        <f t="shared" si="26"/>
        <v>1817513.0690000001</v>
      </c>
      <c r="AD183" s="97"/>
      <c r="AE183" s="52">
        <f t="shared" si="21"/>
        <v>1817.5130690000001</v>
      </c>
      <c r="AF183" s="128"/>
      <c r="AG183" s="44">
        <v>1470.3756800000001</v>
      </c>
    </row>
    <row r="184" spans="1:33" ht="22.25" customHeight="1">
      <c r="A184" s="20" t="s">
        <v>214</v>
      </c>
      <c r="B184" s="63"/>
      <c r="C184" s="37">
        <f>SUM(C185:C186)</f>
        <v>15786028.359999999</v>
      </c>
      <c r="D184" s="37">
        <f>SUM(D185:D186)</f>
        <v>5302032.2510000002</v>
      </c>
      <c r="E184" s="61"/>
      <c r="F184" s="39"/>
      <c r="G184" s="39"/>
      <c r="H184" s="39"/>
      <c r="I184" s="39"/>
      <c r="J184" s="39"/>
      <c r="K184" s="39"/>
      <c r="L184" s="39"/>
      <c r="M184" s="39"/>
      <c r="N184" s="39"/>
      <c r="O184" s="39"/>
      <c r="P184" s="39"/>
      <c r="Q184" s="39"/>
      <c r="R184" s="39"/>
      <c r="S184" s="39"/>
      <c r="T184" s="39"/>
      <c r="U184" s="39"/>
      <c r="V184" s="39"/>
      <c r="W184" s="39"/>
      <c r="X184" s="39"/>
      <c r="Y184" s="39"/>
      <c r="Z184" s="39"/>
      <c r="AA184" s="39"/>
      <c r="AB184" s="72"/>
      <c r="AC184" s="37">
        <f t="shared" si="26"/>
        <v>21088060.611000001</v>
      </c>
      <c r="AD184" s="97"/>
      <c r="AE184" s="37">
        <f t="shared" si="21"/>
        <v>21088.060611000001</v>
      </c>
      <c r="AF184" s="128"/>
      <c r="AG184" s="76"/>
    </row>
    <row r="185" spans="1:33" ht="22.25" customHeight="1">
      <c r="A185" s="100" t="s">
        <v>215</v>
      </c>
      <c r="B185" s="63"/>
      <c r="C185" s="44">
        <v>4604450.6689999998</v>
      </c>
      <c r="D185" s="44">
        <v>3754891.5830000001</v>
      </c>
      <c r="E185" s="61"/>
      <c r="F185" s="47"/>
      <c r="G185" s="47"/>
      <c r="H185" s="47"/>
      <c r="I185" s="47"/>
      <c r="J185" s="47"/>
      <c r="K185" s="47"/>
      <c r="L185" s="47"/>
      <c r="M185" s="47"/>
      <c r="N185" s="47"/>
      <c r="O185" s="47"/>
      <c r="P185" s="47"/>
      <c r="Q185" s="47"/>
      <c r="R185" s="47"/>
      <c r="S185" s="47"/>
      <c r="T185" s="47"/>
      <c r="U185" s="47"/>
      <c r="V185" s="47"/>
      <c r="W185" s="47"/>
      <c r="X185" s="47"/>
      <c r="Y185" s="47"/>
      <c r="Z185" s="47"/>
      <c r="AA185" s="47"/>
      <c r="AB185" s="75"/>
      <c r="AC185" s="44">
        <f t="shared" si="26"/>
        <v>8359342.2520000003</v>
      </c>
      <c r="AD185" s="97"/>
      <c r="AE185" s="52">
        <f t="shared" si="21"/>
        <v>8359.3422520000004</v>
      </c>
      <c r="AF185" s="128"/>
      <c r="AG185" s="111"/>
    </row>
    <row r="186" spans="1:33" ht="22.25" customHeight="1">
      <c r="A186" s="100" t="s">
        <v>216</v>
      </c>
      <c r="B186" s="63"/>
      <c r="C186" s="44">
        <v>11181577.691</v>
      </c>
      <c r="D186" s="44">
        <v>1547140.6680000001</v>
      </c>
      <c r="E186" s="61"/>
      <c r="F186" s="46"/>
      <c r="G186" s="45"/>
      <c r="H186" s="45"/>
      <c r="I186" s="45"/>
      <c r="J186" s="45"/>
      <c r="K186" s="45"/>
      <c r="L186" s="45"/>
      <c r="M186" s="45"/>
      <c r="N186" s="45"/>
      <c r="O186" s="45"/>
      <c r="P186" s="45"/>
      <c r="Q186" s="45"/>
      <c r="R186" s="45"/>
      <c r="S186" s="45"/>
      <c r="T186" s="45"/>
      <c r="U186" s="45"/>
      <c r="V186" s="45"/>
      <c r="W186" s="45"/>
      <c r="X186" s="45"/>
      <c r="Y186" s="45"/>
      <c r="Z186" s="45"/>
      <c r="AA186" s="45"/>
      <c r="AB186" s="107"/>
      <c r="AC186" s="44">
        <f t="shared" si="26"/>
        <v>12728718.358999999</v>
      </c>
      <c r="AD186" s="97"/>
      <c r="AE186" s="52">
        <f t="shared" si="21"/>
        <v>12728.718358999999</v>
      </c>
      <c r="AF186" s="128"/>
      <c r="AG186" s="111"/>
    </row>
    <row r="187" spans="1:33" ht="22.25" customHeight="1">
      <c r="A187" s="20" t="s">
        <v>217</v>
      </c>
      <c r="B187" s="2"/>
      <c r="C187" s="2"/>
      <c r="D187" s="2"/>
      <c r="E187" s="1"/>
      <c r="F187" s="1"/>
      <c r="G187" s="1"/>
      <c r="H187" s="1"/>
      <c r="I187" s="1"/>
      <c r="J187" s="1"/>
      <c r="K187" s="1"/>
      <c r="L187" s="1"/>
      <c r="M187" s="1"/>
      <c r="N187" s="1"/>
      <c r="O187" s="1"/>
      <c r="P187" s="1"/>
      <c r="Q187" s="1"/>
      <c r="R187" s="1"/>
      <c r="S187" s="1"/>
      <c r="T187" s="1"/>
      <c r="U187" s="1"/>
      <c r="V187" s="1"/>
      <c r="W187" s="1"/>
      <c r="X187" s="1"/>
      <c r="Y187" s="1"/>
      <c r="Z187" s="1"/>
      <c r="AA187" s="1"/>
      <c r="AB187" s="154"/>
      <c r="AC187" s="125"/>
      <c r="AD187" s="97"/>
      <c r="AE187" s="125">
        <f t="shared" si="21"/>
        <v>0</v>
      </c>
      <c r="AF187" s="128"/>
      <c r="AG187" s="127"/>
    </row>
    <row r="188" spans="1:33" ht="22.25" customHeight="1">
      <c r="A188" s="140" t="s">
        <v>218</v>
      </c>
      <c r="B188" s="137">
        <f t="shared" ref="B188:L188" si="27">B10+B68+B121+B175</f>
        <v>394282149.49071789</v>
      </c>
      <c r="C188" s="137">
        <f t="shared" si="27"/>
        <v>133587972.21301305</v>
      </c>
      <c r="D188" s="137">
        <f t="shared" si="27"/>
        <v>30963898.899403095</v>
      </c>
      <c r="E188" s="137">
        <f t="shared" si="27"/>
        <v>1312214.2752499999</v>
      </c>
      <c r="F188" s="137">
        <f t="shared" si="27"/>
        <v>0</v>
      </c>
      <c r="G188" s="137">
        <f t="shared" si="27"/>
        <v>0</v>
      </c>
      <c r="H188" s="137">
        <f t="shared" si="27"/>
        <v>0</v>
      </c>
      <c r="I188" s="137">
        <f t="shared" si="27"/>
        <v>0</v>
      </c>
      <c r="J188" s="137">
        <f t="shared" si="27"/>
        <v>0</v>
      </c>
      <c r="K188" s="137">
        <f t="shared" si="27"/>
        <v>0</v>
      </c>
      <c r="L188" s="137">
        <f t="shared" si="27"/>
        <v>0</v>
      </c>
      <c r="M188" s="137">
        <f>M175+M121+M68+M10</f>
        <v>0</v>
      </c>
      <c r="N188" s="137">
        <f t="shared" ref="N188:AC188" si="28">N10+N68+N121+N175</f>
        <v>0</v>
      </c>
      <c r="O188" s="137">
        <f t="shared" si="28"/>
        <v>0</v>
      </c>
      <c r="P188" s="137">
        <f t="shared" si="28"/>
        <v>0</v>
      </c>
      <c r="Q188" s="137">
        <f t="shared" si="28"/>
        <v>0</v>
      </c>
      <c r="R188" s="137">
        <f t="shared" si="28"/>
        <v>0</v>
      </c>
      <c r="S188" s="137">
        <f t="shared" si="28"/>
        <v>0</v>
      </c>
      <c r="T188" s="137">
        <f t="shared" si="28"/>
        <v>3.7852762500000005E-2</v>
      </c>
      <c r="U188" s="137">
        <f t="shared" si="28"/>
        <v>357275.99098499998</v>
      </c>
      <c r="V188" s="137">
        <f t="shared" si="28"/>
        <v>95343.809150000001</v>
      </c>
      <c r="W188" s="137">
        <f t="shared" si="28"/>
        <v>4.9762124999999999</v>
      </c>
      <c r="X188" s="137">
        <f t="shared" si="28"/>
        <v>5.5912500000000004E-5</v>
      </c>
      <c r="Y188" s="137">
        <f t="shared" si="28"/>
        <v>1.7780175000000003</v>
      </c>
      <c r="Z188" s="137">
        <f t="shared" si="28"/>
        <v>3.7274999999999998E-5</v>
      </c>
      <c r="AA188" s="137">
        <f t="shared" si="28"/>
        <v>45.009562500000008</v>
      </c>
      <c r="AB188" s="137">
        <f t="shared" si="28"/>
        <v>66591.699062500003</v>
      </c>
      <c r="AC188" s="137">
        <f t="shared" si="28"/>
        <v>560665498.1793201</v>
      </c>
      <c r="AD188" s="97"/>
      <c r="AE188" s="137">
        <f t="shared" si="21"/>
        <v>560665.49817932013</v>
      </c>
      <c r="AF188" s="91"/>
      <c r="AG188" s="147">
        <f>AG175+AG121+AG68+AG10</f>
        <v>93026.907721329204</v>
      </c>
    </row>
    <row r="189" spans="1:33" ht="22.25" customHeight="1" thickBot="1">
      <c r="A189" s="155"/>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82"/>
      <c r="AC189" s="157"/>
      <c r="AD189" s="41"/>
      <c r="AE189" s="157"/>
      <c r="AF189" s="91"/>
      <c r="AG189" s="83"/>
    </row>
    <row r="190" spans="1:33" ht="22.25" customHeight="1">
      <c r="A190" s="16" t="s">
        <v>219</v>
      </c>
      <c r="B190" s="62">
        <f>B191+B192</f>
        <v>2899967.65</v>
      </c>
      <c r="C190" s="62">
        <f>C191+C192</f>
        <v>559.12</v>
      </c>
      <c r="D190" s="62">
        <f>D191+D192</f>
        <v>21166.86</v>
      </c>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5"/>
      <c r="AC190" s="37">
        <f>AC191</f>
        <v>2921693.63</v>
      </c>
      <c r="AD190" s="41"/>
      <c r="AE190" s="37">
        <f t="shared" si="21"/>
        <v>2921.6936299999998</v>
      </c>
      <c r="AF190" s="91"/>
      <c r="AG190" s="37">
        <f>AG191</f>
        <v>41.055999999999997</v>
      </c>
    </row>
    <row r="191" spans="1:33" ht="22.25" customHeight="1">
      <c r="A191" s="25" t="s">
        <v>220</v>
      </c>
      <c r="B191" s="44">
        <v>2899967.65</v>
      </c>
      <c r="C191" s="44">
        <v>559.12</v>
      </c>
      <c r="D191" s="44">
        <v>21166.86</v>
      </c>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40"/>
      <c r="AC191" s="52">
        <f>SUM(B191:AB191)</f>
        <v>2921693.63</v>
      </c>
      <c r="AD191" s="41"/>
      <c r="AE191" s="52">
        <f t="shared" si="21"/>
        <v>2921.6936299999998</v>
      </c>
      <c r="AF191" s="91"/>
      <c r="AG191" s="52">
        <v>41.055999999999997</v>
      </c>
    </row>
    <row r="192" spans="1:33" ht="22.25" customHeight="1" thickBot="1">
      <c r="A192" s="26" t="s">
        <v>221</v>
      </c>
      <c r="B192" s="63"/>
      <c r="C192" s="64"/>
      <c r="D192" s="64"/>
      <c r="E192" s="86"/>
      <c r="F192" s="1"/>
      <c r="G192" s="1"/>
      <c r="H192" s="1"/>
      <c r="I192" s="1"/>
      <c r="J192" s="1"/>
      <c r="K192" s="1"/>
      <c r="L192" s="1"/>
      <c r="M192" s="1"/>
      <c r="N192" s="1"/>
      <c r="O192" s="1"/>
      <c r="P192" s="1"/>
      <c r="Q192" s="1"/>
      <c r="R192" s="1"/>
      <c r="S192" s="1"/>
      <c r="T192" s="1"/>
      <c r="U192" s="1"/>
      <c r="V192" s="1"/>
      <c r="W192" s="1"/>
      <c r="X192" s="1"/>
      <c r="Y192" s="1"/>
      <c r="Z192" s="1"/>
      <c r="AA192" s="1"/>
      <c r="AB192" s="158"/>
      <c r="AC192" s="126"/>
      <c r="AD192" s="41"/>
      <c r="AE192" s="126"/>
      <c r="AF192" s="91"/>
      <c r="AG192" s="109"/>
    </row>
    <row r="193" spans="1:33" ht="22.25" customHeight="1" thickBot="1">
      <c r="A193" s="118" t="s">
        <v>222</v>
      </c>
      <c r="B193" s="166">
        <v>36523829</v>
      </c>
      <c r="C193" s="143"/>
      <c r="D193" s="142"/>
      <c r="E193" s="141"/>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60"/>
      <c r="AC193" s="31">
        <f>SUM(B193:AB193)</f>
        <v>36523829</v>
      </c>
      <c r="AE193" s="31">
        <f t="shared" si="21"/>
        <v>36523.828999999998</v>
      </c>
      <c r="AF193" s="91"/>
      <c r="AG193" s="87"/>
    </row>
    <row r="194" spans="1:33" ht="27.5" customHeight="1" thickBot="1">
      <c r="A194" s="88"/>
      <c r="AB194" s="89"/>
    </row>
    <row r="195" spans="1:33" ht="66" customHeight="1">
      <c r="A195" s="17"/>
      <c r="B195" s="146" t="s">
        <v>223</v>
      </c>
      <c r="C195" s="148">
        <v>1</v>
      </c>
      <c r="D195" s="203" t="s">
        <v>224</v>
      </c>
      <c r="E195" s="203"/>
      <c r="F195" s="203"/>
      <c r="G195" s="203"/>
      <c r="H195" s="203"/>
      <c r="I195" s="203"/>
      <c r="J195" s="203"/>
      <c r="K195" s="203"/>
      <c r="L195" s="203"/>
      <c r="M195" s="203"/>
      <c r="N195" s="204"/>
      <c r="AC195" s="90"/>
    </row>
    <row r="196" spans="1:33" ht="37.25" customHeight="1">
      <c r="B196" s="144"/>
      <c r="C196" s="149">
        <v>2</v>
      </c>
      <c r="D196" s="205" t="s">
        <v>225</v>
      </c>
      <c r="E196" s="205"/>
      <c r="F196" s="205"/>
      <c r="G196" s="205"/>
      <c r="H196" s="205"/>
      <c r="I196" s="205"/>
      <c r="J196" s="205"/>
      <c r="K196" s="205"/>
      <c r="L196" s="205"/>
      <c r="M196" s="205"/>
      <c r="N196" s="206"/>
    </row>
    <row r="197" spans="1:33" ht="42.5" customHeight="1">
      <c r="A197" s="88"/>
      <c r="B197" s="144"/>
      <c r="C197" s="149">
        <v>3</v>
      </c>
      <c r="D197" s="205" t="s">
        <v>226</v>
      </c>
      <c r="E197" s="205"/>
      <c r="F197" s="205"/>
      <c r="G197" s="205"/>
      <c r="H197" s="205"/>
      <c r="I197" s="205"/>
      <c r="J197" s="205"/>
      <c r="K197" s="205"/>
      <c r="L197" s="205"/>
      <c r="M197" s="205"/>
      <c r="N197" s="206"/>
    </row>
    <row r="198" spans="1:33" ht="27.5" customHeight="1">
      <c r="A198" s="88"/>
      <c r="B198" s="144"/>
      <c r="C198" s="149">
        <v>4</v>
      </c>
      <c r="D198" s="205" t="s">
        <v>227</v>
      </c>
      <c r="E198" s="205"/>
      <c r="F198" s="205"/>
      <c r="G198" s="205"/>
      <c r="H198" s="205"/>
      <c r="I198" s="205"/>
      <c r="J198" s="205"/>
      <c r="K198" s="205"/>
      <c r="L198" s="205"/>
      <c r="M198" s="205"/>
      <c r="N198" s="206"/>
    </row>
    <row r="199" spans="1:33" ht="35.25" customHeight="1" thickBot="1">
      <c r="A199" s="88"/>
      <c r="B199" s="145"/>
      <c r="C199" s="150">
        <v>5</v>
      </c>
      <c r="D199" s="207" t="s">
        <v>228</v>
      </c>
      <c r="E199" s="207"/>
      <c r="F199" s="207"/>
      <c r="G199" s="207"/>
      <c r="H199" s="207"/>
      <c r="I199" s="207"/>
      <c r="J199" s="207"/>
      <c r="K199" s="207"/>
      <c r="L199" s="207"/>
      <c r="M199" s="207"/>
      <c r="N199" s="208"/>
    </row>
    <row r="200" spans="1:33" ht="27.5" customHeight="1">
      <c r="A200" s="88"/>
    </row>
  </sheetData>
  <mergeCells count="17">
    <mergeCell ref="AG7:AG9"/>
    <mergeCell ref="A2:A5"/>
    <mergeCell ref="B4:B5"/>
    <mergeCell ref="C4:C5"/>
    <mergeCell ref="D4:D5"/>
    <mergeCell ref="E4:T4"/>
    <mergeCell ref="U4:Z4"/>
    <mergeCell ref="AA4:AA5"/>
    <mergeCell ref="AB4:AB5"/>
    <mergeCell ref="AC4:AC6"/>
    <mergeCell ref="AE4:AE6"/>
    <mergeCell ref="AG4:AG6"/>
    <mergeCell ref="D195:N195"/>
    <mergeCell ref="D196:N196"/>
    <mergeCell ref="D197:N197"/>
    <mergeCell ref="D198:N198"/>
    <mergeCell ref="D199:N19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35</vt:i4>
      </vt:variant>
    </vt:vector>
  </HeadingPairs>
  <TitlesOfParts>
    <vt:vector size="35" baseType="lpstr">
      <vt:lpstr>1990</vt:lpstr>
      <vt:lpstr>1991</vt:lpstr>
      <vt:lpstr>1992</vt:lpstr>
      <vt:lpstr>1993</vt:lpstr>
      <vt:lpstr>1994</vt:lpstr>
      <vt:lpstr>1995</vt:lpstr>
      <vt:lpstr>1996</vt:lpstr>
      <vt:lpstr>1997</vt:lpstr>
      <vt:lpstr>1998</vt:lpstr>
      <vt:lpstr>1999</vt:lpstr>
      <vt:lpstr>2000</vt:lpstr>
      <vt:lpstr>2001</vt: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Irma Fabiola Ramírez Hernández</dc:creator>
  <cp:keywords/>
  <dc:description/>
  <cp:lastModifiedBy>Carlos Fabian Fuentes Rivas</cp:lastModifiedBy>
  <cp:revision/>
  <dcterms:created xsi:type="dcterms:W3CDTF">2017-07-26T19:43:30Z</dcterms:created>
  <dcterms:modified xsi:type="dcterms:W3CDTF">2025-09-29T18:01:16Z</dcterms:modified>
  <cp:category/>
  <cp:contentStatus/>
</cp:coreProperties>
</file>