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Home\MyProjects\Music\Stylophone\Firmware\StylophOverkill\"/>
    </mc:Choice>
  </mc:AlternateContent>
  <bookViews>
    <workbookView xWindow="0" yWindow="0" windowWidth="3723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1" l="1"/>
  <c r="N45" i="1"/>
  <c r="N46" i="1"/>
  <c r="N47" i="1"/>
  <c r="N48" i="1"/>
  <c r="N49" i="1"/>
  <c r="N50" i="1"/>
  <c r="N51" i="1"/>
  <c r="N52" i="1"/>
  <c r="N53" i="1"/>
  <c r="N54" i="1"/>
  <c r="N55" i="1"/>
  <c r="N43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8" i="1"/>
  <c r="T44" i="1"/>
  <c r="T45" i="1"/>
  <c r="T46" i="1"/>
  <c r="T47" i="1"/>
  <c r="T48" i="1"/>
  <c r="T49" i="1"/>
  <c r="T50" i="1"/>
  <c r="T51" i="1"/>
  <c r="T52" i="1"/>
  <c r="K83" i="1" s="1"/>
  <c r="P83" i="1" s="1"/>
  <c r="T53" i="1"/>
  <c r="K84" i="1" s="1"/>
  <c r="P84" i="1" s="1"/>
  <c r="T54" i="1"/>
  <c r="K85" i="1" s="1"/>
  <c r="P85" i="1" s="1"/>
  <c r="T55" i="1"/>
  <c r="T43" i="1"/>
  <c r="T29" i="1"/>
  <c r="T30" i="1"/>
  <c r="T31" i="1"/>
  <c r="T32" i="1"/>
  <c r="T33" i="1"/>
  <c r="T34" i="1"/>
  <c r="K65" i="1" s="1"/>
  <c r="P65" i="1" s="1"/>
  <c r="T35" i="1"/>
  <c r="K66" i="1" s="1"/>
  <c r="P66" i="1" s="1"/>
  <c r="T36" i="1"/>
  <c r="T37" i="1"/>
  <c r="K68" i="1" s="1"/>
  <c r="P68" i="1" s="1"/>
  <c r="T38" i="1"/>
  <c r="K69" i="1" s="1"/>
  <c r="P69" i="1" s="1"/>
  <c r="T39" i="1"/>
  <c r="K70" i="1" s="1"/>
  <c r="P70" i="1" s="1"/>
  <c r="T40" i="1"/>
  <c r="K71" i="1" s="1"/>
  <c r="P71" i="1" s="1"/>
  <c r="T41" i="1"/>
  <c r="T42" i="1"/>
  <c r="K77" i="1"/>
  <c r="P77" i="1" s="1"/>
  <c r="K78" i="1"/>
  <c r="P78" i="1" s="1"/>
  <c r="K80" i="1"/>
  <c r="P80" i="1" s="1"/>
  <c r="K81" i="1"/>
  <c r="P81" i="1" s="1"/>
  <c r="K82" i="1"/>
  <c r="P82" i="1" s="1"/>
  <c r="T28" i="1"/>
  <c r="P59" i="1"/>
  <c r="K60" i="1"/>
  <c r="P60" i="1" s="1"/>
  <c r="L60" i="1"/>
  <c r="M60" i="1"/>
  <c r="N60" i="1"/>
  <c r="O60" i="1"/>
  <c r="K61" i="1"/>
  <c r="P61" i="1" s="1"/>
  <c r="L61" i="1"/>
  <c r="M61" i="1"/>
  <c r="N61" i="1"/>
  <c r="O61" i="1"/>
  <c r="K62" i="1"/>
  <c r="P62" i="1" s="1"/>
  <c r="L62" i="1"/>
  <c r="M62" i="1"/>
  <c r="N62" i="1"/>
  <c r="O62" i="1"/>
  <c r="K63" i="1"/>
  <c r="P63" i="1" s="1"/>
  <c r="L63" i="1"/>
  <c r="M63" i="1"/>
  <c r="N63" i="1"/>
  <c r="O63" i="1"/>
  <c r="K64" i="1"/>
  <c r="P64" i="1" s="1"/>
  <c r="L64" i="1"/>
  <c r="M64" i="1"/>
  <c r="N64" i="1"/>
  <c r="O64" i="1"/>
  <c r="L65" i="1"/>
  <c r="M65" i="1"/>
  <c r="N65" i="1"/>
  <c r="O65" i="1"/>
  <c r="L66" i="1"/>
  <c r="M66" i="1"/>
  <c r="N66" i="1"/>
  <c r="O66" i="1"/>
  <c r="K67" i="1"/>
  <c r="P67" i="1" s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K72" i="1"/>
  <c r="P72" i="1" s="1"/>
  <c r="L72" i="1"/>
  <c r="M72" i="1"/>
  <c r="N72" i="1"/>
  <c r="O72" i="1"/>
  <c r="K73" i="1"/>
  <c r="P73" i="1" s="1"/>
  <c r="L73" i="1"/>
  <c r="M73" i="1"/>
  <c r="N73" i="1"/>
  <c r="O73" i="1"/>
  <c r="K74" i="1"/>
  <c r="P74" i="1" s="1"/>
  <c r="L74" i="1"/>
  <c r="M74" i="1"/>
  <c r="N74" i="1"/>
  <c r="O74" i="1"/>
  <c r="K75" i="1"/>
  <c r="P75" i="1" s="1"/>
  <c r="L75" i="1"/>
  <c r="M75" i="1"/>
  <c r="N75" i="1"/>
  <c r="O75" i="1"/>
  <c r="K76" i="1"/>
  <c r="P76" i="1" s="1"/>
  <c r="L76" i="1"/>
  <c r="M76" i="1"/>
  <c r="N76" i="1"/>
  <c r="O76" i="1"/>
  <c r="L77" i="1"/>
  <c r="M77" i="1"/>
  <c r="N77" i="1"/>
  <c r="O77" i="1"/>
  <c r="L78" i="1"/>
  <c r="M78" i="1"/>
  <c r="N78" i="1"/>
  <c r="O78" i="1"/>
  <c r="K79" i="1"/>
  <c r="P79" i="1" s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K86" i="1"/>
  <c r="P86" i="1" s="1"/>
  <c r="L86" i="1"/>
  <c r="M86" i="1"/>
  <c r="N86" i="1"/>
  <c r="O86" i="1"/>
  <c r="O59" i="1"/>
  <c r="N59" i="1"/>
  <c r="M59" i="1"/>
  <c r="L59" i="1"/>
  <c r="K59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28" i="1"/>
  <c r="AF28" i="1" s="1"/>
  <c r="AG28" i="1" s="1"/>
  <c r="AH28" i="1" s="1"/>
  <c r="AD29" i="1"/>
  <c r="AF29" i="1" s="1"/>
  <c r="AG29" i="1" s="1"/>
  <c r="AH29" i="1" s="1"/>
  <c r="AD30" i="1" l="1"/>
  <c r="AI29" i="1"/>
  <c r="AJ29" i="1"/>
  <c r="AJ28" i="1"/>
  <c r="AI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V29" i="1"/>
  <c r="W29" i="1"/>
  <c r="X29" i="1" s="1"/>
  <c r="Y29" i="1" s="1"/>
  <c r="V30" i="1"/>
  <c r="W30" i="1"/>
  <c r="X30" i="1" s="1"/>
  <c r="Y30" i="1" s="1"/>
  <c r="V31" i="1"/>
  <c r="W31" i="1"/>
  <c r="X31" i="1"/>
  <c r="Y31" i="1"/>
  <c r="V32" i="1"/>
  <c r="W32" i="1"/>
  <c r="X32" i="1" s="1"/>
  <c r="Y32" i="1" s="1"/>
  <c r="V33" i="1"/>
  <c r="W33" i="1"/>
  <c r="X33" i="1" s="1"/>
  <c r="Y33" i="1" s="1"/>
  <c r="V34" i="1"/>
  <c r="W34" i="1"/>
  <c r="X34" i="1"/>
  <c r="Y34" i="1"/>
  <c r="V35" i="1"/>
  <c r="W35" i="1"/>
  <c r="X35" i="1" s="1"/>
  <c r="Y35" i="1" s="1"/>
  <c r="V36" i="1"/>
  <c r="W36" i="1"/>
  <c r="X36" i="1" s="1"/>
  <c r="Y36" i="1" s="1"/>
  <c r="V37" i="1"/>
  <c r="W37" i="1"/>
  <c r="X37" i="1"/>
  <c r="Y37" i="1"/>
  <c r="V38" i="1"/>
  <c r="W38" i="1"/>
  <c r="X38" i="1" s="1"/>
  <c r="Y38" i="1" s="1"/>
  <c r="V39" i="1"/>
  <c r="W39" i="1"/>
  <c r="X39" i="1" s="1"/>
  <c r="Y39" i="1" s="1"/>
  <c r="V40" i="1"/>
  <c r="W40" i="1"/>
  <c r="X40" i="1"/>
  <c r="Y40" i="1"/>
  <c r="V41" i="1"/>
  <c r="W41" i="1"/>
  <c r="X41" i="1" s="1"/>
  <c r="Y41" i="1" s="1"/>
  <c r="V42" i="1"/>
  <c r="W42" i="1"/>
  <c r="X42" i="1" s="1"/>
  <c r="Y42" i="1" s="1"/>
  <c r="V43" i="1"/>
  <c r="W43" i="1"/>
  <c r="X43" i="1"/>
  <c r="Y43" i="1"/>
  <c r="V44" i="1"/>
  <c r="W44" i="1"/>
  <c r="X44" i="1" s="1"/>
  <c r="Y44" i="1" s="1"/>
  <c r="V45" i="1"/>
  <c r="W45" i="1"/>
  <c r="X45" i="1" s="1"/>
  <c r="Y45" i="1" s="1"/>
  <c r="V46" i="1"/>
  <c r="W46" i="1"/>
  <c r="X46" i="1"/>
  <c r="Y46" i="1"/>
  <c r="V47" i="1"/>
  <c r="W47" i="1"/>
  <c r="X47" i="1" s="1"/>
  <c r="Y47" i="1" s="1"/>
  <c r="V48" i="1"/>
  <c r="W48" i="1"/>
  <c r="X48" i="1" s="1"/>
  <c r="Y48" i="1" s="1"/>
  <c r="V49" i="1"/>
  <c r="W49" i="1"/>
  <c r="X49" i="1"/>
  <c r="Y49" i="1"/>
  <c r="V50" i="1"/>
  <c r="W50" i="1"/>
  <c r="X50" i="1" s="1"/>
  <c r="Y50" i="1" s="1"/>
  <c r="V51" i="1"/>
  <c r="W51" i="1"/>
  <c r="X51" i="1" s="1"/>
  <c r="Y51" i="1" s="1"/>
  <c r="V52" i="1"/>
  <c r="W52" i="1"/>
  <c r="X52" i="1"/>
  <c r="Y52" i="1"/>
  <c r="V53" i="1"/>
  <c r="W53" i="1"/>
  <c r="X53" i="1" s="1"/>
  <c r="Y53" i="1" s="1"/>
  <c r="V54" i="1"/>
  <c r="W54" i="1"/>
  <c r="X54" i="1" s="1"/>
  <c r="Y54" i="1" s="1"/>
  <c r="V55" i="1"/>
  <c r="W55" i="1"/>
  <c r="X55" i="1"/>
  <c r="Y55" i="1"/>
  <c r="W28" i="1"/>
  <c r="Z28" i="1" s="1"/>
  <c r="V28" i="1"/>
  <c r="K38" i="1"/>
  <c r="J32" i="1"/>
  <c r="K26" i="1"/>
  <c r="U29" i="1"/>
  <c r="U30" i="1"/>
  <c r="U31" i="1"/>
  <c r="U32" i="1"/>
  <c r="U33" i="1"/>
  <c r="U34" i="1"/>
  <c r="U35" i="1"/>
  <c r="U36" i="1"/>
  <c r="U37" i="1"/>
  <c r="U38" i="1"/>
  <c r="U39" i="1"/>
  <c r="U53" i="1"/>
  <c r="U54" i="1"/>
  <c r="U55" i="1"/>
  <c r="U52" i="1"/>
  <c r="U28" i="1"/>
  <c r="R29" i="1"/>
  <c r="R30" i="1"/>
  <c r="R31" i="1"/>
  <c r="R32" i="1"/>
  <c r="R33" i="1"/>
  <c r="R34" i="1"/>
  <c r="R35" i="1"/>
  <c r="R36" i="1"/>
  <c r="R37" i="1"/>
  <c r="R38" i="1"/>
  <c r="R39" i="1"/>
  <c r="R40" i="1"/>
  <c r="R45" i="1"/>
  <c r="R46" i="1"/>
  <c r="R47" i="1"/>
  <c r="R48" i="1"/>
  <c r="R52" i="1"/>
  <c r="R28" i="1"/>
  <c r="Q41" i="1"/>
  <c r="R41" i="1" s="1"/>
  <c r="Q42" i="1"/>
  <c r="R42" i="1" s="1"/>
  <c r="Q43" i="1"/>
  <c r="R43" i="1" s="1"/>
  <c r="Q44" i="1"/>
  <c r="R44" i="1" s="1"/>
  <c r="Q45" i="1"/>
  <c r="Q46" i="1"/>
  <c r="Q47" i="1"/>
  <c r="Q48" i="1"/>
  <c r="Q49" i="1"/>
  <c r="R49" i="1" s="1"/>
  <c r="Q50" i="1"/>
  <c r="R50" i="1" s="1"/>
  <c r="Q51" i="1"/>
  <c r="R51" i="1" s="1"/>
  <c r="Q52" i="1"/>
  <c r="Q53" i="1"/>
  <c r="R53" i="1" s="1"/>
  <c r="Q54" i="1"/>
  <c r="R54" i="1" s="1"/>
  <c r="Q55" i="1"/>
  <c r="R55" i="1" s="1"/>
  <c r="Q40" i="1"/>
  <c r="AD31" i="1" l="1"/>
  <c r="AF30" i="1"/>
  <c r="AG30" i="1" s="1"/>
  <c r="AH30" i="1" s="1"/>
  <c r="X28" i="1"/>
  <c r="Y28" i="1" s="1"/>
  <c r="I32" i="1"/>
  <c r="K27" i="1"/>
  <c r="S5" i="1"/>
  <c r="AJ30" i="1" l="1"/>
  <c r="AI30" i="1"/>
  <c r="AD32" i="1"/>
  <c r="AF31" i="1"/>
  <c r="AG31" i="1" s="1"/>
  <c r="AH31" i="1" s="1"/>
  <c r="J33" i="1"/>
  <c r="J34" i="1" s="1"/>
  <c r="I27" i="1"/>
  <c r="I6" i="1"/>
  <c r="K6" i="1" s="1"/>
  <c r="L6" i="1" s="1"/>
  <c r="AI31" i="1" l="1"/>
  <c r="AJ31" i="1"/>
  <c r="AF32" i="1"/>
  <c r="AG32" i="1" s="1"/>
  <c r="AH32" i="1" s="1"/>
  <c r="AD33" i="1"/>
  <c r="I7" i="1"/>
  <c r="K7" i="1" s="1"/>
  <c r="L7" i="1" s="1"/>
  <c r="I8" i="1"/>
  <c r="AF33" i="1" l="1"/>
  <c r="AG33" i="1" s="1"/>
  <c r="AH33" i="1" s="1"/>
  <c r="AD34" i="1"/>
  <c r="AJ32" i="1"/>
  <c r="AI32" i="1"/>
  <c r="N6" i="1"/>
  <c r="P6" i="1" s="1"/>
  <c r="I9" i="1"/>
  <c r="K8" i="1"/>
  <c r="L8" i="1" s="1"/>
  <c r="AF34" i="1" l="1"/>
  <c r="AG34" i="1" s="1"/>
  <c r="AH34" i="1" s="1"/>
  <c r="AD35" i="1"/>
  <c r="AJ33" i="1"/>
  <c r="AI33" i="1"/>
  <c r="O6" i="1"/>
  <c r="S6" i="1" s="1"/>
  <c r="N7" i="1"/>
  <c r="P7" i="1" s="1"/>
  <c r="K9" i="1"/>
  <c r="L9" i="1" s="1"/>
  <c r="I10" i="1"/>
  <c r="AF35" i="1" l="1"/>
  <c r="AG35" i="1" s="1"/>
  <c r="AH35" i="1" s="1"/>
  <c r="AD36" i="1"/>
  <c r="AI34" i="1"/>
  <c r="AJ34" i="1"/>
  <c r="O7" i="1"/>
  <c r="S7" i="1" s="1"/>
  <c r="N8" i="1"/>
  <c r="P8" i="1" s="1"/>
  <c r="I11" i="1"/>
  <c r="K10" i="1"/>
  <c r="L10" i="1" s="1"/>
  <c r="AF36" i="1" l="1"/>
  <c r="AG36" i="1" s="1"/>
  <c r="AH36" i="1" s="1"/>
  <c r="AD37" i="1"/>
  <c r="AI35" i="1"/>
  <c r="AJ35" i="1"/>
  <c r="O8" i="1"/>
  <c r="S8" i="1" s="1"/>
  <c r="N9" i="1"/>
  <c r="P9" i="1" s="1"/>
  <c r="I12" i="1"/>
  <c r="K11" i="1"/>
  <c r="L11" i="1" s="1"/>
  <c r="AF37" i="1" l="1"/>
  <c r="AG37" i="1" s="1"/>
  <c r="AH37" i="1" s="1"/>
  <c r="AD38" i="1"/>
  <c r="AI36" i="1"/>
  <c r="AJ36" i="1"/>
  <c r="N10" i="1"/>
  <c r="P10" i="1" s="1"/>
  <c r="O9" i="1"/>
  <c r="S9" i="1" s="1"/>
  <c r="I13" i="1"/>
  <c r="K12" i="1"/>
  <c r="L12" i="1" s="1"/>
  <c r="AD39" i="1" l="1"/>
  <c r="AF38" i="1"/>
  <c r="AG38" i="1" s="1"/>
  <c r="AH38" i="1" s="1"/>
  <c r="AI37" i="1"/>
  <c r="AJ37" i="1"/>
  <c r="N11" i="1"/>
  <c r="P11" i="1" s="1"/>
  <c r="O10" i="1"/>
  <c r="S10" i="1" s="1"/>
  <c r="I14" i="1"/>
  <c r="K13" i="1"/>
  <c r="L13" i="1" s="1"/>
  <c r="AI38" i="1" l="1"/>
  <c r="AJ38" i="1"/>
  <c r="AD40" i="1"/>
  <c r="AF39" i="1"/>
  <c r="AG39" i="1" s="1"/>
  <c r="AH39" i="1" s="1"/>
  <c r="N12" i="1"/>
  <c r="P12" i="1" s="1"/>
  <c r="O11" i="1"/>
  <c r="S11" i="1" s="1"/>
  <c r="I15" i="1"/>
  <c r="K14" i="1"/>
  <c r="L14" i="1" s="1"/>
  <c r="AJ39" i="1" l="1"/>
  <c r="AI39" i="1"/>
  <c r="AF40" i="1"/>
  <c r="AG40" i="1" s="1"/>
  <c r="AH40" i="1" s="1"/>
  <c r="AD41" i="1"/>
  <c r="N13" i="1"/>
  <c r="P13" i="1" s="1"/>
  <c r="O12" i="1"/>
  <c r="S12" i="1" s="1"/>
  <c r="I16" i="1"/>
  <c r="K15" i="1"/>
  <c r="L15" i="1" s="1"/>
  <c r="AF41" i="1" l="1"/>
  <c r="AG41" i="1" s="1"/>
  <c r="AH41" i="1" s="1"/>
  <c r="AD42" i="1"/>
  <c r="AI40" i="1"/>
  <c r="AJ40" i="1"/>
  <c r="N14" i="1"/>
  <c r="P14" i="1" s="1"/>
  <c r="O13" i="1"/>
  <c r="S13" i="1" s="1"/>
  <c r="I17" i="1"/>
  <c r="K16" i="1"/>
  <c r="L16" i="1" s="1"/>
  <c r="AD43" i="1" l="1"/>
  <c r="AF42" i="1"/>
  <c r="AG42" i="1" s="1"/>
  <c r="AH42" i="1" s="1"/>
  <c r="AI41" i="1"/>
  <c r="AJ41" i="1"/>
  <c r="O14" i="1"/>
  <c r="S14" i="1" s="1"/>
  <c r="N15" i="1"/>
  <c r="P15" i="1" s="1"/>
  <c r="I18" i="1"/>
  <c r="K17" i="1"/>
  <c r="L17" i="1" s="1"/>
  <c r="AJ42" i="1" l="1"/>
  <c r="AI42" i="1"/>
  <c r="AF43" i="1"/>
  <c r="AG43" i="1" s="1"/>
  <c r="AH43" i="1" s="1"/>
  <c r="AD44" i="1"/>
  <c r="O15" i="1"/>
  <c r="S15" i="1" s="1"/>
  <c r="S16" i="1" s="1"/>
  <c r="O16" i="1"/>
  <c r="N16" i="1"/>
  <c r="P16" i="1" s="1"/>
  <c r="I19" i="1"/>
  <c r="K18" i="1"/>
  <c r="L18" i="1" s="1"/>
  <c r="AF44" i="1" l="1"/>
  <c r="AG44" i="1" s="1"/>
  <c r="AH44" i="1" s="1"/>
  <c r="AD45" i="1"/>
  <c r="AI43" i="1"/>
  <c r="AJ43" i="1"/>
  <c r="N17" i="1"/>
  <c r="P17" i="1" s="1"/>
  <c r="I20" i="1"/>
  <c r="K20" i="1" s="1"/>
  <c r="L20" i="1" s="1"/>
  <c r="K19" i="1"/>
  <c r="L19" i="1" s="1"/>
  <c r="AD46" i="1" l="1"/>
  <c r="AF45" i="1"/>
  <c r="AG45" i="1" s="1"/>
  <c r="AH45" i="1" s="1"/>
  <c r="AJ44" i="1"/>
  <c r="AI44" i="1"/>
  <c r="N19" i="1"/>
  <c r="N20" i="1" s="1"/>
  <c r="O19" i="1"/>
  <c r="N18" i="1"/>
  <c r="P18" i="1" s="1"/>
  <c r="O17" i="1"/>
  <c r="S17" i="1" s="1"/>
  <c r="P19" i="1"/>
  <c r="P20" i="1"/>
  <c r="AI45" i="1" l="1"/>
  <c r="AJ45" i="1"/>
  <c r="AD47" i="1"/>
  <c r="AF46" i="1"/>
  <c r="AG46" i="1" s="1"/>
  <c r="AH46" i="1" s="1"/>
  <c r="O18" i="1"/>
  <c r="S18" i="1" s="1"/>
  <c r="S19" i="1" s="1"/>
  <c r="S20" i="1" s="1"/>
  <c r="S21" i="1" s="1"/>
  <c r="AI46" i="1" l="1"/>
  <c r="AJ46" i="1"/>
  <c r="AD48" i="1"/>
  <c r="AF47" i="1"/>
  <c r="AG47" i="1" s="1"/>
  <c r="AH47" i="1" s="1"/>
  <c r="AI47" i="1" l="1"/>
  <c r="AJ47" i="1"/>
  <c r="AD49" i="1"/>
  <c r="AF48" i="1"/>
  <c r="AG48" i="1" s="1"/>
  <c r="AH48" i="1" s="1"/>
  <c r="AJ48" i="1" l="1"/>
  <c r="AI48" i="1"/>
  <c r="AF49" i="1"/>
  <c r="AG49" i="1" s="1"/>
  <c r="AH49" i="1" s="1"/>
  <c r="AD50" i="1"/>
  <c r="AF50" i="1" l="1"/>
  <c r="AG50" i="1" s="1"/>
  <c r="AH50" i="1" s="1"/>
  <c r="AD51" i="1"/>
  <c r="AJ49" i="1"/>
  <c r="AI49" i="1"/>
  <c r="AF51" i="1" l="1"/>
  <c r="AG51" i="1" s="1"/>
  <c r="AH51" i="1" s="1"/>
  <c r="AD52" i="1"/>
  <c r="AJ50" i="1"/>
  <c r="AI50" i="1"/>
  <c r="AF52" i="1" l="1"/>
  <c r="AG52" i="1" s="1"/>
  <c r="AH52" i="1" s="1"/>
  <c r="AD53" i="1"/>
  <c r="AJ51" i="1"/>
  <c r="AI51" i="1"/>
  <c r="AD54" i="1" l="1"/>
  <c r="AF53" i="1"/>
  <c r="AG53" i="1" s="1"/>
  <c r="AH53" i="1" s="1"/>
  <c r="AI52" i="1"/>
  <c r="AJ52" i="1"/>
  <c r="AJ53" i="1" l="1"/>
  <c r="AI53" i="1"/>
  <c r="AD55" i="1"/>
  <c r="AF55" i="1" s="1"/>
  <c r="AG55" i="1" s="1"/>
  <c r="AH55" i="1" s="1"/>
  <c r="AF54" i="1"/>
  <c r="AG54" i="1" s="1"/>
  <c r="AH54" i="1" s="1"/>
  <c r="AI54" i="1" l="1"/>
  <c r="AJ54" i="1"/>
  <c r="AI55" i="1"/>
  <c r="AJ55" i="1"/>
</calcChain>
</file>

<file path=xl/sharedStrings.xml><?xml version="1.0" encoding="utf-8"?>
<sst xmlns="http://schemas.openxmlformats.org/spreadsheetml/2006/main" count="71" uniqueCount="29">
  <si>
    <t>ADCNoteTable = {</t>
  </si>
  <si>
    <t>A</t>
  </si>
  <si>
    <t>B</t>
  </si>
  <si>
    <t>C</t>
  </si>
  <si>
    <t>D</t>
  </si>
  <si>
    <t>E</t>
  </si>
  <si>
    <t>F</t>
  </si>
  <si>
    <t>G</t>
  </si>
  <si>
    <t>A#</t>
  </si>
  <si>
    <t>C#</t>
  </si>
  <si>
    <t>D#</t>
  </si>
  <si>
    <t>F#</t>
  </si>
  <si>
    <t>G#</t>
  </si>
  <si>
    <t>L</t>
  </si>
  <si>
    <t>MHz</t>
  </si>
  <si>
    <t>ns</t>
  </si>
  <si>
    <t>Prescaler</t>
  </si>
  <si>
    <t>ARR</t>
  </si>
  <si>
    <t>Hz</t>
  </si>
  <si>
    <t>Presc</t>
  </si>
  <si>
    <t>Lookup Size</t>
  </si>
  <si>
    <t>struct</t>
  </si>
  <si>
    <t xml:space="preserve">].ADC_VAL = </t>
  </si>
  <si>
    <t xml:space="preserve">].PWM_PR = </t>
  </si>
  <si>
    <t xml:space="preserve">].PWM_ARR = </t>
  </si>
  <si>
    <t xml:space="preserve">].Synth_PR = </t>
  </si>
  <si>
    <t xml:space="preserve">].Synth_ARR = </t>
  </si>
  <si>
    <t>; notes[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</si>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</sst>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Sheet1!$O$6:$O$19</c:f>
              <c:numCache>
                <c:formatCode>General</c:formatCode>
                <c:ptCount val="14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A7C-A3A5-5CE101CF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92816"/>
        <c:axId val="1673291296"/>
      </c:scatterChart>
      <c:valAx>
        <c:axId val="2080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291296"/>
        <c:crosses val="autoZero"/>
        <c:crossBetween val="midCat"/>
      </c:valAx>
      <c:valAx>
        <c:axId val="16732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33426804555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Sheet1!$L$6:$L$20</c:f>
              <c:numCache>
                <c:formatCode>General</c:formatCode>
                <c:ptCount val="15"/>
                <c:pt idx="0">
                  <c:v>3377</c:v>
                </c:pt>
                <c:pt idx="1">
                  <c:v>2873</c:v>
                </c:pt>
                <c:pt idx="2">
                  <c:v>2500</c:v>
                </c:pt>
                <c:pt idx="3">
                  <c:v>2212</c:v>
                </c:pt>
                <c:pt idx="4">
                  <c:v>1984</c:v>
                </c:pt>
                <c:pt idx="5">
                  <c:v>1799</c:v>
                </c:pt>
                <c:pt idx="6">
                  <c:v>1645</c:v>
                </c:pt>
                <c:pt idx="7">
                  <c:v>1515</c:v>
                </c:pt>
                <c:pt idx="8">
                  <c:v>1405</c:v>
                </c:pt>
                <c:pt idx="9">
                  <c:v>1309</c:v>
                </c:pt>
                <c:pt idx="10">
                  <c:v>1226</c:v>
                </c:pt>
                <c:pt idx="11">
                  <c:v>1152</c:v>
                </c:pt>
                <c:pt idx="12">
                  <c:v>1087</c:v>
                </c:pt>
                <c:pt idx="13">
                  <c:v>1029</c:v>
                </c:pt>
                <c:pt idx="14">
                  <c:v>977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3-4EE3-97B0-12FF6B151441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3500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900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3-4EE3-97B0-12FF6B151441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Sheet1!$P$6:$P$20</c:f>
              <c:numCache>
                <c:formatCode>General</c:formatCode>
                <c:ptCount val="15"/>
                <c:pt idx="0">
                  <c:v>3125</c:v>
                </c:pt>
                <c:pt idx="1">
                  <c:v>2687</c:v>
                </c:pt>
                <c:pt idx="2">
                  <c:v>2356</c:v>
                </c:pt>
                <c:pt idx="3">
                  <c:v>2098</c:v>
                </c:pt>
                <c:pt idx="4">
                  <c:v>1892</c:v>
                </c:pt>
                <c:pt idx="5">
                  <c:v>1722</c:v>
                </c:pt>
                <c:pt idx="6">
                  <c:v>1580</c:v>
                </c:pt>
                <c:pt idx="7">
                  <c:v>1460</c:v>
                </c:pt>
                <c:pt idx="8">
                  <c:v>1357</c:v>
                </c:pt>
                <c:pt idx="9">
                  <c:v>1268</c:v>
                </c:pt>
                <c:pt idx="10">
                  <c:v>1189</c:v>
                </c:pt>
                <c:pt idx="11">
                  <c:v>1120</c:v>
                </c:pt>
                <c:pt idx="12">
                  <c:v>1058</c:v>
                </c:pt>
                <c:pt idx="13">
                  <c:v>1003</c:v>
                </c:pt>
                <c:pt idx="14">
                  <c:v>951</c:v>
                </c:pt>
              </c:numCache>
            </c:numRef>
          </c:xVal>
          <c:yVal>
            <c:numRef>
              <c:f>Sheet1!$M$6:$M$20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3-4EE3-97B0-12FF6B15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28799"/>
        <c:axId val="1874029631"/>
      </c:scatterChart>
      <c:valAx>
        <c:axId val="1874028799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29631"/>
        <c:crosses val="autoZero"/>
        <c:crossBetween val="midCat"/>
      </c:valAx>
      <c:valAx>
        <c:axId val="18740296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571500</xdr:colOff>
      <xdr:row>0</xdr:row>
      <xdr:rowOff>66675</xdr:rowOff>
    </xdr:from>
    <xdr:to>
      <xdr:col>39</xdr:col>
      <xdr:colOff>266700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428625</xdr:colOff>
      <xdr:row>15</xdr:row>
      <xdr:rowOff>61912</xdr:rowOff>
    </xdr:from>
    <xdr:to>
      <xdr:col>63</xdr:col>
      <xdr:colOff>76200</xdr:colOff>
      <xdr:row>31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J86"/>
  <sheetViews>
    <sheetView tabSelected="1" topLeftCell="E1" workbookViewId="0">
      <selection activeCell="L18" sqref="K18:L18"/>
    </sheetView>
  </sheetViews>
  <sheetFormatPr baseColWidth="10" defaultColWidth="9.140625" defaultRowHeight="15" x14ac:dyDescent="0.25"/>
  <cols>
    <col min="11" max="11" width="18.7109375" bestFit="1" customWidth="1"/>
    <col min="12" max="12" width="18.5703125" bestFit="1" customWidth="1"/>
    <col min="13" max="13" width="19.85546875" bestFit="1" customWidth="1"/>
    <col min="14" max="14" width="18.85546875" bestFit="1" customWidth="1"/>
    <col min="15" max="15" width="20.140625" bestFit="1" customWidth="1"/>
    <col min="16" max="16" width="5" bestFit="1" customWidth="1"/>
    <col min="25" max="25" width="12.7109375" bestFit="1" customWidth="1"/>
  </cols>
  <sheetData>
    <row r="4" spans="7:19" x14ac:dyDescent="0.25">
      <c r="I4">
        <v>3</v>
      </c>
      <c r="L4">
        <v>12</v>
      </c>
      <c r="S4" t="s">
        <v>0</v>
      </c>
    </row>
    <row r="5" spans="7:19" x14ac:dyDescent="0.25">
      <c r="O5">
        <v>3500</v>
      </c>
      <c r="S5" t="str">
        <f>CONCATENATE(S4,O5,",")</f>
        <v>ADCNoteTable = {3500,</v>
      </c>
    </row>
    <row r="6" spans="7:19" x14ac:dyDescent="0.25">
      <c r="G6">
        <v>1000</v>
      </c>
      <c r="H6">
        <v>4700</v>
      </c>
      <c r="I6">
        <f>G6+I5</f>
        <v>1000</v>
      </c>
      <c r="J6">
        <v>1</v>
      </c>
      <c r="K6">
        <f>$I$4*H6/(H6+I6)</f>
        <v>2.4736842105263159</v>
      </c>
      <c r="L6">
        <f t="shared" ref="L6:L20" si="0">ROUND(K6*(2^$L$4-1)/$I$4,0)</f>
        <v>3377</v>
      </c>
      <c r="M6">
        <v>0</v>
      </c>
      <c r="N6">
        <f>L6-L7</f>
        <v>504</v>
      </c>
      <c r="O6">
        <f>ROUND(L7+N6/2,0)</f>
        <v>3125</v>
      </c>
      <c r="P6">
        <f>ROUND(L6-N6/2,0)</f>
        <v>3125</v>
      </c>
      <c r="Q6">
        <v>2.4736842110000001</v>
      </c>
      <c r="R6">
        <v>2.4736842110000001</v>
      </c>
      <c r="S6" t="str">
        <f t="shared" ref="S6:S19" si="1">CONCATENATE(S5,O6,",")</f>
        <v>ADCNoteTable = {3500,3125,</v>
      </c>
    </row>
    <row r="7" spans="7:19" x14ac:dyDescent="0.25">
      <c r="G7">
        <v>1000</v>
      </c>
      <c r="H7">
        <v>4700</v>
      </c>
      <c r="I7">
        <f t="shared" ref="I7:I20" si="2">G7+I6</f>
        <v>2000</v>
      </c>
      <c r="J7">
        <v>2</v>
      </c>
      <c r="K7">
        <f t="shared" ref="K7:K20" si="3">$I$4*H7/(H7+I7)</f>
        <v>2.1044776119402986</v>
      </c>
      <c r="L7">
        <f t="shared" si="0"/>
        <v>2873</v>
      </c>
      <c r="M7">
        <v>0</v>
      </c>
      <c r="N7">
        <f t="shared" ref="N7:N19" si="4">L7-L8</f>
        <v>373</v>
      </c>
      <c r="O7">
        <f t="shared" ref="O7:O19" si="5">ROUND(L8+N7/2,0)</f>
        <v>2687</v>
      </c>
      <c r="P7">
        <f t="shared" ref="P7:P20" si="6">ROUND(L7-N7/2,0)</f>
        <v>2687</v>
      </c>
      <c r="Q7">
        <v>-0.36920659859999999</v>
      </c>
      <c r="R7">
        <v>0.36920659859999999</v>
      </c>
      <c r="S7" t="str">
        <f t="shared" si="1"/>
        <v>ADCNoteTable = {3500,3125,2687,</v>
      </c>
    </row>
    <row r="8" spans="7:19" x14ac:dyDescent="0.25">
      <c r="G8">
        <v>1000</v>
      </c>
      <c r="H8">
        <v>4700</v>
      </c>
      <c r="I8">
        <f t="shared" si="2"/>
        <v>3000</v>
      </c>
      <c r="J8">
        <v>3</v>
      </c>
      <c r="K8">
        <f t="shared" si="3"/>
        <v>1.8311688311688312</v>
      </c>
      <c r="L8">
        <f t="shared" si="0"/>
        <v>2500</v>
      </c>
      <c r="M8">
        <v>0</v>
      </c>
      <c r="N8">
        <f t="shared" si="4"/>
        <v>288</v>
      </c>
      <c r="O8">
        <f t="shared" si="5"/>
        <v>2356</v>
      </c>
      <c r="P8">
        <f t="shared" si="6"/>
        <v>2356</v>
      </c>
      <c r="Q8">
        <v>-0.27330878079999998</v>
      </c>
      <c r="R8">
        <v>0.27330878079999998</v>
      </c>
      <c r="S8" t="str">
        <f t="shared" si="1"/>
        <v>ADCNoteTable = {3500,3125,2687,2356,</v>
      </c>
    </row>
    <row r="9" spans="7:19" x14ac:dyDescent="0.25">
      <c r="G9">
        <v>1000</v>
      </c>
      <c r="H9">
        <v>4700</v>
      </c>
      <c r="I9">
        <f t="shared" si="2"/>
        <v>4000</v>
      </c>
      <c r="J9">
        <v>4</v>
      </c>
      <c r="K9">
        <f t="shared" si="3"/>
        <v>1.6206896551724137</v>
      </c>
      <c r="L9">
        <f t="shared" si="0"/>
        <v>2212</v>
      </c>
      <c r="M9">
        <v>0</v>
      </c>
      <c r="N9">
        <f t="shared" si="4"/>
        <v>228</v>
      </c>
      <c r="O9">
        <f t="shared" si="5"/>
        <v>2098</v>
      </c>
      <c r="P9">
        <f t="shared" si="6"/>
        <v>2098</v>
      </c>
      <c r="Q9">
        <v>-0.21047917599999999</v>
      </c>
      <c r="R9">
        <v>0.21047917599999999</v>
      </c>
      <c r="S9" t="str">
        <f t="shared" si="1"/>
        <v>ADCNoteTable = {3500,3125,2687,2356,2098,</v>
      </c>
    </row>
    <row r="10" spans="7:19" x14ac:dyDescent="0.25">
      <c r="G10">
        <v>1000</v>
      </c>
      <c r="H10">
        <v>4700</v>
      </c>
      <c r="I10">
        <f t="shared" si="2"/>
        <v>5000</v>
      </c>
      <c r="J10">
        <v>5</v>
      </c>
      <c r="K10">
        <f t="shared" si="3"/>
        <v>1.4536082474226804</v>
      </c>
      <c r="L10">
        <f t="shared" si="0"/>
        <v>1984</v>
      </c>
      <c r="M10">
        <v>0</v>
      </c>
      <c r="N10">
        <f t="shared" si="4"/>
        <v>185</v>
      </c>
      <c r="O10">
        <f t="shared" si="5"/>
        <v>1892</v>
      </c>
      <c r="P10">
        <f t="shared" si="6"/>
        <v>1892</v>
      </c>
      <c r="Q10">
        <v>-0.16708140769999999</v>
      </c>
      <c r="R10">
        <v>0.16708140769999999</v>
      </c>
      <c r="S10" t="str">
        <f t="shared" si="1"/>
        <v>ADCNoteTable = {3500,3125,2687,2356,2098,1892,</v>
      </c>
    </row>
    <row r="11" spans="7:19" x14ac:dyDescent="0.25">
      <c r="G11">
        <v>1000</v>
      </c>
      <c r="H11">
        <v>4700</v>
      </c>
      <c r="I11">
        <f t="shared" si="2"/>
        <v>6000</v>
      </c>
      <c r="J11">
        <v>6</v>
      </c>
      <c r="K11">
        <f t="shared" si="3"/>
        <v>1.3177570093457944</v>
      </c>
      <c r="L11">
        <f t="shared" si="0"/>
        <v>1799</v>
      </c>
      <c r="M11">
        <v>0</v>
      </c>
      <c r="N11">
        <f t="shared" si="4"/>
        <v>154</v>
      </c>
      <c r="O11">
        <f t="shared" si="5"/>
        <v>1722</v>
      </c>
      <c r="P11">
        <f t="shared" si="6"/>
        <v>1722</v>
      </c>
      <c r="Q11">
        <v>-0.13585123809999999</v>
      </c>
      <c r="R11">
        <v>0.13585123809999999</v>
      </c>
      <c r="S11" t="str">
        <f t="shared" si="1"/>
        <v>ADCNoteTable = {3500,3125,2687,2356,2098,1892,1722,</v>
      </c>
    </row>
    <row r="12" spans="7:19" x14ac:dyDescent="0.25">
      <c r="G12">
        <v>1000</v>
      </c>
      <c r="H12">
        <v>4700</v>
      </c>
      <c r="I12">
        <f t="shared" si="2"/>
        <v>7000</v>
      </c>
      <c r="J12">
        <v>7</v>
      </c>
      <c r="K12">
        <f t="shared" si="3"/>
        <v>1.2051282051282051</v>
      </c>
      <c r="L12">
        <f t="shared" si="0"/>
        <v>1645</v>
      </c>
      <c r="M12">
        <v>0</v>
      </c>
      <c r="N12">
        <f t="shared" si="4"/>
        <v>130</v>
      </c>
      <c r="O12">
        <f t="shared" si="5"/>
        <v>1580</v>
      </c>
      <c r="P12">
        <f t="shared" si="6"/>
        <v>1580</v>
      </c>
      <c r="Q12">
        <v>-0.1126288042</v>
      </c>
      <c r="R12">
        <v>0.1126288042</v>
      </c>
      <c r="S12" t="str">
        <f t="shared" si="1"/>
        <v>ADCNoteTable = {3500,3125,2687,2356,2098,1892,1722,1580,</v>
      </c>
    </row>
    <row r="13" spans="7:19" x14ac:dyDescent="0.25">
      <c r="G13">
        <v>1000</v>
      </c>
      <c r="H13">
        <v>4700</v>
      </c>
      <c r="I13">
        <f t="shared" si="2"/>
        <v>8000</v>
      </c>
      <c r="J13">
        <v>8</v>
      </c>
      <c r="K13">
        <f t="shared" si="3"/>
        <v>1.110236220472441</v>
      </c>
      <c r="L13">
        <f t="shared" si="0"/>
        <v>1515</v>
      </c>
      <c r="M13">
        <v>0</v>
      </c>
      <c r="N13">
        <f t="shared" si="4"/>
        <v>110</v>
      </c>
      <c r="O13">
        <f t="shared" si="5"/>
        <v>1460</v>
      </c>
      <c r="P13">
        <f t="shared" si="6"/>
        <v>1460</v>
      </c>
      <c r="Q13">
        <v>-9.4891984659999998E-2</v>
      </c>
      <c r="R13">
        <v>9.4891984659999998E-2</v>
      </c>
      <c r="S13" t="str">
        <f t="shared" si="1"/>
        <v>ADCNoteTable = {3500,3125,2687,2356,2098,1892,1722,1580,1460,</v>
      </c>
    </row>
    <row r="14" spans="7:19" x14ac:dyDescent="0.25">
      <c r="G14">
        <v>1000</v>
      </c>
      <c r="H14">
        <v>4700</v>
      </c>
      <c r="I14">
        <f t="shared" si="2"/>
        <v>9000</v>
      </c>
      <c r="J14">
        <v>9</v>
      </c>
      <c r="K14">
        <f t="shared" si="3"/>
        <v>1.0291970802919708</v>
      </c>
      <c r="L14">
        <f t="shared" si="0"/>
        <v>1405</v>
      </c>
      <c r="M14">
        <v>0</v>
      </c>
      <c r="N14">
        <f t="shared" si="4"/>
        <v>96</v>
      </c>
      <c r="O14">
        <f t="shared" si="5"/>
        <v>1357</v>
      </c>
      <c r="P14">
        <f t="shared" si="6"/>
        <v>1357</v>
      </c>
      <c r="Q14">
        <v>-8.1039140179999997E-2</v>
      </c>
      <c r="R14">
        <v>8.1039140179999997E-2</v>
      </c>
      <c r="S14" t="str">
        <f t="shared" si="1"/>
        <v>ADCNoteTable = {3500,3125,2687,2356,2098,1892,1722,1580,1460,1357,</v>
      </c>
    </row>
    <row r="15" spans="7:19" x14ac:dyDescent="0.25">
      <c r="G15">
        <v>1000</v>
      </c>
      <c r="H15">
        <v>4700</v>
      </c>
      <c r="I15">
        <f t="shared" si="2"/>
        <v>10000</v>
      </c>
      <c r="J15">
        <v>10</v>
      </c>
      <c r="K15">
        <f t="shared" si="3"/>
        <v>0.95918367346938771</v>
      </c>
      <c r="L15">
        <f t="shared" si="0"/>
        <v>1309</v>
      </c>
      <c r="M15">
        <v>0</v>
      </c>
      <c r="N15">
        <f t="shared" si="4"/>
        <v>83</v>
      </c>
      <c r="O15">
        <f t="shared" si="5"/>
        <v>1268</v>
      </c>
      <c r="P15">
        <f t="shared" si="6"/>
        <v>1268</v>
      </c>
      <c r="Q15">
        <v>-7.0013406819999999E-2</v>
      </c>
      <c r="R15">
        <v>7.0013406819999999E-2</v>
      </c>
      <c r="S15" t="str">
        <f t="shared" si="1"/>
        <v>ADCNoteTable = {3500,3125,2687,2356,2098,1892,1722,1580,1460,1357,1268,</v>
      </c>
    </row>
    <row r="16" spans="7:19" x14ac:dyDescent="0.25">
      <c r="G16">
        <v>1000</v>
      </c>
      <c r="H16">
        <v>4700</v>
      </c>
      <c r="I16">
        <f t="shared" si="2"/>
        <v>11000</v>
      </c>
      <c r="J16">
        <v>11</v>
      </c>
      <c r="K16">
        <f t="shared" si="3"/>
        <v>0.89808917197452232</v>
      </c>
      <c r="L16">
        <f t="shared" si="0"/>
        <v>1226</v>
      </c>
      <c r="M16">
        <v>0</v>
      </c>
      <c r="N16">
        <f t="shared" si="4"/>
        <v>74</v>
      </c>
      <c r="O16">
        <f t="shared" si="5"/>
        <v>1189</v>
      </c>
      <c r="P16">
        <f t="shared" si="6"/>
        <v>1189</v>
      </c>
      <c r="Q16">
        <v>-6.1094501490000001E-2</v>
      </c>
      <c r="R16">
        <v>6.1094501490000001E-2</v>
      </c>
      <c r="S16" t="str">
        <f t="shared" si="1"/>
        <v>ADCNoteTable = {3500,3125,2687,2356,2098,1892,1722,1580,1460,1357,1268,1189,</v>
      </c>
    </row>
    <row r="17" spans="7:36" x14ac:dyDescent="0.25">
      <c r="G17">
        <v>1000</v>
      </c>
      <c r="H17">
        <v>4700</v>
      </c>
      <c r="I17">
        <f t="shared" si="2"/>
        <v>12000</v>
      </c>
      <c r="J17">
        <v>12</v>
      </c>
      <c r="K17">
        <f t="shared" si="3"/>
        <v>0.84431137724550898</v>
      </c>
      <c r="L17">
        <f t="shared" si="0"/>
        <v>1152</v>
      </c>
      <c r="M17">
        <v>0</v>
      </c>
      <c r="N17">
        <f t="shared" si="4"/>
        <v>65</v>
      </c>
      <c r="O17">
        <f t="shared" si="5"/>
        <v>1120</v>
      </c>
      <c r="P17">
        <f t="shared" si="6"/>
        <v>1120</v>
      </c>
      <c r="Q17">
        <v>-5.3777794730000002E-2</v>
      </c>
      <c r="R17">
        <v>5.3777794730000002E-2</v>
      </c>
      <c r="S17" t="str">
        <f t="shared" si="1"/>
        <v>ADCNoteTable = {3500,3125,2687,2356,2098,1892,1722,1580,1460,1357,1268,1189,1120,</v>
      </c>
    </row>
    <row r="18" spans="7:36" x14ac:dyDescent="0.25">
      <c r="G18">
        <v>1000</v>
      </c>
      <c r="H18">
        <v>4700</v>
      </c>
      <c r="I18">
        <f t="shared" si="2"/>
        <v>13000</v>
      </c>
      <c r="J18">
        <v>13</v>
      </c>
      <c r="K18">
        <f t="shared" si="3"/>
        <v>0.79661016949152541</v>
      </c>
      <c r="L18">
        <f t="shared" si="0"/>
        <v>1087</v>
      </c>
      <c r="M18">
        <v>0</v>
      </c>
      <c r="N18">
        <f t="shared" si="4"/>
        <v>58</v>
      </c>
      <c r="O18">
        <f t="shared" si="5"/>
        <v>1058</v>
      </c>
      <c r="P18">
        <f t="shared" si="6"/>
        <v>1058</v>
      </c>
      <c r="Q18">
        <v>-4.7701207750000002E-2</v>
      </c>
      <c r="R18">
        <v>4.7701207750000002E-2</v>
      </c>
      <c r="S18" t="str">
        <f t="shared" si="1"/>
        <v>ADCNoteTable = {3500,3125,2687,2356,2098,1892,1722,1580,1460,1357,1268,1189,1120,1058,</v>
      </c>
    </row>
    <row r="19" spans="7:36" x14ac:dyDescent="0.25">
      <c r="G19">
        <v>1000</v>
      </c>
      <c r="H19">
        <v>4700</v>
      </c>
      <c r="I19">
        <f t="shared" si="2"/>
        <v>14000</v>
      </c>
      <c r="J19">
        <v>14</v>
      </c>
      <c r="K19">
        <f t="shared" si="3"/>
        <v>0.75401069518716579</v>
      </c>
      <c r="L19">
        <f t="shared" si="0"/>
        <v>1029</v>
      </c>
      <c r="M19">
        <v>0</v>
      </c>
      <c r="N19">
        <f t="shared" si="4"/>
        <v>52</v>
      </c>
      <c r="O19">
        <f t="shared" si="5"/>
        <v>1003</v>
      </c>
      <c r="P19">
        <f t="shared" si="6"/>
        <v>1003</v>
      </c>
      <c r="Q19">
        <v>-4.2599474300000002E-2</v>
      </c>
      <c r="R19">
        <v>4.2599474300000002E-2</v>
      </c>
      <c r="S19" t="str">
        <f t="shared" si="1"/>
        <v>ADCNoteTable = {3500,3125,2687,2356,2098,1892,1722,1580,1460,1357,1268,1189,1120,1058,1003,</v>
      </c>
    </row>
    <row r="20" spans="7:36" x14ac:dyDescent="0.25">
      <c r="G20">
        <v>1000</v>
      </c>
      <c r="H20">
        <v>4700</v>
      </c>
      <c r="I20">
        <f t="shared" si="2"/>
        <v>15000</v>
      </c>
      <c r="J20">
        <v>15</v>
      </c>
      <c r="K20">
        <f t="shared" si="3"/>
        <v>0.71573604060913709</v>
      </c>
      <c r="L20">
        <f t="shared" si="0"/>
        <v>977</v>
      </c>
      <c r="M20">
        <v>0</v>
      </c>
      <c r="N20">
        <f>N19</f>
        <v>52</v>
      </c>
      <c r="O20">
        <v>900</v>
      </c>
      <c r="P20">
        <f t="shared" si="6"/>
        <v>951</v>
      </c>
      <c r="Q20">
        <v>-3.8274654579999998E-2</v>
      </c>
      <c r="R20">
        <v>3.8274654579999998E-2</v>
      </c>
      <c r="S20" t="str">
        <f>CONCATENATE(S19,O20)</f>
        <v>ADCNoteTable = {3500,3125,2687,2356,2098,1892,1722,1580,1460,1357,1268,1189,1120,1058,1003,900</v>
      </c>
    </row>
    <row r="21" spans="7:36" x14ac:dyDescent="0.25">
      <c r="S21" t="str">
        <f>CONCATENATE(S20,"};")</f>
        <v>ADCNoteTable = {3500,3125,2687,2356,2098,1892,1722,1580,1460,1357,1268,1189,1120,1058,1003,900};</v>
      </c>
    </row>
    <row r="26" spans="7:36" x14ac:dyDescent="0.25">
      <c r="I26">
        <v>170</v>
      </c>
      <c r="J26" t="s">
        <v>14</v>
      </c>
      <c r="K26">
        <f>I26*1000000</f>
        <v>170000000</v>
      </c>
      <c r="AC26" t="s">
        <v>20</v>
      </c>
      <c r="AD26">
        <v>400</v>
      </c>
    </row>
    <row r="27" spans="7:36" x14ac:dyDescent="0.25">
      <c r="I27">
        <f>K27*1000000000</f>
        <v>5.8823529411764701</v>
      </c>
      <c r="J27" t="s">
        <v>15</v>
      </c>
      <c r="K27">
        <f>1/K26</f>
        <v>5.8823529411764704E-9</v>
      </c>
      <c r="AD27" t="s">
        <v>19</v>
      </c>
    </row>
    <row r="28" spans="7:36" x14ac:dyDescent="0.25">
      <c r="N28">
        <f>L6</f>
        <v>3377</v>
      </c>
      <c r="O28">
        <v>1</v>
      </c>
      <c r="P28" t="s">
        <v>1</v>
      </c>
      <c r="Q28">
        <v>3</v>
      </c>
      <c r="R28" t="str">
        <f>_xlfn.CONCAT(P28,Q28)</f>
        <v>A3</v>
      </c>
      <c r="S28" t="s">
        <v>13</v>
      </c>
      <c r="T28">
        <f>O6</f>
        <v>3125</v>
      </c>
      <c r="U28">
        <f>U40/2</f>
        <v>220</v>
      </c>
      <c r="V28">
        <f>$K$26/($J$30*U28)</f>
        <v>38636.36363636364</v>
      </c>
      <c r="W28">
        <f>ROUND(V28,0)</f>
        <v>38636</v>
      </c>
      <c r="X28">
        <f>$K$26/(W28*$J$30)</f>
        <v>220.00207060772337</v>
      </c>
      <c r="Y28" s="1">
        <f>1-X28/U28</f>
        <v>-9.411853288066041E-6</v>
      </c>
      <c r="Z28" s="1">
        <f>1-ROUND(W28/2,0)/(W28/2)</f>
        <v>0</v>
      </c>
      <c r="AD28">
        <v>1</v>
      </c>
      <c r="AE28">
        <f t="shared" ref="AE28:AE55" si="7">U28*$AD$26</f>
        <v>88000</v>
      </c>
      <c r="AF28">
        <f>$K$26/(AD28*AE28)</f>
        <v>1931.8181818181818</v>
      </c>
      <c r="AG28">
        <f>ROUND(AF28,0)</f>
        <v>1932</v>
      </c>
      <c r="AH28">
        <f>$K$26/(AG28*AD28)</f>
        <v>87991.718426501029</v>
      </c>
      <c r="AI28" s="1">
        <f>1-AH28/AE28</f>
        <v>9.4108789761015998E-5</v>
      </c>
      <c r="AJ28" s="1">
        <f>1-ROUND(AG28/2,0)/(AG28/2)</f>
        <v>0</v>
      </c>
    </row>
    <row r="29" spans="7:36" x14ac:dyDescent="0.25">
      <c r="N29">
        <f t="shared" ref="N29:N42" si="8">L7</f>
        <v>2873</v>
      </c>
      <c r="O29">
        <v>2</v>
      </c>
      <c r="P29" t="s">
        <v>8</v>
      </c>
      <c r="Q29">
        <v>3</v>
      </c>
      <c r="R29" t="str">
        <f t="shared" ref="R29:R55" si="9">_xlfn.CONCAT(P29,Q29)</f>
        <v>A#3</v>
      </c>
      <c r="S29" t="s">
        <v>13</v>
      </c>
      <c r="T29">
        <f t="shared" ref="T29:T42" si="10">O7</f>
        <v>2687</v>
      </c>
      <c r="U29">
        <f t="shared" ref="U29:U39" si="11">U41/2</f>
        <v>233.08</v>
      </c>
      <c r="V29">
        <f t="shared" ref="V29:V55" si="12">$K$26/($J$30*U29)</f>
        <v>36468.165436759911</v>
      </c>
      <c r="W29">
        <f t="shared" ref="W29:W55" si="13">ROUND(V29,0)</f>
        <v>36468</v>
      </c>
      <c r="X29">
        <f t="shared" ref="X29:X55" si="14">$K$26/(W29*$J$30)</f>
        <v>233.0810573653614</v>
      </c>
      <c r="Y29" s="1">
        <f t="shared" ref="Y29:Y55" si="15">1-X29/U29</f>
        <v>-4.5364911678280606E-6</v>
      </c>
      <c r="Z29" s="1">
        <f t="shared" ref="Z29:Z55" si="16">1-ROUND(W29/2,0)/(W29/2)</f>
        <v>0</v>
      </c>
      <c r="AD29">
        <f>AD28</f>
        <v>1</v>
      </c>
      <c r="AE29">
        <f t="shared" si="7"/>
        <v>93232</v>
      </c>
      <c r="AF29">
        <f t="shared" ref="AF29:AF55" si="17">$K$26/(AD29*AE29)</f>
        <v>1823.4082718379955</v>
      </c>
      <c r="AG29">
        <f t="shared" ref="AG29:AG55" si="18">ROUND(AF29,0)</f>
        <v>1823</v>
      </c>
      <c r="AH29">
        <f t="shared" ref="AH29:AH55" si="19">$K$26/(AG29*AD29)</f>
        <v>93252.879868348871</v>
      </c>
      <c r="AI29" s="1">
        <f t="shared" ref="AI29:AI55" si="20">1-AH29/AE29</f>
        <v>-2.2395602742486531E-4</v>
      </c>
      <c r="AJ29" s="1">
        <f t="shared" ref="AJ29:AJ55" si="21">1-ROUND(AG29/2,0)/(AG29/2)</f>
        <v>-5.4854635216683434E-4</v>
      </c>
    </row>
    <row r="30" spans="7:36" x14ac:dyDescent="0.25">
      <c r="I30" t="s">
        <v>16</v>
      </c>
      <c r="J30">
        <v>20</v>
      </c>
      <c r="N30">
        <f t="shared" si="8"/>
        <v>2500</v>
      </c>
      <c r="O30">
        <v>3</v>
      </c>
      <c r="P30" t="s">
        <v>2</v>
      </c>
      <c r="Q30">
        <v>3</v>
      </c>
      <c r="R30" t="str">
        <f t="shared" si="9"/>
        <v>B3</v>
      </c>
      <c r="S30" t="s">
        <v>13</v>
      </c>
      <c r="T30">
        <f t="shared" si="10"/>
        <v>2356</v>
      </c>
      <c r="U30">
        <f t="shared" si="11"/>
        <v>246.94</v>
      </c>
      <c r="V30">
        <f t="shared" si="12"/>
        <v>34421.316919089659</v>
      </c>
      <c r="W30">
        <f t="shared" si="13"/>
        <v>34421</v>
      </c>
      <c r="X30">
        <f t="shared" si="14"/>
        <v>246.94227361203917</v>
      </c>
      <c r="Y30" s="1">
        <f t="shared" si="15"/>
        <v>-9.2071435942031599E-6</v>
      </c>
      <c r="Z30" s="1">
        <f t="shared" si="16"/>
        <v>-2.9052032189724741E-5</v>
      </c>
      <c r="AD30">
        <f t="shared" ref="AD30:AD55" si="22">AD29</f>
        <v>1</v>
      </c>
      <c r="AE30">
        <f t="shared" si="7"/>
        <v>98776</v>
      </c>
      <c r="AF30">
        <f t="shared" si="17"/>
        <v>1721.0658459544829</v>
      </c>
      <c r="AG30">
        <f t="shared" si="18"/>
        <v>1721</v>
      </c>
      <c r="AH30">
        <f t="shared" si="19"/>
        <v>98779.779198140619</v>
      </c>
      <c r="AI30" s="1">
        <f t="shared" si="20"/>
        <v>-3.82602873230109E-5</v>
      </c>
      <c r="AJ30" s="1">
        <f t="shared" si="21"/>
        <v>-5.8105752469495009E-4</v>
      </c>
    </row>
    <row r="31" spans="7:36" x14ac:dyDescent="0.25">
      <c r="I31" t="s">
        <v>17</v>
      </c>
      <c r="J31">
        <v>450</v>
      </c>
      <c r="N31">
        <f t="shared" si="8"/>
        <v>2212</v>
      </c>
      <c r="O31">
        <v>4</v>
      </c>
      <c r="P31" t="s">
        <v>3</v>
      </c>
      <c r="Q31">
        <v>3</v>
      </c>
      <c r="R31" t="str">
        <f t="shared" si="9"/>
        <v>C3</v>
      </c>
      <c r="S31" t="s">
        <v>13</v>
      </c>
      <c r="T31">
        <f t="shared" si="10"/>
        <v>2098</v>
      </c>
      <c r="U31">
        <f t="shared" si="11"/>
        <v>261.625</v>
      </c>
      <c r="V31">
        <f t="shared" si="12"/>
        <v>32489.249880554227</v>
      </c>
      <c r="W31">
        <f t="shared" si="13"/>
        <v>32489</v>
      </c>
      <c r="X31">
        <f t="shared" si="14"/>
        <v>261.62701221952045</v>
      </c>
      <c r="Y31" s="1">
        <f t="shared" si="15"/>
        <v>-7.6912356252734071E-6</v>
      </c>
      <c r="Z31" s="1">
        <f t="shared" si="16"/>
        <v>-3.0779648496404022E-5</v>
      </c>
      <c r="AD31">
        <f t="shared" si="22"/>
        <v>1</v>
      </c>
      <c r="AE31">
        <f t="shared" si="7"/>
        <v>104650</v>
      </c>
      <c r="AF31">
        <f t="shared" si="17"/>
        <v>1624.4624940277115</v>
      </c>
      <c r="AG31">
        <f t="shared" si="18"/>
        <v>1624</v>
      </c>
      <c r="AH31">
        <f t="shared" si="19"/>
        <v>104679.80295566503</v>
      </c>
      <c r="AI31" s="1">
        <f t="shared" si="20"/>
        <v>-2.8478696287659311E-4</v>
      </c>
      <c r="AJ31" s="1">
        <f t="shared" si="21"/>
        <v>0</v>
      </c>
    </row>
    <row r="32" spans="7:36" x14ac:dyDescent="0.25">
      <c r="I32">
        <f>J32/1000</f>
        <v>18.888888888888889</v>
      </c>
      <c r="J32">
        <f>K26/J30/J31</f>
        <v>18888.888888888891</v>
      </c>
      <c r="K32" t="s">
        <v>18</v>
      </c>
      <c r="L32">
        <v>20000</v>
      </c>
      <c r="N32">
        <f t="shared" si="8"/>
        <v>1984</v>
      </c>
      <c r="O32">
        <v>5</v>
      </c>
      <c r="P32" t="s">
        <v>9</v>
      </c>
      <c r="Q32">
        <v>3</v>
      </c>
      <c r="R32" t="str">
        <f t="shared" si="9"/>
        <v>C#3</v>
      </c>
      <c r="S32" t="s">
        <v>13</v>
      </c>
      <c r="T32">
        <f t="shared" si="10"/>
        <v>1892</v>
      </c>
      <c r="U32">
        <f t="shared" si="11"/>
        <v>277.185</v>
      </c>
      <c r="V32">
        <f t="shared" si="12"/>
        <v>30665.440049064706</v>
      </c>
      <c r="W32">
        <f t="shared" si="13"/>
        <v>30665</v>
      </c>
      <c r="X32">
        <f t="shared" si="14"/>
        <v>277.18897766182943</v>
      </c>
      <c r="Y32" s="1">
        <f t="shared" si="15"/>
        <v>-1.4350205925328652E-5</v>
      </c>
      <c r="Z32" s="1">
        <f t="shared" si="16"/>
        <v>-3.2610467960214606E-5</v>
      </c>
      <c r="AD32">
        <f t="shared" si="22"/>
        <v>1</v>
      </c>
      <c r="AE32">
        <f t="shared" si="7"/>
        <v>110874</v>
      </c>
      <c r="AF32">
        <f t="shared" si="17"/>
        <v>1533.2720024532352</v>
      </c>
      <c r="AG32">
        <f t="shared" si="18"/>
        <v>1533</v>
      </c>
      <c r="AH32">
        <f t="shared" si="19"/>
        <v>110893.67253750816</v>
      </c>
      <c r="AI32" s="1">
        <f t="shared" si="20"/>
        <v>-1.7743147634385892E-4</v>
      </c>
      <c r="AJ32" s="1">
        <f t="shared" si="21"/>
        <v>-6.5231572080892697E-4</v>
      </c>
    </row>
    <row r="33" spans="10:36" x14ac:dyDescent="0.25">
      <c r="J33">
        <f>K27*J30*J31</f>
        <v>5.2941176470588231E-5</v>
      </c>
      <c r="N33">
        <f t="shared" si="8"/>
        <v>1799</v>
      </c>
      <c r="O33">
        <v>6</v>
      </c>
      <c r="P33" t="s">
        <v>4</v>
      </c>
      <c r="Q33">
        <v>3</v>
      </c>
      <c r="R33" t="str">
        <f t="shared" si="9"/>
        <v>D3</v>
      </c>
      <c r="S33" t="s">
        <v>13</v>
      </c>
      <c r="T33">
        <f t="shared" si="10"/>
        <v>1722</v>
      </c>
      <c r="U33">
        <f t="shared" si="11"/>
        <v>293.66500000000002</v>
      </c>
      <c r="V33">
        <f t="shared" si="12"/>
        <v>28944.545655764221</v>
      </c>
      <c r="W33">
        <f t="shared" si="13"/>
        <v>28945</v>
      </c>
      <c r="X33">
        <f t="shared" si="14"/>
        <v>293.66039039557779</v>
      </c>
      <c r="Y33" s="1">
        <f t="shared" si="15"/>
        <v>1.56968124298551E-5</v>
      </c>
      <c r="Z33" s="1">
        <f t="shared" si="16"/>
        <v>-3.4548281222956945E-5</v>
      </c>
      <c r="AD33">
        <f t="shared" si="22"/>
        <v>1</v>
      </c>
      <c r="AE33">
        <f t="shared" si="7"/>
        <v>117466.00000000001</v>
      </c>
      <c r="AF33">
        <f t="shared" si="17"/>
        <v>1447.2272827882109</v>
      </c>
      <c r="AG33">
        <f t="shared" si="18"/>
        <v>1447</v>
      </c>
      <c r="AH33">
        <f t="shared" si="19"/>
        <v>117484.45058742225</v>
      </c>
      <c r="AI33" s="1">
        <f t="shared" si="20"/>
        <v>-1.5707172647605461E-4</v>
      </c>
      <c r="AJ33" s="1">
        <f t="shared" si="21"/>
        <v>-6.9108500345538282E-4</v>
      </c>
    </row>
    <row r="34" spans="10:36" x14ac:dyDescent="0.25">
      <c r="J34">
        <f>1/J33</f>
        <v>18888.888888888891</v>
      </c>
      <c r="N34">
        <f t="shared" si="8"/>
        <v>1645</v>
      </c>
      <c r="O34">
        <v>7</v>
      </c>
      <c r="P34" t="s">
        <v>10</v>
      </c>
      <c r="Q34">
        <v>3</v>
      </c>
      <c r="R34" t="str">
        <f t="shared" si="9"/>
        <v>D#3</v>
      </c>
      <c r="S34" t="s">
        <v>13</v>
      </c>
      <c r="T34">
        <f t="shared" si="10"/>
        <v>1580</v>
      </c>
      <c r="U34">
        <f t="shared" si="11"/>
        <v>311.125</v>
      </c>
      <c r="V34">
        <f t="shared" si="12"/>
        <v>27320.208919244677</v>
      </c>
      <c r="W34">
        <f t="shared" si="13"/>
        <v>27320</v>
      </c>
      <c r="X34">
        <f t="shared" si="14"/>
        <v>311.12737920937042</v>
      </c>
      <c r="Y34" s="1">
        <f t="shared" si="15"/>
        <v>-7.6471173013903382E-6</v>
      </c>
      <c r="Z34" s="1">
        <f t="shared" si="16"/>
        <v>0</v>
      </c>
      <c r="AD34">
        <f t="shared" si="22"/>
        <v>1</v>
      </c>
      <c r="AE34">
        <f t="shared" si="7"/>
        <v>124450</v>
      </c>
      <c r="AF34">
        <f t="shared" si="17"/>
        <v>1366.0104459622339</v>
      </c>
      <c r="AG34">
        <f t="shared" si="18"/>
        <v>1366</v>
      </c>
      <c r="AH34">
        <f t="shared" si="19"/>
        <v>124450.95168374816</v>
      </c>
      <c r="AI34" s="1">
        <f t="shared" si="20"/>
        <v>-7.6471173013903382E-6</v>
      </c>
      <c r="AJ34" s="1">
        <f t="shared" si="21"/>
        <v>0</v>
      </c>
    </row>
    <row r="35" spans="10:36" x14ac:dyDescent="0.25">
      <c r="N35">
        <f t="shared" si="8"/>
        <v>1515</v>
      </c>
      <c r="O35">
        <v>8</v>
      </c>
      <c r="P35" t="s">
        <v>5</v>
      </c>
      <c r="Q35">
        <v>3</v>
      </c>
      <c r="R35" t="str">
        <f t="shared" si="9"/>
        <v>E3</v>
      </c>
      <c r="S35" t="s">
        <v>13</v>
      </c>
      <c r="T35">
        <f t="shared" si="10"/>
        <v>1460</v>
      </c>
      <c r="U35">
        <f t="shared" si="11"/>
        <v>329.625</v>
      </c>
      <c r="V35">
        <f t="shared" si="12"/>
        <v>25786.879029199848</v>
      </c>
      <c r="W35">
        <f t="shared" si="13"/>
        <v>25787</v>
      </c>
      <c r="X35">
        <f t="shared" si="14"/>
        <v>329.62345367820996</v>
      </c>
      <c r="Y35" s="1">
        <f t="shared" si="15"/>
        <v>4.6911544635541702E-6</v>
      </c>
      <c r="Z35" s="1">
        <f t="shared" si="16"/>
        <v>-3.8779229844410068E-5</v>
      </c>
      <c r="AD35">
        <f t="shared" si="22"/>
        <v>1</v>
      </c>
      <c r="AE35">
        <f t="shared" si="7"/>
        <v>131850</v>
      </c>
      <c r="AF35">
        <f t="shared" si="17"/>
        <v>1289.3439514599925</v>
      </c>
      <c r="AG35">
        <f t="shared" si="18"/>
        <v>1289</v>
      </c>
      <c r="AH35">
        <f t="shared" si="19"/>
        <v>131885.18231186966</v>
      </c>
      <c r="AI35" s="1">
        <f t="shared" si="20"/>
        <v>-2.6683588827958182E-4</v>
      </c>
      <c r="AJ35" s="1">
        <f t="shared" si="21"/>
        <v>-7.7579519006976128E-4</v>
      </c>
    </row>
    <row r="36" spans="10:36" x14ac:dyDescent="0.25">
      <c r="N36">
        <f t="shared" si="8"/>
        <v>1405</v>
      </c>
      <c r="O36">
        <v>9</v>
      </c>
      <c r="P36" t="s">
        <v>6</v>
      </c>
      <c r="Q36">
        <v>3</v>
      </c>
      <c r="R36" t="str">
        <f t="shared" si="9"/>
        <v>F3</v>
      </c>
      <c r="S36" t="s">
        <v>13</v>
      </c>
      <c r="T36">
        <f t="shared" si="10"/>
        <v>1357</v>
      </c>
      <c r="U36">
        <f t="shared" si="11"/>
        <v>349.23</v>
      </c>
      <c r="V36">
        <f t="shared" si="12"/>
        <v>24339.260659164447</v>
      </c>
      <c r="W36">
        <f t="shared" si="13"/>
        <v>24339</v>
      </c>
      <c r="X36">
        <f t="shared" si="14"/>
        <v>349.23374008792473</v>
      </c>
      <c r="Y36" s="1">
        <f t="shared" si="15"/>
        <v>-1.070952645743084E-5</v>
      </c>
      <c r="Z36" s="1">
        <f t="shared" si="16"/>
        <v>-4.1086322363215189E-5</v>
      </c>
      <c r="AD36">
        <f t="shared" si="22"/>
        <v>1</v>
      </c>
      <c r="AE36">
        <f t="shared" si="7"/>
        <v>139692</v>
      </c>
      <c r="AF36">
        <f t="shared" si="17"/>
        <v>1216.9630329582224</v>
      </c>
      <c r="AG36">
        <f t="shared" si="18"/>
        <v>1217</v>
      </c>
      <c r="AH36">
        <f t="shared" si="19"/>
        <v>139687.75677896466</v>
      </c>
      <c r="AI36" s="1">
        <f t="shared" si="20"/>
        <v>3.0375547886429821E-5</v>
      </c>
      <c r="AJ36" s="1">
        <f t="shared" si="21"/>
        <v>-8.2169268693510489E-4</v>
      </c>
    </row>
    <row r="37" spans="10:36" x14ac:dyDescent="0.25">
      <c r="N37">
        <f t="shared" si="8"/>
        <v>1309</v>
      </c>
      <c r="O37">
        <v>10</v>
      </c>
      <c r="P37" t="s">
        <v>11</v>
      </c>
      <c r="Q37">
        <v>3</v>
      </c>
      <c r="R37" t="str">
        <f t="shared" si="9"/>
        <v>F#3</v>
      </c>
      <c r="S37" t="s">
        <v>13</v>
      </c>
      <c r="T37">
        <f t="shared" si="10"/>
        <v>1268</v>
      </c>
      <c r="U37">
        <f t="shared" si="11"/>
        <v>369.995</v>
      </c>
      <c r="V37">
        <f t="shared" si="12"/>
        <v>22973.283422748958</v>
      </c>
      <c r="W37">
        <f t="shared" si="13"/>
        <v>22973</v>
      </c>
      <c r="X37">
        <f t="shared" si="14"/>
        <v>369.99956470639444</v>
      </c>
      <c r="Y37" s="1">
        <f t="shared" si="15"/>
        <v>-1.2337211028334849E-5</v>
      </c>
      <c r="Z37" s="1">
        <f t="shared" si="16"/>
        <v>-4.3529360553629104E-5</v>
      </c>
      <c r="AD37">
        <f t="shared" si="22"/>
        <v>1</v>
      </c>
      <c r="AE37">
        <f t="shared" si="7"/>
        <v>147998</v>
      </c>
      <c r="AF37">
        <f t="shared" si="17"/>
        <v>1148.6641711374477</v>
      </c>
      <c r="AG37">
        <f t="shared" si="18"/>
        <v>1149</v>
      </c>
      <c r="AH37">
        <f t="shared" si="19"/>
        <v>147954.74325500434</v>
      </c>
      <c r="AI37" s="1">
        <f t="shared" si="20"/>
        <v>2.9227925374430974E-4</v>
      </c>
      <c r="AJ37" s="1">
        <f t="shared" si="21"/>
        <v>-8.7032201914705176E-4</v>
      </c>
    </row>
    <row r="38" spans="10:36" x14ac:dyDescent="0.25">
      <c r="K38">
        <f>K26/(J30*J31)</f>
        <v>18888.888888888891</v>
      </c>
      <c r="N38">
        <f t="shared" si="8"/>
        <v>1226</v>
      </c>
      <c r="O38">
        <v>11</v>
      </c>
      <c r="P38" t="s">
        <v>7</v>
      </c>
      <c r="Q38">
        <v>3</v>
      </c>
      <c r="R38" t="str">
        <f t="shared" si="9"/>
        <v>G3</v>
      </c>
      <c r="S38" t="s">
        <v>13</v>
      </c>
      <c r="T38">
        <f t="shared" si="10"/>
        <v>1189</v>
      </c>
      <c r="U38">
        <f t="shared" si="11"/>
        <v>391.995</v>
      </c>
      <c r="V38">
        <f t="shared" si="12"/>
        <v>21683.950050383297</v>
      </c>
      <c r="W38">
        <f t="shared" si="13"/>
        <v>21684</v>
      </c>
      <c r="X38">
        <f t="shared" si="14"/>
        <v>391.99409703006825</v>
      </c>
      <c r="Y38" s="1">
        <f t="shared" si="15"/>
        <v>2.3035241055735511E-6</v>
      </c>
      <c r="Z38" s="1">
        <f t="shared" si="16"/>
        <v>0</v>
      </c>
      <c r="AD38">
        <f t="shared" si="22"/>
        <v>1</v>
      </c>
      <c r="AE38">
        <f t="shared" si="7"/>
        <v>156798</v>
      </c>
      <c r="AF38">
        <f t="shared" si="17"/>
        <v>1084.1975025191648</v>
      </c>
      <c r="AG38">
        <f t="shared" si="18"/>
        <v>1084</v>
      </c>
      <c r="AH38">
        <f t="shared" si="19"/>
        <v>156826.56826568267</v>
      </c>
      <c r="AI38" s="1">
        <f t="shared" si="20"/>
        <v>-1.8219789590845359E-4</v>
      </c>
      <c r="AJ38" s="1">
        <f t="shared" si="21"/>
        <v>0</v>
      </c>
    </row>
    <row r="39" spans="10:36" x14ac:dyDescent="0.25">
      <c r="N39">
        <f t="shared" si="8"/>
        <v>1152</v>
      </c>
      <c r="O39">
        <v>12</v>
      </c>
      <c r="P39" t="s">
        <v>12</v>
      </c>
      <c r="Q39">
        <v>3</v>
      </c>
      <c r="R39" t="str">
        <f t="shared" si="9"/>
        <v>G#3</v>
      </c>
      <c r="S39" t="s">
        <v>13</v>
      </c>
      <c r="T39">
        <f t="shared" si="10"/>
        <v>1120</v>
      </c>
      <c r="U39">
        <f t="shared" si="11"/>
        <v>415.30500000000001</v>
      </c>
      <c r="V39">
        <f t="shared" si="12"/>
        <v>20466.885782737987</v>
      </c>
      <c r="W39">
        <f t="shared" si="13"/>
        <v>20467</v>
      </c>
      <c r="X39">
        <f t="shared" si="14"/>
        <v>415.30268236673669</v>
      </c>
      <c r="Y39" s="1">
        <f t="shared" si="15"/>
        <v>5.580557092543792E-6</v>
      </c>
      <c r="Z39" s="1">
        <f t="shared" si="16"/>
        <v>-4.8859139101908866E-5</v>
      </c>
      <c r="AD39">
        <f t="shared" si="22"/>
        <v>1</v>
      </c>
      <c r="AE39">
        <f t="shared" si="7"/>
        <v>166122</v>
      </c>
      <c r="AF39">
        <f t="shared" si="17"/>
        <v>1023.3442891368994</v>
      </c>
      <c r="AG39">
        <f t="shared" si="18"/>
        <v>1023</v>
      </c>
      <c r="AH39">
        <f t="shared" si="19"/>
        <v>166177.90811339198</v>
      </c>
      <c r="AI39" s="1">
        <f t="shared" si="20"/>
        <v>-3.3654852091835608E-4</v>
      </c>
      <c r="AJ39" s="1">
        <f t="shared" si="21"/>
        <v>-9.7751710654936375E-4</v>
      </c>
    </row>
    <row r="40" spans="10:36" x14ac:dyDescent="0.25">
      <c r="N40">
        <f t="shared" si="8"/>
        <v>1087</v>
      </c>
      <c r="O40">
        <v>13</v>
      </c>
      <c r="P40" t="s">
        <v>1</v>
      </c>
      <c r="Q40">
        <f>Q28+1</f>
        <v>4</v>
      </c>
      <c r="R40" t="str">
        <f t="shared" si="9"/>
        <v>A4</v>
      </c>
      <c r="S40" t="s">
        <v>13</v>
      </c>
      <c r="T40">
        <f t="shared" si="10"/>
        <v>1058</v>
      </c>
      <c r="U40">
        <v>440</v>
      </c>
      <c r="V40">
        <f t="shared" si="12"/>
        <v>19318.18181818182</v>
      </c>
      <c r="W40">
        <f t="shared" si="13"/>
        <v>19318</v>
      </c>
      <c r="X40">
        <f t="shared" si="14"/>
        <v>440.00414121544674</v>
      </c>
      <c r="Y40" s="1">
        <f t="shared" si="15"/>
        <v>-9.411853288066041E-6</v>
      </c>
      <c r="Z40" s="1">
        <f t="shared" si="16"/>
        <v>0</v>
      </c>
      <c r="AD40">
        <f t="shared" si="22"/>
        <v>1</v>
      </c>
      <c r="AE40">
        <f t="shared" si="7"/>
        <v>176000</v>
      </c>
      <c r="AF40">
        <f t="shared" si="17"/>
        <v>965.90909090909088</v>
      </c>
      <c r="AG40">
        <f t="shared" si="18"/>
        <v>966</v>
      </c>
      <c r="AH40">
        <f t="shared" si="19"/>
        <v>175983.43685300206</v>
      </c>
      <c r="AI40" s="1">
        <f t="shared" si="20"/>
        <v>9.4108789761015998E-5</v>
      </c>
      <c r="AJ40" s="1">
        <f t="shared" si="21"/>
        <v>0</v>
      </c>
    </row>
    <row r="41" spans="10:36" x14ac:dyDescent="0.25">
      <c r="N41">
        <f t="shared" si="8"/>
        <v>1029</v>
      </c>
      <c r="O41">
        <v>14</v>
      </c>
      <c r="P41" t="s">
        <v>8</v>
      </c>
      <c r="Q41">
        <f t="shared" ref="Q41:Q55" si="23">Q29+1</f>
        <v>4</v>
      </c>
      <c r="R41" t="str">
        <f t="shared" si="9"/>
        <v>A#4</v>
      </c>
      <c r="S41" t="s">
        <v>13</v>
      </c>
      <c r="T41">
        <f t="shared" si="10"/>
        <v>1003</v>
      </c>
      <c r="U41">
        <v>466.16</v>
      </c>
      <c r="V41">
        <f t="shared" si="12"/>
        <v>18234.082718379956</v>
      </c>
      <c r="W41">
        <f t="shared" si="13"/>
        <v>18234</v>
      </c>
      <c r="X41">
        <f t="shared" si="14"/>
        <v>466.16211473072281</v>
      </c>
      <c r="Y41" s="1">
        <f t="shared" si="15"/>
        <v>-4.5364911678280606E-6</v>
      </c>
      <c r="Z41" s="1">
        <f t="shared" si="16"/>
        <v>0</v>
      </c>
      <c r="AD41">
        <f t="shared" si="22"/>
        <v>1</v>
      </c>
      <c r="AE41">
        <f t="shared" si="7"/>
        <v>186464</v>
      </c>
      <c r="AF41">
        <f t="shared" si="17"/>
        <v>911.70413591899774</v>
      </c>
      <c r="AG41">
        <f t="shared" si="18"/>
        <v>912</v>
      </c>
      <c r="AH41">
        <f t="shared" si="19"/>
        <v>186403.50877192983</v>
      </c>
      <c r="AI41" s="1">
        <f t="shared" si="20"/>
        <v>3.2441236951996633E-4</v>
      </c>
      <c r="AJ41" s="1">
        <f t="shared" si="21"/>
        <v>0</v>
      </c>
    </row>
    <row r="42" spans="10:36" x14ac:dyDescent="0.25">
      <c r="N42">
        <f t="shared" si="8"/>
        <v>977</v>
      </c>
      <c r="O42">
        <v>15</v>
      </c>
      <c r="P42" t="s">
        <v>2</v>
      </c>
      <c r="Q42">
        <f t="shared" si="23"/>
        <v>4</v>
      </c>
      <c r="R42" t="str">
        <f t="shared" si="9"/>
        <v>B4</v>
      </c>
      <c r="S42" t="s">
        <v>13</v>
      </c>
      <c r="T42">
        <f t="shared" si="10"/>
        <v>900</v>
      </c>
      <c r="U42">
        <v>493.88</v>
      </c>
      <c r="V42">
        <f t="shared" si="12"/>
        <v>17210.658459544829</v>
      </c>
      <c r="W42">
        <f t="shared" si="13"/>
        <v>17211</v>
      </c>
      <c r="X42">
        <f t="shared" si="14"/>
        <v>493.87019929115098</v>
      </c>
      <c r="Y42" s="1">
        <f t="shared" si="15"/>
        <v>1.9844312077910153E-5</v>
      </c>
      <c r="Z42" s="1">
        <f t="shared" si="16"/>
        <v>-5.8102376387259014E-5</v>
      </c>
      <c r="AD42">
        <f t="shared" si="22"/>
        <v>1</v>
      </c>
      <c r="AE42">
        <f t="shared" si="7"/>
        <v>197552</v>
      </c>
      <c r="AF42">
        <f t="shared" si="17"/>
        <v>860.53292297724147</v>
      </c>
      <c r="AG42">
        <f t="shared" si="18"/>
        <v>861</v>
      </c>
      <c r="AH42">
        <f t="shared" si="19"/>
        <v>197444.83159117305</v>
      </c>
      <c r="AI42" s="1">
        <f t="shared" si="20"/>
        <v>5.4248202410989155E-4</v>
      </c>
      <c r="AJ42" s="1">
        <f t="shared" si="21"/>
        <v>-1.1614401858304202E-3</v>
      </c>
    </row>
    <row r="43" spans="10:36" x14ac:dyDescent="0.25">
      <c r="N43">
        <f>L6</f>
        <v>3377</v>
      </c>
      <c r="O43">
        <v>16</v>
      </c>
      <c r="P43" t="s">
        <v>3</v>
      </c>
      <c r="Q43">
        <f t="shared" si="23"/>
        <v>4</v>
      </c>
      <c r="R43" t="str">
        <f t="shared" si="9"/>
        <v>C4</v>
      </c>
      <c r="S43" t="s">
        <v>28</v>
      </c>
      <c r="T43">
        <f>O6</f>
        <v>3125</v>
      </c>
      <c r="U43">
        <v>523.25</v>
      </c>
      <c r="V43">
        <f t="shared" si="12"/>
        <v>16244.624940277114</v>
      </c>
      <c r="W43">
        <f t="shared" si="13"/>
        <v>16245</v>
      </c>
      <c r="X43">
        <f t="shared" si="14"/>
        <v>523.23791935980307</v>
      </c>
      <c r="Y43" s="1">
        <f t="shared" si="15"/>
        <v>2.3087702239688035E-5</v>
      </c>
      <c r="Z43" s="1">
        <f t="shared" si="16"/>
        <v>-6.1557402277534479E-5</v>
      </c>
      <c r="AD43">
        <f t="shared" si="22"/>
        <v>1</v>
      </c>
      <c r="AE43">
        <f t="shared" si="7"/>
        <v>209300</v>
      </c>
      <c r="AF43">
        <f t="shared" si="17"/>
        <v>812.23124701385575</v>
      </c>
      <c r="AG43">
        <f t="shared" si="18"/>
        <v>812</v>
      </c>
      <c r="AH43">
        <f t="shared" si="19"/>
        <v>209359.60591133006</v>
      </c>
      <c r="AI43" s="1">
        <f t="shared" si="20"/>
        <v>-2.8478696287659311E-4</v>
      </c>
      <c r="AJ43" s="1">
        <f t="shared" si="21"/>
        <v>0</v>
      </c>
    </row>
    <row r="44" spans="10:36" x14ac:dyDescent="0.25">
      <c r="N44">
        <f t="shared" ref="N44:N55" si="24">L7</f>
        <v>2873</v>
      </c>
      <c r="O44">
        <v>17</v>
      </c>
      <c r="P44" t="s">
        <v>9</v>
      </c>
      <c r="Q44">
        <f t="shared" si="23"/>
        <v>4</v>
      </c>
      <c r="R44" t="str">
        <f t="shared" si="9"/>
        <v>C#4</v>
      </c>
      <c r="S44" t="s">
        <v>28</v>
      </c>
      <c r="T44">
        <f t="shared" ref="T44:T55" si="25">O7</f>
        <v>2687</v>
      </c>
      <c r="U44">
        <v>554.37</v>
      </c>
      <c r="V44">
        <f t="shared" si="12"/>
        <v>15332.720024532353</v>
      </c>
      <c r="W44">
        <f t="shared" si="13"/>
        <v>15333</v>
      </c>
      <c r="X44">
        <f t="shared" si="14"/>
        <v>554.35987738863889</v>
      </c>
      <c r="Y44" s="1">
        <f t="shared" si="15"/>
        <v>1.8259666578535061E-5</v>
      </c>
      <c r="Z44" s="1">
        <f t="shared" si="16"/>
        <v>-6.5218809104594655E-5</v>
      </c>
      <c r="AD44">
        <f t="shared" si="22"/>
        <v>1</v>
      </c>
      <c r="AE44">
        <f t="shared" si="7"/>
        <v>221748</v>
      </c>
      <c r="AF44">
        <f t="shared" si="17"/>
        <v>766.63600122661762</v>
      </c>
      <c r="AG44">
        <f t="shared" si="18"/>
        <v>767</v>
      </c>
      <c r="AH44">
        <f t="shared" si="19"/>
        <v>221642.76401564537</v>
      </c>
      <c r="AI44" s="1">
        <f t="shared" si="20"/>
        <v>4.7457467194578218E-4</v>
      </c>
      <c r="AJ44" s="1">
        <f t="shared" si="21"/>
        <v>-1.3037809647979959E-3</v>
      </c>
    </row>
    <row r="45" spans="10:36" x14ac:dyDescent="0.25">
      <c r="N45">
        <f t="shared" si="24"/>
        <v>2500</v>
      </c>
      <c r="O45">
        <v>18</v>
      </c>
      <c r="P45" t="s">
        <v>4</v>
      </c>
      <c r="Q45">
        <f t="shared" si="23"/>
        <v>4</v>
      </c>
      <c r="R45" t="str">
        <f t="shared" si="9"/>
        <v>D4</v>
      </c>
      <c r="S45" t="s">
        <v>28</v>
      </c>
      <c r="T45">
        <f t="shared" si="25"/>
        <v>2356</v>
      </c>
      <c r="U45">
        <v>587.33000000000004</v>
      </c>
      <c r="V45">
        <f t="shared" si="12"/>
        <v>14472.272827882111</v>
      </c>
      <c r="W45">
        <f t="shared" si="13"/>
        <v>14472</v>
      </c>
      <c r="X45">
        <f t="shared" si="14"/>
        <v>587.34107241569927</v>
      </c>
      <c r="Y45" s="1">
        <f t="shared" si="15"/>
        <v>-1.8852120101442438E-5</v>
      </c>
      <c r="Z45" s="1">
        <f t="shared" si="16"/>
        <v>0</v>
      </c>
      <c r="AD45">
        <f t="shared" si="22"/>
        <v>1</v>
      </c>
      <c r="AE45">
        <f t="shared" si="7"/>
        <v>234932.00000000003</v>
      </c>
      <c r="AF45">
        <f t="shared" si="17"/>
        <v>723.61364139410546</v>
      </c>
      <c r="AG45">
        <f t="shared" si="18"/>
        <v>724</v>
      </c>
      <c r="AH45">
        <f t="shared" si="19"/>
        <v>234806.62983425416</v>
      </c>
      <c r="AI45" s="1">
        <f t="shared" si="20"/>
        <v>5.3364448327974934E-4</v>
      </c>
      <c r="AJ45" s="1">
        <f t="shared" si="21"/>
        <v>0</v>
      </c>
    </row>
    <row r="46" spans="10:36" x14ac:dyDescent="0.25">
      <c r="N46">
        <f t="shared" si="24"/>
        <v>2212</v>
      </c>
      <c r="O46">
        <v>19</v>
      </c>
      <c r="P46" t="s">
        <v>10</v>
      </c>
      <c r="Q46">
        <f t="shared" si="23"/>
        <v>4</v>
      </c>
      <c r="R46" t="str">
        <f t="shared" si="9"/>
        <v>D#4</v>
      </c>
      <c r="S46" t="s">
        <v>28</v>
      </c>
      <c r="T46">
        <f t="shared" si="25"/>
        <v>2098</v>
      </c>
      <c r="U46">
        <v>622.25</v>
      </c>
      <c r="V46">
        <f t="shared" si="12"/>
        <v>13660.104459622338</v>
      </c>
      <c r="W46">
        <f t="shared" si="13"/>
        <v>13660</v>
      </c>
      <c r="X46">
        <f t="shared" si="14"/>
        <v>622.25475841874083</v>
      </c>
      <c r="Y46" s="1">
        <f t="shared" si="15"/>
        <v>-7.6471173013903382E-6</v>
      </c>
      <c r="Z46" s="1">
        <f t="shared" si="16"/>
        <v>0</v>
      </c>
      <c r="AD46">
        <f t="shared" si="22"/>
        <v>1</v>
      </c>
      <c r="AE46">
        <f t="shared" si="7"/>
        <v>248900</v>
      </c>
      <c r="AF46">
        <f t="shared" si="17"/>
        <v>683.00522298111696</v>
      </c>
      <c r="AG46">
        <f t="shared" si="18"/>
        <v>683</v>
      </c>
      <c r="AH46">
        <f t="shared" si="19"/>
        <v>248901.90336749633</v>
      </c>
      <c r="AI46" s="1">
        <f t="shared" si="20"/>
        <v>-7.6471173013903382E-6</v>
      </c>
      <c r="AJ46" s="1">
        <f t="shared" si="21"/>
        <v>-1.4641288433381305E-3</v>
      </c>
    </row>
    <row r="47" spans="10:36" x14ac:dyDescent="0.25">
      <c r="N47">
        <f t="shared" si="24"/>
        <v>1984</v>
      </c>
      <c r="O47">
        <v>20</v>
      </c>
      <c r="P47" t="s">
        <v>5</v>
      </c>
      <c r="Q47">
        <f t="shared" si="23"/>
        <v>4</v>
      </c>
      <c r="R47" t="str">
        <f t="shared" si="9"/>
        <v>E4</v>
      </c>
      <c r="S47" t="s">
        <v>28</v>
      </c>
      <c r="T47">
        <f t="shared" si="25"/>
        <v>1892</v>
      </c>
      <c r="U47">
        <v>659.25</v>
      </c>
      <c r="V47">
        <f t="shared" si="12"/>
        <v>12893.439514599924</v>
      </c>
      <c r="W47">
        <f t="shared" si="13"/>
        <v>12893</v>
      </c>
      <c r="X47">
        <f t="shared" si="14"/>
        <v>659.27247343519741</v>
      </c>
      <c r="Y47" s="1">
        <f t="shared" si="15"/>
        <v>-3.4089397341618977E-5</v>
      </c>
      <c r="Z47" s="1">
        <f t="shared" si="16"/>
        <v>-7.756146746307202E-5</v>
      </c>
      <c r="AD47">
        <f t="shared" si="22"/>
        <v>1</v>
      </c>
      <c r="AE47">
        <f t="shared" si="7"/>
        <v>263700</v>
      </c>
      <c r="AF47">
        <f t="shared" si="17"/>
        <v>644.67197572999623</v>
      </c>
      <c r="AG47">
        <f t="shared" si="18"/>
        <v>645</v>
      </c>
      <c r="AH47">
        <f t="shared" si="19"/>
        <v>263565.89147286821</v>
      </c>
      <c r="AI47" s="1">
        <f t="shared" si="20"/>
        <v>5.0856475969585091E-4</v>
      </c>
      <c r="AJ47" s="1">
        <f t="shared" si="21"/>
        <v>-1.5503875968991832E-3</v>
      </c>
    </row>
    <row r="48" spans="10:36" x14ac:dyDescent="0.25">
      <c r="N48">
        <f t="shared" si="24"/>
        <v>1799</v>
      </c>
      <c r="O48">
        <v>21</v>
      </c>
      <c r="P48" t="s">
        <v>6</v>
      </c>
      <c r="Q48">
        <f t="shared" si="23"/>
        <v>4</v>
      </c>
      <c r="R48" t="str">
        <f t="shared" si="9"/>
        <v>F4</v>
      </c>
      <c r="S48" t="s">
        <v>28</v>
      </c>
      <c r="T48">
        <f t="shared" si="25"/>
        <v>1722</v>
      </c>
      <c r="U48">
        <v>698.46</v>
      </c>
      <c r="V48">
        <f t="shared" si="12"/>
        <v>12169.630329582224</v>
      </c>
      <c r="W48">
        <f t="shared" si="13"/>
        <v>12170</v>
      </c>
      <c r="X48">
        <f t="shared" si="14"/>
        <v>698.43878389482336</v>
      </c>
      <c r="Y48" s="1">
        <f t="shared" si="15"/>
        <v>3.0375547886318799E-5</v>
      </c>
      <c r="Z48" s="1">
        <f t="shared" si="16"/>
        <v>0</v>
      </c>
      <c r="AD48">
        <f t="shared" si="22"/>
        <v>1</v>
      </c>
      <c r="AE48">
        <f t="shared" si="7"/>
        <v>279384</v>
      </c>
      <c r="AF48">
        <f t="shared" si="17"/>
        <v>608.48151647911118</v>
      </c>
      <c r="AG48">
        <f t="shared" si="18"/>
        <v>608</v>
      </c>
      <c r="AH48">
        <f t="shared" si="19"/>
        <v>279605.26315789472</v>
      </c>
      <c r="AI48" s="1">
        <f t="shared" si="20"/>
        <v>-7.9196789327484751E-4</v>
      </c>
      <c r="AJ48" s="1">
        <f t="shared" si="21"/>
        <v>0</v>
      </c>
    </row>
    <row r="49" spans="10:36" x14ac:dyDescent="0.25">
      <c r="N49">
        <f t="shared" si="24"/>
        <v>1645</v>
      </c>
      <c r="O49">
        <v>22</v>
      </c>
      <c r="P49" t="s">
        <v>11</v>
      </c>
      <c r="Q49">
        <f t="shared" si="23"/>
        <v>4</v>
      </c>
      <c r="R49" t="str">
        <f t="shared" si="9"/>
        <v>F#4</v>
      </c>
      <c r="S49" t="s">
        <v>28</v>
      </c>
      <c r="T49">
        <f t="shared" si="25"/>
        <v>1580</v>
      </c>
      <c r="U49">
        <v>739.99</v>
      </c>
      <c r="V49">
        <f t="shared" si="12"/>
        <v>11486.641711374479</v>
      </c>
      <c r="W49">
        <f t="shared" si="13"/>
        <v>11487</v>
      </c>
      <c r="X49">
        <f t="shared" si="14"/>
        <v>739.9669191259685</v>
      </c>
      <c r="Y49" s="1">
        <f t="shared" si="15"/>
        <v>3.1190791810020713E-5</v>
      </c>
      <c r="Z49" s="1">
        <f t="shared" si="16"/>
        <v>-8.705493166183409E-5</v>
      </c>
      <c r="AD49">
        <f t="shared" si="22"/>
        <v>1</v>
      </c>
      <c r="AE49">
        <f t="shared" si="7"/>
        <v>295996</v>
      </c>
      <c r="AF49">
        <f t="shared" si="17"/>
        <v>574.33208556872387</v>
      </c>
      <c r="AG49">
        <f t="shared" si="18"/>
        <v>574</v>
      </c>
      <c r="AH49">
        <f t="shared" si="19"/>
        <v>296167.24738675955</v>
      </c>
      <c r="AI49" s="1">
        <f t="shared" si="20"/>
        <v>-5.78546286975401E-4</v>
      </c>
      <c r="AJ49" s="1">
        <f t="shared" si="21"/>
        <v>0</v>
      </c>
    </row>
    <row r="50" spans="10:36" x14ac:dyDescent="0.25">
      <c r="N50">
        <f t="shared" si="24"/>
        <v>1515</v>
      </c>
      <c r="O50">
        <v>23</v>
      </c>
      <c r="P50" t="s">
        <v>7</v>
      </c>
      <c r="Q50">
        <f t="shared" si="23"/>
        <v>4</v>
      </c>
      <c r="R50" t="str">
        <f t="shared" si="9"/>
        <v>G4</v>
      </c>
      <c r="S50" t="s">
        <v>28</v>
      </c>
      <c r="T50">
        <f t="shared" si="25"/>
        <v>1460</v>
      </c>
      <c r="U50">
        <v>783.99</v>
      </c>
      <c r="V50">
        <f t="shared" si="12"/>
        <v>10841.975025191648</v>
      </c>
      <c r="W50">
        <f t="shared" si="13"/>
        <v>10842</v>
      </c>
      <c r="X50">
        <f t="shared" si="14"/>
        <v>783.98819406013649</v>
      </c>
      <c r="Y50" s="1">
        <f t="shared" si="15"/>
        <v>2.3035241055735511E-6</v>
      </c>
      <c r="Z50" s="1">
        <f t="shared" si="16"/>
        <v>0</v>
      </c>
      <c r="AD50">
        <f t="shared" si="22"/>
        <v>1</v>
      </c>
      <c r="AE50">
        <f t="shared" si="7"/>
        <v>313596</v>
      </c>
      <c r="AF50">
        <f t="shared" si="17"/>
        <v>542.0987512595824</v>
      </c>
      <c r="AG50">
        <f t="shared" si="18"/>
        <v>542</v>
      </c>
      <c r="AH50">
        <f t="shared" si="19"/>
        <v>313653.13653136534</v>
      </c>
      <c r="AI50" s="1">
        <f t="shared" si="20"/>
        <v>-1.8219789590845359E-4</v>
      </c>
      <c r="AJ50" s="1">
        <f t="shared" si="21"/>
        <v>0</v>
      </c>
    </row>
    <row r="51" spans="10:36" x14ac:dyDescent="0.25">
      <c r="N51">
        <f t="shared" si="24"/>
        <v>1405</v>
      </c>
      <c r="O51">
        <v>24</v>
      </c>
      <c r="P51" t="s">
        <v>12</v>
      </c>
      <c r="Q51">
        <f t="shared" si="23"/>
        <v>4</v>
      </c>
      <c r="R51" t="str">
        <f t="shared" si="9"/>
        <v>G#4</v>
      </c>
      <c r="S51" t="s">
        <v>28</v>
      </c>
      <c r="T51">
        <f t="shared" si="25"/>
        <v>1357</v>
      </c>
      <c r="U51">
        <v>830.61</v>
      </c>
      <c r="V51">
        <f t="shared" si="12"/>
        <v>10233.442891368994</v>
      </c>
      <c r="W51">
        <f t="shared" si="13"/>
        <v>10233</v>
      </c>
      <c r="X51">
        <f t="shared" si="14"/>
        <v>830.64594937945867</v>
      </c>
      <c r="Y51" s="1">
        <f t="shared" si="15"/>
        <v>-4.3280696667036267E-5</v>
      </c>
      <c r="Z51" s="1">
        <f t="shared" si="16"/>
        <v>-9.772305286825933E-5</v>
      </c>
      <c r="AD51">
        <f t="shared" si="22"/>
        <v>1</v>
      </c>
      <c r="AE51">
        <f t="shared" si="7"/>
        <v>332244</v>
      </c>
      <c r="AF51">
        <f t="shared" si="17"/>
        <v>511.67214456844971</v>
      </c>
      <c r="AG51">
        <f t="shared" si="18"/>
        <v>512</v>
      </c>
      <c r="AH51">
        <f t="shared" si="19"/>
        <v>332031.25</v>
      </c>
      <c r="AI51" s="1">
        <f t="shared" si="20"/>
        <v>6.403426397466605E-4</v>
      </c>
      <c r="AJ51" s="1">
        <f t="shared" si="21"/>
        <v>0</v>
      </c>
    </row>
    <row r="52" spans="10:36" x14ac:dyDescent="0.25">
      <c r="N52">
        <f t="shared" si="24"/>
        <v>1309</v>
      </c>
      <c r="O52">
        <v>25</v>
      </c>
      <c r="P52" t="s">
        <v>1</v>
      </c>
      <c r="Q52">
        <f t="shared" si="23"/>
        <v>5</v>
      </c>
      <c r="R52" t="str">
        <f t="shared" si="9"/>
        <v>A5</v>
      </c>
      <c r="S52" t="s">
        <v>28</v>
      </c>
      <c r="T52">
        <f t="shared" si="25"/>
        <v>1268</v>
      </c>
      <c r="U52">
        <f>U40*2</f>
        <v>880</v>
      </c>
      <c r="V52">
        <f t="shared" si="12"/>
        <v>9659.0909090909099</v>
      </c>
      <c r="W52">
        <f t="shared" si="13"/>
        <v>9659</v>
      </c>
      <c r="X52">
        <f t="shared" si="14"/>
        <v>880.00828243089347</v>
      </c>
      <c r="Y52" s="1">
        <f t="shared" si="15"/>
        <v>-9.411853288066041E-6</v>
      </c>
      <c r="Z52" s="1">
        <f t="shared" si="16"/>
        <v>-1.0353038616828236E-4</v>
      </c>
      <c r="AD52">
        <f t="shared" si="22"/>
        <v>1</v>
      </c>
      <c r="AE52">
        <f t="shared" si="7"/>
        <v>352000</v>
      </c>
      <c r="AF52">
        <f t="shared" si="17"/>
        <v>482.95454545454544</v>
      </c>
      <c r="AG52">
        <f t="shared" si="18"/>
        <v>483</v>
      </c>
      <c r="AH52">
        <f t="shared" si="19"/>
        <v>351966.87370600412</v>
      </c>
      <c r="AI52" s="1">
        <f t="shared" si="20"/>
        <v>9.4108789761015998E-5</v>
      </c>
      <c r="AJ52" s="1">
        <f t="shared" si="21"/>
        <v>-2.0703933747412417E-3</v>
      </c>
    </row>
    <row r="53" spans="10:36" x14ac:dyDescent="0.25">
      <c r="N53">
        <f t="shared" si="24"/>
        <v>1226</v>
      </c>
      <c r="O53">
        <v>26</v>
      </c>
      <c r="P53" t="s">
        <v>8</v>
      </c>
      <c r="Q53">
        <f t="shared" si="23"/>
        <v>5</v>
      </c>
      <c r="R53" t="str">
        <f t="shared" si="9"/>
        <v>A#5</v>
      </c>
      <c r="S53" t="s">
        <v>28</v>
      </c>
      <c r="T53">
        <f t="shared" si="25"/>
        <v>1189</v>
      </c>
      <c r="U53">
        <f t="shared" ref="U53:U55" si="26">U41*2</f>
        <v>932.32</v>
      </c>
      <c r="V53">
        <f t="shared" si="12"/>
        <v>9117.0413591899778</v>
      </c>
      <c r="W53">
        <f t="shared" si="13"/>
        <v>9117</v>
      </c>
      <c r="X53">
        <f t="shared" si="14"/>
        <v>932.32422946144561</v>
      </c>
      <c r="Y53" s="1">
        <f t="shared" si="15"/>
        <v>-4.5364911678280606E-6</v>
      </c>
      <c r="Z53" s="1">
        <f t="shared" si="16"/>
        <v>-1.0968520346610333E-4</v>
      </c>
      <c r="AD53">
        <f t="shared" si="22"/>
        <v>1</v>
      </c>
      <c r="AE53">
        <f t="shared" si="7"/>
        <v>372928</v>
      </c>
      <c r="AF53">
        <f t="shared" si="17"/>
        <v>455.85206795949887</v>
      </c>
      <c r="AG53">
        <f t="shared" si="18"/>
        <v>456</v>
      </c>
      <c r="AH53">
        <f t="shared" si="19"/>
        <v>372807.01754385966</v>
      </c>
      <c r="AI53" s="1">
        <f t="shared" si="20"/>
        <v>3.2441236951996633E-4</v>
      </c>
      <c r="AJ53" s="1">
        <f t="shared" si="21"/>
        <v>0</v>
      </c>
    </row>
    <row r="54" spans="10:36" x14ac:dyDescent="0.25">
      <c r="N54">
        <f t="shared" si="24"/>
        <v>1152</v>
      </c>
      <c r="O54">
        <v>27</v>
      </c>
      <c r="P54" t="s">
        <v>2</v>
      </c>
      <c r="Q54">
        <f t="shared" si="23"/>
        <v>5</v>
      </c>
      <c r="R54" t="str">
        <f t="shared" si="9"/>
        <v>B5</v>
      </c>
      <c r="S54" t="s">
        <v>28</v>
      </c>
      <c r="T54">
        <f t="shared" si="25"/>
        <v>1120</v>
      </c>
      <c r="U54">
        <f t="shared" si="26"/>
        <v>987.76</v>
      </c>
      <c r="V54">
        <f t="shared" si="12"/>
        <v>8605.3292297724147</v>
      </c>
      <c r="W54">
        <f t="shared" si="13"/>
        <v>8605</v>
      </c>
      <c r="X54">
        <f t="shared" si="14"/>
        <v>987.79779198140614</v>
      </c>
      <c r="Y54" s="1">
        <f t="shared" si="15"/>
        <v>-3.82602873230109E-5</v>
      </c>
      <c r="Z54" s="1">
        <f t="shared" si="16"/>
        <v>-1.162115049389012E-4</v>
      </c>
      <c r="AD54">
        <f t="shared" si="22"/>
        <v>1</v>
      </c>
      <c r="AE54">
        <f t="shared" si="7"/>
        <v>395104</v>
      </c>
      <c r="AF54">
        <f t="shared" si="17"/>
        <v>430.26646148862073</v>
      </c>
      <c r="AG54">
        <f t="shared" si="18"/>
        <v>430</v>
      </c>
      <c r="AH54">
        <f t="shared" si="19"/>
        <v>395348.83720930235</v>
      </c>
      <c r="AI54" s="1">
        <f t="shared" si="20"/>
        <v>-6.1967788051342509E-4</v>
      </c>
      <c r="AJ54" s="1">
        <f t="shared" si="21"/>
        <v>0</v>
      </c>
    </row>
    <row r="55" spans="10:36" x14ac:dyDescent="0.25">
      <c r="N55">
        <f t="shared" si="24"/>
        <v>1087</v>
      </c>
      <c r="O55">
        <v>28</v>
      </c>
      <c r="P55" t="s">
        <v>3</v>
      </c>
      <c r="Q55">
        <f t="shared" si="23"/>
        <v>5</v>
      </c>
      <c r="R55" t="str">
        <f t="shared" si="9"/>
        <v>C5</v>
      </c>
      <c r="S55" t="s">
        <v>28</v>
      </c>
      <c r="T55">
        <f t="shared" si="25"/>
        <v>1058</v>
      </c>
      <c r="U55">
        <f t="shared" si="26"/>
        <v>1046.5</v>
      </c>
      <c r="V55">
        <f t="shared" si="12"/>
        <v>8122.3124701385568</v>
      </c>
      <c r="W55">
        <f t="shared" si="13"/>
        <v>8122</v>
      </c>
      <c r="X55">
        <f t="shared" si="14"/>
        <v>1046.5402610194533</v>
      </c>
      <c r="Y55" s="1">
        <f t="shared" si="15"/>
        <v>-3.8472068278450067E-5</v>
      </c>
      <c r="Z55" s="1">
        <f t="shared" si="16"/>
        <v>0</v>
      </c>
      <c r="AD55">
        <f t="shared" si="22"/>
        <v>1</v>
      </c>
      <c r="AE55">
        <f t="shared" si="7"/>
        <v>418600</v>
      </c>
      <c r="AF55">
        <f t="shared" si="17"/>
        <v>406.11562350692788</v>
      </c>
      <c r="AG55">
        <f t="shared" si="18"/>
        <v>406</v>
      </c>
      <c r="AH55">
        <f t="shared" si="19"/>
        <v>418719.21182266012</v>
      </c>
      <c r="AI55" s="1">
        <f t="shared" si="20"/>
        <v>-2.8478696287659311E-4</v>
      </c>
      <c r="AJ55" s="1">
        <f t="shared" si="21"/>
        <v>0</v>
      </c>
    </row>
    <row r="57" spans="10:36" x14ac:dyDescent="0.25">
      <c r="K57" t="s">
        <v>21</v>
      </c>
    </row>
    <row r="58" spans="10:36" x14ac:dyDescent="0.25">
      <c r="J58" t="s">
        <v>27</v>
      </c>
      <c r="K58" t="s">
        <v>22</v>
      </c>
      <c r="L58" t="s">
        <v>23</v>
      </c>
      <c r="M58" t="s">
        <v>24</v>
      </c>
      <c r="N58" t="s">
        <v>25</v>
      </c>
      <c r="O58" t="s">
        <v>26</v>
      </c>
    </row>
    <row r="59" spans="10:36" x14ac:dyDescent="0.25">
      <c r="J59">
        <v>0</v>
      </c>
      <c r="K59">
        <f>T28</f>
        <v>3125</v>
      </c>
      <c r="L59">
        <f>$J$30</f>
        <v>20</v>
      </c>
      <c r="M59">
        <f>W28</f>
        <v>38636</v>
      </c>
      <c r="N59">
        <f>AD28</f>
        <v>1</v>
      </c>
      <c r="O59">
        <f>AG28</f>
        <v>1932</v>
      </c>
      <c r="P59" t="str">
        <f>CONCATENATE($J$58,J59,K$58,K59,$J$58,J59,L$58,L59,$J$58,J59,M$58,M59,$J$58,J59,N$58,N59,$J$58,J59,O$58,O59)</f>
        <v>; notes[0].ADC_VAL = 3125; notes[0].PWM_PR = 20; notes[0].PWM_ARR = 38636; notes[0].Synth_PR = 1; notes[0].Synth_ARR = 1932</v>
      </c>
    </row>
    <row r="60" spans="10:36" x14ac:dyDescent="0.25">
      <c r="J60">
        <v>1</v>
      </c>
      <c r="K60">
        <f t="shared" ref="K60:K86" si="27">T29</f>
        <v>2687</v>
      </c>
      <c r="L60">
        <f t="shared" ref="L60:L86" si="28">$J$30</f>
        <v>20</v>
      </c>
      <c r="M60">
        <f t="shared" ref="M60:M86" si="29">W29</f>
        <v>36468</v>
      </c>
      <c r="N60">
        <f t="shared" ref="N60:N86" si="30">AD29</f>
        <v>1</v>
      </c>
      <c r="O60">
        <f t="shared" ref="O60:O86" si="31">AG29</f>
        <v>1823</v>
      </c>
      <c r="P60" t="str">
        <f t="shared" ref="P60:P86" si="32">CONCATENATE($J$58,J60,K$58,K60,$J$58,J60,L$58,L60,$J$58,J60,M$58,M60,$J$58,J60,N$58,N60,$J$58,J60,O$58,O60)</f>
        <v>; notes[1].ADC_VAL = 2687; notes[1].PWM_PR = 20; notes[1].PWM_ARR = 36468; notes[1].Synth_PR = 1; notes[1].Synth_ARR = 1823</v>
      </c>
    </row>
    <row r="61" spans="10:36" x14ac:dyDescent="0.25">
      <c r="J61">
        <v>2</v>
      </c>
      <c r="K61">
        <f t="shared" si="27"/>
        <v>2356</v>
      </c>
      <c r="L61">
        <f t="shared" si="28"/>
        <v>20</v>
      </c>
      <c r="M61">
        <f t="shared" si="29"/>
        <v>34421</v>
      </c>
      <c r="N61">
        <f t="shared" si="30"/>
        <v>1</v>
      </c>
      <c r="O61">
        <f t="shared" si="31"/>
        <v>1721</v>
      </c>
      <c r="P61" t="str">
        <f t="shared" si="32"/>
        <v>; notes[2].ADC_VAL = 2356; notes[2].PWM_PR = 20; notes[2].PWM_ARR = 34421; notes[2].Synth_PR = 1; notes[2].Synth_ARR = 1721</v>
      </c>
    </row>
    <row r="62" spans="10:36" x14ac:dyDescent="0.25">
      <c r="J62">
        <v>3</v>
      </c>
      <c r="K62">
        <f t="shared" si="27"/>
        <v>2098</v>
      </c>
      <c r="L62">
        <f t="shared" si="28"/>
        <v>20</v>
      </c>
      <c r="M62">
        <f t="shared" si="29"/>
        <v>32489</v>
      </c>
      <c r="N62">
        <f t="shared" si="30"/>
        <v>1</v>
      </c>
      <c r="O62">
        <f t="shared" si="31"/>
        <v>1624</v>
      </c>
      <c r="P62" t="str">
        <f t="shared" si="32"/>
        <v>; notes[3].ADC_VAL = 2098; notes[3].PWM_PR = 20; notes[3].PWM_ARR = 32489; notes[3].Synth_PR = 1; notes[3].Synth_ARR = 1624</v>
      </c>
    </row>
    <row r="63" spans="10:36" x14ac:dyDescent="0.25">
      <c r="J63">
        <v>4</v>
      </c>
      <c r="K63">
        <f t="shared" si="27"/>
        <v>1892</v>
      </c>
      <c r="L63">
        <f t="shared" si="28"/>
        <v>20</v>
      </c>
      <c r="M63">
        <f t="shared" si="29"/>
        <v>30665</v>
      </c>
      <c r="N63">
        <f t="shared" si="30"/>
        <v>1</v>
      </c>
      <c r="O63">
        <f t="shared" si="31"/>
        <v>1533</v>
      </c>
      <c r="P63" t="str">
        <f t="shared" si="32"/>
        <v>; notes[4].ADC_VAL = 1892; notes[4].PWM_PR = 20; notes[4].PWM_ARR = 30665; notes[4].Synth_PR = 1; notes[4].Synth_ARR = 1533</v>
      </c>
    </row>
    <row r="64" spans="10:36" x14ac:dyDescent="0.25">
      <c r="J64">
        <v>5</v>
      </c>
      <c r="K64">
        <f t="shared" si="27"/>
        <v>1722</v>
      </c>
      <c r="L64">
        <f t="shared" si="28"/>
        <v>20</v>
      </c>
      <c r="M64">
        <f t="shared" si="29"/>
        <v>28945</v>
      </c>
      <c r="N64">
        <f t="shared" si="30"/>
        <v>1</v>
      </c>
      <c r="O64">
        <f t="shared" si="31"/>
        <v>1447</v>
      </c>
      <c r="P64" t="str">
        <f t="shared" si="32"/>
        <v>; notes[5].ADC_VAL = 1722; notes[5].PWM_PR = 20; notes[5].PWM_ARR = 28945; notes[5].Synth_PR = 1; notes[5].Synth_ARR = 1447</v>
      </c>
    </row>
    <row r="65" spans="10:16" x14ac:dyDescent="0.25">
      <c r="J65">
        <v>6</v>
      </c>
      <c r="K65">
        <f t="shared" si="27"/>
        <v>1580</v>
      </c>
      <c r="L65">
        <f t="shared" si="28"/>
        <v>20</v>
      </c>
      <c r="M65">
        <f t="shared" si="29"/>
        <v>27320</v>
      </c>
      <c r="N65">
        <f t="shared" si="30"/>
        <v>1</v>
      </c>
      <c r="O65">
        <f t="shared" si="31"/>
        <v>1366</v>
      </c>
      <c r="P65" t="str">
        <f t="shared" si="32"/>
        <v>; notes[6].ADC_VAL = 1580; notes[6].PWM_PR = 20; notes[6].PWM_ARR = 27320; notes[6].Synth_PR = 1; notes[6].Synth_ARR = 1366</v>
      </c>
    </row>
    <row r="66" spans="10:16" x14ac:dyDescent="0.25">
      <c r="J66">
        <v>7</v>
      </c>
      <c r="K66">
        <f t="shared" si="27"/>
        <v>1460</v>
      </c>
      <c r="L66">
        <f t="shared" si="28"/>
        <v>20</v>
      </c>
      <c r="M66">
        <f t="shared" si="29"/>
        <v>25787</v>
      </c>
      <c r="N66">
        <f t="shared" si="30"/>
        <v>1</v>
      </c>
      <c r="O66">
        <f t="shared" si="31"/>
        <v>1289</v>
      </c>
      <c r="P66" t="str">
        <f t="shared" si="32"/>
        <v>; notes[7].ADC_VAL = 1460; notes[7].PWM_PR = 20; notes[7].PWM_ARR = 25787; notes[7].Synth_PR = 1; notes[7].Synth_ARR = 1289</v>
      </c>
    </row>
    <row r="67" spans="10:16" x14ac:dyDescent="0.25">
      <c r="J67">
        <v>8</v>
      </c>
      <c r="K67">
        <f t="shared" si="27"/>
        <v>1357</v>
      </c>
      <c r="L67">
        <f t="shared" si="28"/>
        <v>20</v>
      </c>
      <c r="M67">
        <f t="shared" si="29"/>
        <v>24339</v>
      </c>
      <c r="N67">
        <f t="shared" si="30"/>
        <v>1</v>
      </c>
      <c r="O67">
        <f t="shared" si="31"/>
        <v>1217</v>
      </c>
      <c r="P67" t="str">
        <f t="shared" si="32"/>
        <v>; notes[8].ADC_VAL = 1357; notes[8].PWM_PR = 20; notes[8].PWM_ARR = 24339; notes[8].Synth_PR = 1; notes[8].Synth_ARR = 1217</v>
      </c>
    </row>
    <row r="68" spans="10:16" x14ac:dyDescent="0.25">
      <c r="J68">
        <v>9</v>
      </c>
      <c r="K68">
        <f t="shared" si="27"/>
        <v>1268</v>
      </c>
      <c r="L68">
        <f t="shared" si="28"/>
        <v>20</v>
      </c>
      <c r="M68">
        <f t="shared" si="29"/>
        <v>22973</v>
      </c>
      <c r="N68">
        <f t="shared" si="30"/>
        <v>1</v>
      </c>
      <c r="O68">
        <f t="shared" si="31"/>
        <v>1149</v>
      </c>
      <c r="P68" t="str">
        <f t="shared" si="32"/>
        <v>; notes[9].ADC_VAL = 1268; notes[9].PWM_PR = 20; notes[9].PWM_ARR = 22973; notes[9].Synth_PR = 1; notes[9].Synth_ARR = 1149</v>
      </c>
    </row>
    <row r="69" spans="10:16" x14ac:dyDescent="0.25">
      <c r="J69">
        <v>10</v>
      </c>
      <c r="K69">
        <f t="shared" si="27"/>
        <v>1189</v>
      </c>
      <c r="L69">
        <f t="shared" si="28"/>
        <v>20</v>
      </c>
      <c r="M69">
        <f t="shared" si="29"/>
        <v>21684</v>
      </c>
      <c r="N69">
        <f t="shared" si="30"/>
        <v>1</v>
      </c>
      <c r="O69">
        <f t="shared" si="31"/>
        <v>1084</v>
      </c>
      <c r="P69" t="str">
        <f t="shared" si="32"/>
        <v>; notes[10].ADC_VAL = 1189; notes[10].PWM_PR = 20; notes[10].PWM_ARR = 21684; notes[10].Synth_PR = 1; notes[10].Synth_ARR = 1084</v>
      </c>
    </row>
    <row r="70" spans="10:16" x14ac:dyDescent="0.25">
      <c r="J70">
        <v>11</v>
      </c>
      <c r="K70">
        <f t="shared" si="27"/>
        <v>1120</v>
      </c>
      <c r="L70">
        <f t="shared" si="28"/>
        <v>20</v>
      </c>
      <c r="M70">
        <f t="shared" si="29"/>
        <v>20467</v>
      </c>
      <c r="N70">
        <f t="shared" si="30"/>
        <v>1</v>
      </c>
      <c r="O70">
        <f t="shared" si="31"/>
        <v>1023</v>
      </c>
      <c r="P70" t="str">
        <f t="shared" si="32"/>
        <v>; notes[11].ADC_VAL = 1120; notes[11].PWM_PR = 20; notes[11].PWM_ARR = 20467; notes[11].Synth_PR = 1; notes[11].Synth_ARR = 1023</v>
      </c>
    </row>
    <row r="71" spans="10:16" x14ac:dyDescent="0.25">
      <c r="J71">
        <v>12</v>
      </c>
      <c r="K71">
        <f t="shared" si="27"/>
        <v>1058</v>
      </c>
      <c r="L71">
        <f t="shared" si="28"/>
        <v>20</v>
      </c>
      <c r="M71">
        <f t="shared" si="29"/>
        <v>19318</v>
      </c>
      <c r="N71">
        <f t="shared" si="30"/>
        <v>1</v>
      </c>
      <c r="O71">
        <f t="shared" si="31"/>
        <v>966</v>
      </c>
      <c r="P71" t="str">
        <f t="shared" si="32"/>
        <v>; notes[12].ADC_VAL = 1058; notes[12].PWM_PR = 20; notes[12].PWM_ARR = 19318; notes[12].Synth_PR = 1; notes[12].Synth_ARR = 966</v>
      </c>
    </row>
    <row r="72" spans="10:16" x14ac:dyDescent="0.25">
      <c r="J72">
        <v>13</v>
      </c>
      <c r="K72">
        <f t="shared" si="27"/>
        <v>1003</v>
      </c>
      <c r="L72">
        <f t="shared" si="28"/>
        <v>20</v>
      </c>
      <c r="M72">
        <f t="shared" si="29"/>
        <v>18234</v>
      </c>
      <c r="N72">
        <f t="shared" si="30"/>
        <v>1</v>
      </c>
      <c r="O72">
        <f t="shared" si="31"/>
        <v>912</v>
      </c>
      <c r="P72" t="str">
        <f t="shared" si="32"/>
        <v>; notes[13].ADC_VAL = 1003; notes[13].PWM_PR = 20; notes[13].PWM_ARR = 18234; notes[13].Synth_PR = 1; notes[13].Synth_ARR = 912</v>
      </c>
    </row>
    <row r="73" spans="10:16" x14ac:dyDescent="0.25">
      <c r="J73">
        <v>14</v>
      </c>
      <c r="K73">
        <f t="shared" si="27"/>
        <v>900</v>
      </c>
      <c r="L73">
        <f t="shared" si="28"/>
        <v>20</v>
      </c>
      <c r="M73">
        <f t="shared" si="29"/>
        <v>17211</v>
      </c>
      <c r="N73">
        <f t="shared" si="30"/>
        <v>1</v>
      </c>
      <c r="O73">
        <f t="shared" si="31"/>
        <v>861</v>
      </c>
      <c r="P73" t="str">
        <f t="shared" si="32"/>
        <v>; notes[14].ADC_VAL = 900; notes[14].PWM_PR = 20; notes[14].PWM_ARR = 17211; notes[14].Synth_PR = 1; notes[14].Synth_ARR = 861</v>
      </c>
    </row>
    <row r="74" spans="10:16" x14ac:dyDescent="0.25">
      <c r="J74">
        <v>15</v>
      </c>
      <c r="K74">
        <f t="shared" si="27"/>
        <v>3125</v>
      </c>
      <c r="L74">
        <f t="shared" si="28"/>
        <v>20</v>
      </c>
      <c r="M74">
        <f t="shared" si="29"/>
        <v>16245</v>
      </c>
      <c r="N74">
        <f t="shared" si="30"/>
        <v>1</v>
      </c>
      <c r="O74">
        <f t="shared" si="31"/>
        <v>812</v>
      </c>
      <c r="P74" t="str">
        <f t="shared" si="32"/>
        <v>; notes[15].ADC_VAL = 3125; notes[15].PWM_PR = 20; notes[15].PWM_ARR = 16245; notes[15].Synth_PR = 1; notes[15].Synth_ARR = 812</v>
      </c>
    </row>
    <row r="75" spans="10:16" x14ac:dyDescent="0.25">
      <c r="J75">
        <v>16</v>
      </c>
      <c r="K75">
        <f t="shared" si="27"/>
        <v>2687</v>
      </c>
      <c r="L75">
        <f t="shared" si="28"/>
        <v>20</v>
      </c>
      <c r="M75">
        <f t="shared" si="29"/>
        <v>15333</v>
      </c>
      <c r="N75">
        <f t="shared" si="30"/>
        <v>1</v>
      </c>
      <c r="O75">
        <f t="shared" si="31"/>
        <v>767</v>
      </c>
      <c r="P75" t="str">
        <f t="shared" si="32"/>
        <v>; notes[16].ADC_VAL = 2687; notes[16].PWM_PR = 20; notes[16].PWM_ARR = 15333; notes[16].Synth_PR = 1; notes[16].Synth_ARR = 767</v>
      </c>
    </row>
    <row r="76" spans="10:16" x14ac:dyDescent="0.25">
      <c r="J76">
        <v>17</v>
      </c>
      <c r="K76">
        <f t="shared" si="27"/>
        <v>2356</v>
      </c>
      <c r="L76">
        <f t="shared" si="28"/>
        <v>20</v>
      </c>
      <c r="M76">
        <f t="shared" si="29"/>
        <v>14472</v>
      </c>
      <c r="N76">
        <f t="shared" si="30"/>
        <v>1</v>
      </c>
      <c r="O76">
        <f t="shared" si="31"/>
        <v>724</v>
      </c>
      <c r="P76" t="str">
        <f t="shared" si="32"/>
        <v>; notes[17].ADC_VAL = 2356; notes[17].PWM_PR = 20; notes[17].PWM_ARR = 14472; notes[17].Synth_PR = 1; notes[17].Synth_ARR = 724</v>
      </c>
    </row>
    <row r="77" spans="10:16" x14ac:dyDescent="0.25">
      <c r="J77">
        <v>18</v>
      </c>
      <c r="K77">
        <f t="shared" si="27"/>
        <v>2098</v>
      </c>
      <c r="L77">
        <f t="shared" si="28"/>
        <v>20</v>
      </c>
      <c r="M77">
        <f t="shared" si="29"/>
        <v>13660</v>
      </c>
      <c r="N77">
        <f t="shared" si="30"/>
        <v>1</v>
      </c>
      <c r="O77">
        <f t="shared" si="31"/>
        <v>683</v>
      </c>
      <c r="P77" t="str">
        <f t="shared" si="32"/>
        <v>; notes[18].ADC_VAL = 2098; notes[18].PWM_PR = 20; notes[18].PWM_ARR = 13660; notes[18].Synth_PR = 1; notes[18].Synth_ARR = 683</v>
      </c>
    </row>
    <row r="78" spans="10:16" x14ac:dyDescent="0.25">
      <c r="J78">
        <v>19</v>
      </c>
      <c r="K78">
        <f t="shared" si="27"/>
        <v>1892</v>
      </c>
      <c r="L78">
        <f t="shared" si="28"/>
        <v>20</v>
      </c>
      <c r="M78">
        <f t="shared" si="29"/>
        <v>12893</v>
      </c>
      <c r="N78">
        <f t="shared" si="30"/>
        <v>1</v>
      </c>
      <c r="O78">
        <f t="shared" si="31"/>
        <v>645</v>
      </c>
      <c r="P78" t="str">
        <f t="shared" si="32"/>
        <v>; notes[19].ADC_VAL = 1892; notes[19].PWM_PR = 20; notes[19].PWM_ARR = 12893; notes[19].Synth_PR = 1; notes[19].Synth_ARR = 645</v>
      </c>
    </row>
    <row r="79" spans="10:16" x14ac:dyDescent="0.25">
      <c r="J79">
        <v>20</v>
      </c>
      <c r="K79">
        <f t="shared" si="27"/>
        <v>1722</v>
      </c>
      <c r="L79">
        <f t="shared" si="28"/>
        <v>20</v>
      </c>
      <c r="M79">
        <f t="shared" si="29"/>
        <v>12170</v>
      </c>
      <c r="N79">
        <f t="shared" si="30"/>
        <v>1</v>
      </c>
      <c r="O79">
        <f t="shared" si="31"/>
        <v>608</v>
      </c>
      <c r="P79" t="str">
        <f t="shared" si="32"/>
        <v>; notes[20].ADC_VAL = 1722; notes[20].PWM_PR = 20; notes[20].PWM_ARR = 12170; notes[20].Synth_PR = 1; notes[20].Synth_ARR = 608</v>
      </c>
    </row>
    <row r="80" spans="10:16" x14ac:dyDescent="0.25">
      <c r="J80">
        <v>21</v>
      </c>
      <c r="K80">
        <f t="shared" si="27"/>
        <v>1580</v>
      </c>
      <c r="L80">
        <f t="shared" si="28"/>
        <v>20</v>
      </c>
      <c r="M80">
        <f t="shared" si="29"/>
        <v>11487</v>
      </c>
      <c r="N80">
        <f t="shared" si="30"/>
        <v>1</v>
      </c>
      <c r="O80">
        <f t="shared" si="31"/>
        <v>574</v>
      </c>
      <c r="P80" t="str">
        <f t="shared" si="32"/>
        <v>; notes[21].ADC_VAL = 1580; notes[21].PWM_PR = 20; notes[21].PWM_ARR = 11487; notes[21].Synth_PR = 1; notes[21].Synth_ARR = 574</v>
      </c>
    </row>
    <row r="81" spans="10:16" x14ac:dyDescent="0.25">
      <c r="J81">
        <v>22</v>
      </c>
      <c r="K81">
        <f t="shared" si="27"/>
        <v>1460</v>
      </c>
      <c r="L81">
        <f t="shared" si="28"/>
        <v>20</v>
      </c>
      <c r="M81">
        <f t="shared" si="29"/>
        <v>10842</v>
      </c>
      <c r="N81">
        <f t="shared" si="30"/>
        <v>1</v>
      </c>
      <c r="O81">
        <f t="shared" si="31"/>
        <v>542</v>
      </c>
      <c r="P81" t="str">
        <f t="shared" si="32"/>
        <v>; notes[22].ADC_VAL = 1460; notes[22].PWM_PR = 20; notes[22].PWM_ARR = 10842; notes[22].Synth_PR = 1; notes[22].Synth_ARR = 542</v>
      </c>
    </row>
    <row r="82" spans="10:16" x14ac:dyDescent="0.25">
      <c r="J82">
        <v>23</v>
      </c>
      <c r="K82">
        <f t="shared" si="27"/>
        <v>1357</v>
      </c>
      <c r="L82">
        <f t="shared" si="28"/>
        <v>20</v>
      </c>
      <c r="M82">
        <f t="shared" si="29"/>
        <v>10233</v>
      </c>
      <c r="N82">
        <f t="shared" si="30"/>
        <v>1</v>
      </c>
      <c r="O82">
        <f t="shared" si="31"/>
        <v>512</v>
      </c>
      <c r="P82" t="str">
        <f t="shared" si="32"/>
        <v>; notes[23].ADC_VAL = 1357; notes[23].PWM_PR = 20; notes[23].PWM_ARR = 10233; notes[23].Synth_PR = 1; notes[23].Synth_ARR = 512</v>
      </c>
    </row>
    <row r="83" spans="10:16" x14ac:dyDescent="0.25">
      <c r="J83">
        <v>24</v>
      </c>
      <c r="K83">
        <f t="shared" si="27"/>
        <v>1268</v>
      </c>
      <c r="L83">
        <f t="shared" si="28"/>
        <v>20</v>
      </c>
      <c r="M83">
        <f t="shared" si="29"/>
        <v>9659</v>
      </c>
      <c r="N83">
        <f t="shared" si="30"/>
        <v>1</v>
      </c>
      <c r="O83">
        <f t="shared" si="31"/>
        <v>483</v>
      </c>
      <c r="P83" t="str">
        <f t="shared" si="32"/>
        <v>; notes[24].ADC_VAL = 1268; notes[24].PWM_PR = 20; notes[24].PWM_ARR = 9659; notes[24].Synth_PR = 1; notes[24].Synth_ARR = 483</v>
      </c>
    </row>
    <row r="84" spans="10:16" x14ac:dyDescent="0.25">
      <c r="J84">
        <v>25</v>
      </c>
      <c r="K84">
        <f t="shared" si="27"/>
        <v>1189</v>
      </c>
      <c r="L84">
        <f t="shared" si="28"/>
        <v>20</v>
      </c>
      <c r="M84">
        <f t="shared" si="29"/>
        <v>9117</v>
      </c>
      <c r="N84">
        <f t="shared" si="30"/>
        <v>1</v>
      </c>
      <c r="O84">
        <f t="shared" si="31"/>
        <v>456</v>
      </c>
      <c r="P84" t="str">
        <f t="shared" si="32"/>
        <v>; notes[25].ADC_VAL = 1189; notes[25].PWM_PR = 20; notes[25].PWM_ARR = 9117; notes[25].Synth_PR = 1; notes[25].Synth_ARR = 456</v>
      </c>
    </row>
    <row r="85" spans="10:16" x14ac:dyDescent="0.25">
      <c r="J85">
        <v>26</v>
      </c>
      <c r="K85">
        <f t="shared" si="27"/>
        <v>1120</v>
      </c>
      <c r="L85">
        <f t="shared" si="28"/>
        <v>20</v>
      </c>
      <c r="M85">
        <f t="shared" si="29"/>
        <v>8605</v>
      </c>
      <c r="N85">
        <f t="shared" si="30"/>
        <v>1</v>
      </c>
      <c r="O85">
        <f t="shared" si="31"/>
        <v>430</v>
      </c>
      <c r="P85" t="str">
        <f t="shared" si="32"/>
        <v>; notes[26].ADC_VAL = 1120; notes[26].PWM_PR = 20; notes[26].PWM_ARR = 8605; notes[26].Synth_PR = 1; notes[26].Synth_ARR = 430</v>
      </c>
    </row>
    <row r="86" spans="10:16" x14ac:dyDescent="0.25">
      <c r="J86">
        <v>27</v>
      </c>
      <c r="K86">
        <f t="shared" si="27"/>
        <v>1058</v>
      </c>
      <c r="L86">
        <f t="shared" si="28"/>
        <v>20</v>
      </c>
      <c r="M86">
        <f t="shared" si="29"/>
        <v>8122</v>
      </c>
      <c r="N86">
        <f t="shared" si="30"/>
        <v>1</v>
      </c>
      <c r="O86">
        <f t="shared" si="31"/>
        <v>406</v>
      </c>
      <c r="P86" t="str">
        <f t="shared" si="32"/>
        <v>; notes[27].ADC_VAL = 1058; notes[27].PWM_PR = 20; notes[27].PWM_ARR = 8122; notes[27].Synth_PR = 1; notes[27].Synth_ARR = 406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DAMIENS</dc:creator>
  <cp:lastModifiedBy>alexis</cp:lastModifiedBy>
  <dcterms:created xsi:type="dcterms:W3CDTF">2020-07-22T08:25:59Z</dcterms:created>
  <dcterms:modified xsi:type="dcterms:W3CDTF">2020-08-01T22:01:54Z</dcterms:modified>
</cp:coreProperties>
</file>