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iens\STM32CubeIDE\workspace_1.3.0\StylophOverkill\"/>
    </mc:Choice>
  </mc:AlternateContent>
  <xr:revisionPtr revIDLastSave="0" documentId="13_ncr:1_{2F54BFED-74E1-4314-94F4-8EE6C516484C}" xr6:coauthVersionLast="45" xr6:coauthVersionMax="45" xr10:uidLastSave="{00000000-0000-0000-0000-000000000000}"/>
  <bookViews>
    <workbookView xWindow="-37590" yWindow="-150" windowWidth="3771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9" i="1" l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28" i="1"/>
  <c r="V29" i="1"/>
  <c r="W29" i="1"/>
  <c r="X29" i="1" s="1"/>
  <c r="Y29" i="1" s="1"/>
  <c r="V30" i="1"/>
  <c r="W30" i="1"/>
  <c r="X30" i="1" s="1"/>
  <c r="Y30" i="1" s="1"/>
  <c r="V31" i="1"/>
  <c r="W31" i="1"/>
  <c r="X31" i="1"/>
  <c r="Y31" i="1"/>
  <c r="V32" i="1"/>
  <c r="W32" i="1"/>
  <c r="X32" i="1" s="1"/>
  <c r="Y32" i="1" s="1"/>
  <c r="V33" i="1"/>
  <c r="W33" i="1"/>
  <c r="X33" i="1" s="1"/>
  <c r="Y33" i="1" s="1"/>
  <c r="V34" i="1"/>
  <c r="W34" i="1"/>
  <c r="X34" i="1"/>
  <c r="Y34" i="1"/>
  <c r="V35" i="1"/>
  <c r="W35" i="1"/>
  <c r="X35" i="1" s="1"/>
  <c r="Y35" i="1" s="1"/>
  <c r="V36" i="1"/>
  <c r="W36" i="1"/>
  <c r="X36" i="1" s="1"/>
  <c r="Y36" i="1" s="1"/>
  <c r="V37" i="1"/>
  <c r="W37" i="1"/>
  <c r="X37" i="1"/>
  <c r="Y37" i="1"/>
  <c r="V38" i="1"/>
  <c r="W38" i="1"/>
  <c r="X38" i="1" s="1"/>
  <c r="Y38" i="1" s="1"/>
  <c r="V39" i="1"/>
  <c r="W39" i="1"/>
  <c r="X39" i="1" s="1"/>
  <c r="Y39" i="1" s="1"/>
  <c r="V40" i="1"/>
  <c r="W40" i="1"/>
  <c r="X40" i="1"/>
  <c r="Y40" i="1"/>
  <c r="V41" i="1"/>
  <c r="W41" i="1"/>
  <c r="X41" i="1" s="1"/>
  <c r="Y41" i="1" s="1"/>
  <c r="V42" i="1"/>
  <c r="W42" i="1"/>
  <c r="X42" i="1" s="1"/>
  <c r="Y42" i="1" s="1"/>
  <c r="V43" i="1"/>
  <c r="W43" i="1"/>
  <c r="X43" i="1"/>
  <c r="Y43" i="1"/>
  <c r="V44" i="1"/>
  <c r="W44" i="1"/>
  <c r="X44" i="1" s="1"/>
  <c r="Y44" i="1" s="1"/>
  <c r="V45" i="1"/>
  <c r="W45" i="1"/>
  <c r="X45" i="1" s="1"/>
  <c r="Y45" i="1" s="1"/>
  <c r="V46" i="1"/>
  <c r="W46" i="1"/>
  <c r="X46" i="1"/>
  <c r="Y46" i="1"/>
  <c r="V47" i="1"/>
  <c r="W47" i="1"/>
  <c r="X47" i="1" s="1"/>
  <c r="Y47" i="1" s="1"/>
  <c r="V48" i="1"/>
  <c r="W48" i="1"/>
  <c r="X48" i="1" s="1"/>
  <c r="Y48" i="1" s="1"/>
  <c r="V49" i="1"/>
  <c r="W49" i="1"/>
  <c r="X49" i="1"/>
  <c r="Y49" i="1"/>
  <c r="V50" i="1"/>
  <c r="W50" i="1"/>
  <c r="X50" i="1" s="1"/>
  <c r="Y50" i="1" s="1"/>
  <c r="V51" i="1"/>
  <c r="W51" i="1"/>
  <c r="X51" i="1" s="1"/>
  <c r="Y51" i="1" s="1"/>
  <c r="V52" i="1"/>
  <c r="W52" i="1"/>
  <c r="X52" i="1"/>
  <c r="Y52" i="1"/>
  <c r="V53" i="1"/>
  <c r="W53" i="1"/>
  <c r="X53" i="1" s="1"/>
  <c r="Y53" i="1" s="1"/>
  <c r="V54" i="1"/>
  <c r="W54" i="1"/>
  <c r="X54" i="1" s="1"/>
  <c r="Y54" i="1" s="1"/>
  <c r="V55" i="1"/>
  <c r="W55" i="1"/>
  <c r="X55" i="1"/>
  <c r="Y55" i="1"/>
  <c r="X28" i="1"/>
  <c r="W28" i="1"/>
  <c r="V28" i="1"/>
  <c r="Y28" i="1" s="1"/>
  <c r="K38" i="1"/>
  <c r="J32" i="1"/>
  <c r="K26" i="1"/>
  <c r="U29" i="1"/>
  <c r="U30" i="1"/>
  <c r="U31" i="1"/>
  <c r="U32" i="1"/>
  <c r="U33" i="1"/>
  <c r="U34" i="1"/>
  <c r="U35" i="1"/>
  <c r="U36" i="1"/>
  <c r="U37" i="1"/>
  <c r="U38" i="1"/>
  <c r="U39" i="1"/>
  <c r="U53" i="1"/>
  <c r="U54" i="1"/>
  <c r="U55" i="1"/>
  <c r="U52" i="1"/>
  <c r="U28" i="1"/>
  <c r="T44" i="1"/>
  <c r="T45" i="1"/>
  <c r="T46" i="1"/>
  <c r="T47" i="1"/>
  <c r="T48" i="1"/>
  <c r="T49" i="1"/>
  <c r="T50" i="1"/>
  <c r="T51" i="1"/>
  <c r="T52" i="1"/>
  <c r="T53" i="1"/>
  <c r="T54" i="1"/>
  <c r="T55" i="1"/>
  <c r="T43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28" i="1"/>
  <c r="R29" i="1"/>
  <c r="R30" i="1"/>
  <c r="R31" i="1"/>
  <c r="R32" i="1"/>
  <c r="R33" i="1"/>
  <c r="R34" i="1"/>
  <c r="R35" i="1"/>
  <c r="R36" i="1"/>
  <c r="R37" i="1"/>
  <c r="R38" i="1"/>
  <c r="R39" i="1"/>
  <c r="R40" i="1"/>
  <c r="R45" i="1"/>
  <c r="R46" i="1"/>
  <c r="R47" i="1"/>
  <c r="R48" i="1"/>
  <c r="R52" i="1"/>
  <c r="R28" i="1"/>
  <c r="Q41" i="1"/>
  <c r="R41" i="1" s="1"/>
  <c r="Q42" i="1"/>
  <c r="R42" i="1" s="1"/>
  <c r="Q43" i="1"/>
  <c r="R43" i="1" s="1"/>
  <c r="Q44" i="1"/>
  <c r="R44" i="1" s="1"/>
  <c r="Q45" i="1"/>
  <c r="Q46" i="1"/>
  <c r="Q47" i="1"/>
  <c r="Q48" i="1"/>
  <c r="Q49" i="1"/>
  <c r="R49" i="1" s="1"/>
  <c r="Q50" i="1"/>
  <c r="R50" i="1" s="1"/>
  <c r="Q51" i="1"/>
  <c r="R51" i="1" s="1"/>
  <c r="Q52" i="1"/>
  <c r="Q53" i="1"/>
  <c r="R53" i="1" s="1"/>
  <c r="Q54" i="1"/>
  <c r="R54" i="1" s="1"/>
  <c r="Q55" i="1"/>
  <c r="R55" i="1" s="1"/>
  <c r="Q40" i="1"/>
  <c r="I32" i="1" l="1"/>
  <c r="K27" i="1"/>
  <c r="S5" i="1"/>
  <c r="J33" i="1" l="1"/>
  <c r="J34" i="1" s="1"/>
  <c r="I27" i="1"/>
  <c r="I6" i="1"/>
  <c r="K6" i="1" s="1"/>
  <c r="L6" i="1" s="1"/>
  <c r="I7" i="1" l="1"/>
  <c r="K7" i="1" s="1"/>
  <c r="L7" i="1" s="1"/>
  <c r="I8" i="1"/>
  <c r="N6" i="1" l="1"/>
  <c r="P6" i="1" s="1"/>
  <c r="I9" i="1"/>
  <c r="K8" i="1"/>
  <c r="L8" i="1" s="1"/>
  <c r="O6" i="1" l="1"/>
  <c r="S6" i="1" s="1"/>
  <c r="N7" i="1"/>
  <c r="P7" i="1" s="1"/>
  <c r="K9" i="1"/>
  <c r="L9" i="1" s="1"/>
  <c r="I10" i="1"/>
  <c r="O7" i="1" l="1"/>
  <c r="S7" i="1" s="1"/>
  <c r="N8" i="1"/>
  <c r="P8" i="1" s="1"/>
  <c r="I11" i="1"/>
  <c r="K10" i="1"/>
  <c r="L10" i="1" s="1"/>
  <c r="O8" i="1" l="1"/>
  <c r="S8" i="1" s="1"/>
  <c r="N9" i="1"/>
  <c r="P9" i="1" s="1"/>
  <c r="I12" i="1"/>
  <c r="K11" i="1"/>
  <c r="L11" i="1" s="1"/>
  <c r="N10" i="1" l="1"/>
  <c r="P10" i="1" s="1"/>
  <c r="O9" i="1"/>
  <c r="S9" i="1" s="1"/>
  <c r="I13" i="1"/>
  <c r="K12" i="1"/>
  <c r="L12" i="1" s="1"/>
  <c r="N11" i="1" l="1"/>
  <c r="P11" i="1" s="1"/>
  <c r="O10" i="1"/>
  <c r="S10" i="1" s="1"/>
  <c r="I14" i="1"/>
  <c r="K13" i="1"/>
  <c r="L13" i="1" s="1"/>
  <c r="N12" i="1" l="1"/>
  <c r="P12" i="1" s="1"/>
  <c r="O11" i="1"/>
  <c r="S11" i="1" s="1"/>
  <c r="I15" i="1"/>
  <c r="K14" i="1"/>
  <c r="L14" i="1" s="1"/>
  <c r="N13" i="1" l="1"/>
  <c r="P13" i="1" s="1"/>
  <c r="O12" i="1"/>
  <c r="S12" i="1" s="1"/>
  <c r="I16" i="1"/>
  <c r="K15" i="1"/>
  <c r="L15" i="1" s="1"/>
  <c r="N14" i="1" l="1"/>
  <c r="P14" i="1" s="1"/>
  <c r="O13" i="1"/>
  <c r="S13" i="1" s="1"/>
  <c r="I17" i="1"/>
  <c r="K16" i="1"/>
  <c r="L16" i="1" s="1"/>
  <c r="O14" i="1" l="1"/>
  <c r="S14" i="1" s="1"/>
  <c r="N15" i="1"/>
  <c r="P15" i="1" s="1"/>
  <c r="I18" i="1"/>
  <c r="K17" i="1"/>
  <c r="L17" i="1" s="1"/>
  <c r="O15" i="1" l="1"/>
  <c r="S15" i="1" s="1"/>
  <c r="S16" i="1" s="1"/>
  <c r="O16" i="1"/>
  <c r="N16" i="1"/>
  <c r="P16" i="1" s="1"/>
  <c r="I19" i="1"/>
  <c r="K18" i="1"/>
  <c r="L18" i="1" s="1"/>
  <c r="N17" i="1" l="1"/>
  <c r="P17" i="1" s="1"/>
  <c r="I20" i="1"/>
  <c r="K20" i="1" s="1"/>
  <c r="L20" i="1" s="1"/>
  <c r="K19" i="1"/>
  <c r="L19" i="1" s="1"/>
  <c r="N19" i="1" l="1"/>
  <c r="N20" i="1" s="1"/>
  <c r="O19" i="1"/>
  <c r="N18" i="1"/>
  <c r="P18" i="1" s="1"/>
  <c r="O17" i="1"/>
  <c r="S17" i="1" s="1"/>
  <c r="P19" i="1"/>
  <c r="P20" i="1"/>
  <c r="O18" i="1" l="1"/>
  <c r="S18" i="1" s="1"/>
  <c r="S19" i="1" s="1"/>
  <c r="S20" i="1" s="1"/>
  <c r="S21" i="1" s="1"/>
</calcChain>
</file>

<file path=xl/sharedStrings.xml><?xml version="1.0" encoding="utf-8"?>
<sst xmlns="http://schemas.openxmlformats.org/spreadsheetml/2006/main" count="62" uniqueCount="20">
  <si>
    <t>ADCNoteTable = {</t>
  </si>
  <si>
    <t>A</t>
  </si>
  <si>
    <t>B</t>
  </si>
  <si>
    <t>C</t>
  </si>
  <si>
    <t>D</t>
  </si>
  <si>
    <t>E</t>
  </si>
  <si>
    <t>F</t>
  </si>
  <si>
    <t>G</t>
  </si>
  <si>
    <t>A#</t>
  </si>
  <si>
    <t>C#</t>
  </si>
  <si>
    <t>D#</t>
  </si>
  <si>
    <t>F#</t>
  </si>
  <si>
    <t>G#</t>
  </si>
  <si>
    <t>L</t>
  </si>
  <si>
    <t>V</t>
  </si>
  <si>
    <t>MHz</t>
  </si>
  <si>
    <t>ns</t>
  </si>
  <si>
    <t>Prescaler</t>
  </si>
  <si>
    <t>ARR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</si>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</sst>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Sheet1!$O$6:$O$19</c:f>
              <c:numCache>
                <c:formatCode>General</c:formatCode>
                <c:ptCount val="14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A7C-A3A5-5CE101CF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92816"/>
        <c:axId val="1673291296"/>
      </c:scatterChart>
      <c:valAx>
        <c:axId val="2080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296"/>
        <c:crosses val="autoZero"/>
        <c:crossBetween val="midCat"/>
      </c:valAx>
      <c:valAx>
        <c:axId val="1673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33426804555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Sheet1!$L$6:$L$20</c:f>
              <c:numCache>
                <c:formatCode>General</c:formatCode>
                <c:ptCount val="15"/>
                <c:pt idx="0">
                  <c:v>3377</c:v>
                </c:pt>
                <c:pt idx="1">
                  <c:v>2873</c:v>
                </c:pt>
                <c:pt idx="2">
                  <c:v>2500</c:v>
                </c:pt>
                <c:pt idx="3">
                  <c:v>2212</c:v>
                </c:pt>
                <c:pt idx="4">
                  <c:v>1984</c:v>
                </c:pt>
                <c:pt idx="5">
                  <c:v>1799</c:v>
                </c:pt>
                <c:pt idx="6">
                  <c:v>1645</c:v>
                </c:pt>
                <c:pt idx="7">
                  <c:v>1515</c:v>
                </c:pt>
                <c:pt idx="8">
                  <c:v>1405</c:v>
                </c:pt>
                <c:pt idx="9">
                  <c:v>1309</c:v>
                </c:pt>
                <c:pt idx="10">
                  <c:v>1226</c:v>
                </c:pt>
                <c:pt idx="11">
                  <c:v>1152</c:v>
                </c:pt>
                <c:pt idx="12">
                  <c:v>1087</c:v>
                </c:pt>
                <c:pt idx="13">
                  <c:v>1029</c:v>
                </c:pt>
                <c:pt idx="14">
                  <c:v>977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3-4EE3-97B0-12FF6B151441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900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3-4EE3-97B0-12FF6B151441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Sheet1!$P$6:$P$20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951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3-4EE3-97B0-12FF6B15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8799"/>
        <c:axId val="1874029631"/>
      </c:scatterChart>
      <c:valAx>
        <c:axId val="1874028799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9631"/>
        <c:crosses val="autoZero"/>
        <c:crossBetween val="midCat"/>
      </c:valAx>
      <c:valAx>
        <c:axId val="18740296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0</xdr:row>
      <xdr:rowOff>66675</xdr:rowOff>
    </xdr:from>
    <xdr:to>
      <xdr:col>39</xdr:col>
      <xdr:colOff>266700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190500</xdr:colOff>
      <xdr:row>15</xdr:row>
      <xdr:rowOff>185737</xdr:rowOff>
    </xdr:from>
    <xdr:to>
      <xdr:col>58</xdr:col>
      <xdr:colOff>447675</xdr:colOff>
      <xdr:row>32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Z55"/>
  <sheetViews>
    <sheetView tabSelected="1" topLeftCell="A13" workbookViewId="0">
      <selection activeCell="AA61" sqref="AA61"/>
    </sheetView>
  </sheetViews>
  <sheetFormatPr defaultColWidth="9.140625" defaultRowHeight="15" x14ac:dyDescent="0.25"/>
  <cols>
    <col min="11" max="11" width="11" bestFit="1" customWidth="1"/>
    <col min="25" max="25" width="12.7109375" bestFit="1" customWidth="1"/>
  </cols>
  <sheetData>
    <row r="4" spans="7:19" x14ac:dyDescent="0.25">
      <c r="I4">
        <v>3</v>
      </c>
      <c r="L4">
        <v>12</v>
      </c>
      <c r="S4" t="s">
        <v>0</v>
      </c>
    </row>
    <row r="5" spans="7:19" x14ac:dyDescent="0.25">
      <c r="O5">
        <v>3500</v>
      </c>
      <c r="S5" t="str">
        <f>CONCATENATE(S4,O5,",")</f>
        <v>ADCNoteTable = {3500,</v>
      </c>
    </row>
    <row r="6" spans="7:19" x14ac:dyDescent="0.25">
      <c r="G6">
        <v>1000</v>
      </c>
      <c r="H6">
        <v>4700</v>
      </c>
      <c r="I6">
        <f>G6+I5</f>
        <v>1000</v>
      </c>
      <c r="J6">
        <v>1</v>
      </c>
      <c r="K6">
        <f>$I$4*H6/(H6+I6)</f>
        <v>2.4736842105263159</v>
      </c>
      <c r="L6">
        <f t="shared" ref="L6:L20" si="0">ROUND(K6*(2^$L$4-1)/$I$4,0)</f>
        <v>3377</v>
      </c>
      <c r="M6">
        <v>0</v>
      </c>
      <c r="N6">
        <f>L6-L7</f>
        <v>504</v>
      </c>
      <c r="O6">
        <f>ROUND(L7+N6/2,0)</f>
        <v>3125</v>
      </c>
      <c r="P6">
        <f>ROUND(L6-N6/2,0)</f>
        <v>3125</v>
      </c>
      <c r="Q6">
        <v>2.4736842110000001</v>
      </c>
      <c r="R6">
        <v>2.4736842110000001</v>
      </c>
      <c r="S6" t="str">
        <f t="shared" ref="S6:S19" si="1">CONCATENATE(S5,O6,",")</f>
        <v>ADCNoteTable = {3500,3125,</v>
      </c>
    </row>
    <row r="7" spans="7:19" x14ac:dyDescent="0.25">
      <c r="G7">
        <v>1000</v>
      </c>
      <c r="H7">
        <v>4700</v>
      </c>
      <c r="I7">
        <f t="shared" ref="I7:I20" si="2">G7+I6</f>
        <v>2000</v>
      </c>
      <c r="J7">
        <v>2</v>
      </c>
      <c r="K7">
        <f t="shared" ref="K7:K20" si="3">$I$4*H7/(H7+I7)</f>
        <v>2.1044776119402986</v>
      </c>
      <c r="L7">
        <f t="shared" si="0"/>
        <v>2873</v>
      </c>
      <c r="M7">
        <v>0</v>
      </c>
      <c r="N7">
        <f t="shared" ref="N7:N19" si="4">L7-L8</f>
        <v>373</v>
      </c>
      <c r="O7">
        <f t="shared" ref="O7:O19" si="5">ROUND(L8+N7/2,0)</f>
        <v>2687</v>
      </c>
      <c r="P7">
        <f t="shared" ref="P7:P20" si="6">ROUND(L7-N7/2,0)</f>
        <v>2687</v>
      </c>
      <c r="Q7">
        <v>-0.36920659859999999</v>
      </c>
      <c r="R7">
        <v>0.36920659859999999</v>
      </c>
      <c r="S7" t="str">
        <f t="shared" si="1"/>
        <v>ADCNoteTable = {3500,3125,2687,</v>
      </c>
    </row>
    <row r="8" spans="7:19" x14ac:dyDescent="0.25">
      <c r="G8">
        <v>1000</v>
      </c>
      <c r="H8">
        <v>4700</v>
      </c>
      <c r="I8">
        <f t="shared" si="2"/>
        <v>3000</v>
      </c>
      <c r="J8">
        <v>3</v>
      </c>
      <c r="K8">
        <f t="shared" si="3"/>
        <v>1.8311688311688312</v>
      </c>
      <c r="L8">
        <f t="shared" si="0"/>
        <v>2500</v>
      </c>
      <c r="M8">
        <v>0</v>
      </c>
      <c r="N8">
        <f t="shared" si="4"/>
        <v>288</v>
      </c>
      <c r="O8">
        <f t="shared" si="5"/>
        <v>2356</v>
      </c>
      <c r="P8">
        <f t="shared" si="6"/>
        <v>2356</v>
      </c>
      <c r="Q8">
        <v>-0.27330878079999998</v>
      </c>
      <c r="R8">
        <v>0.27330878079999998</v>
      </c>
      <c r="S8" t="str">
        <f t="shared" si="1"/>
        <v>ADCNoteTable = {3500,3125,2687,2356,</v>
      </c>
    </row>
    <row r="9" spans="7:19" x14ac:dyDescent="0.25">
      <c r="G9">
        <v>1000</v>
      </c>
      <c r="H9">
        <v>4700</v>
      </c>
      <c r="I9">
        <f t="shared" si="2"/>
        <v>4000</v>
      </c>
      <c r="J9">
        <v>4</v>
      </c>
      <c r="K9">
        <f t="shared" si="3"/>
        <v>1.6206896551724137</v>
      </c>
      <c r="L9">
        <f t="shared" si="0"/>
        <v>2212</v>
      </c>
      <c r="M9">
        <v>0</v>
      </c>
      <c r="N9">
        <f t="shared" si="4"/>
        <v>228</v>
      </c>
      <c r="O9">
        <f t="shared" si="5"/>
        <v>2098</v>
      </c>
      <c r="P9">
        <f t="shared" si="6"/>
        <v>2098</v>
      </c>
      <c r="Q9">
        <v>-0.21047917599999999</v>
      </c>
      <c r="R9">
        <v>0.21047917599999999</v>
      </c>
      <c r="S9" t="str">
        <f t="shared" si="1"/>
        <v>ADCNoteTable = {3500,3125,2687,2356,2098,</v>
      </c>
    </row>
    <row r="10" spans="7:19" x14ac:dyDescent="0.25">
      <c r="G10">
        <v>1000</v>
      </c>
      <c r="H10">
        <v>4700</v>
      </c>
      <c r="I10">
        <f t="shared" si="2"/>
        <v>5000</v>
      </c>
      <c r="J10">
        <v>5</v>
      </c>
      <c r="K10">
        <f t="shared" si="3"/>
        <v>1.4536082474226804</v>
      </c>
      <c r="L10">
        <f t="shared" si="0"/>
        <v>1984</v>
      </c>
      <c r="M10">
        <v>0</v>
      </c>
      <c r="N10">
        <f t="shared" si="4"/>
        <v>185</v>
      </c>
      <c r="O10">
        <f t="shared" si="5"/>
        <v>1892</v>
      </c>
      <c r="P10">
        <f t="shared" si="6"/>
        <v>1892</v>
      </c>
      <c r="Q10">
        <v>-0.16708140769999999</v>
      </c>
      <c r="R10">
        <v>0.16708140769999999</v>
      </c>
      <c r="S10" t="str">
        <f t="shared" si="1"/>
        <v>ADCNoteTable = {3500,3125,2687,2356,2098,1892,</v>
      </c>
    </row>
    <row r="11" spans="7:19" x14ac:dyDescent="0.25">
      <c r="G11">
        <v>1000</v>
      </c>
      <c r="H11">
        <v>4700</v>
      </c>
      <c r="I11">
        <f t="shared" si="2"/>
        <v>6000</v>
      </c>
      <c r="J11">
        <v>6</v>
      </c>
      <c r="K11">
        <f t="shared" si="3"/>
        <v>1.3177570093457944</v>
      </c>
      <c r="L11">
        <f t="shared" si="0"/>
        <v>1799</v>
      </c>
      <c r="M11">
        <v>0</v>
      </c>
      <c r="N11">
        <f t="shared" si="4"/>
        <v>154</v>
      </c>
      <c r="O11">
        <f t="shared" si="5"/>
        <v>1722</v>
      </c>
      <c r="P11">
        <f t="shared" si="6"/>
        <v>1722</v>
      </c>
      <c r="Q11">
        <v>-0.13585123809999999</v>
      </c>
      <c r="R11">
        <v>0.13585123809999999</v>
      </c>
      <c r="S11" t="str">
        <f t="shared" si="1"/>
        <v>ADCNoteTable = {3500,3125,2687,2356,2098,1892,1722,</v>
      </c>
    </row>
    <row r="12" spans="7:19" x14ac:dyDescent="0.25">
      <c r="G12">
        <v>1000</v>
      </c>
      <c r="H12">
        <v>4700</v>
      </c>
      <c r="I12">
        <f t="shared" si="2"/>
        <v>7000</v>
      </c>
      <c r="J12">
        <v>7</v>
      </c>
      <c r="K12">
        <f t="shared" si="3"/>
        <v>1.2051282051282051</v>
      </c>
      <c r="L12">
        <f t="shared" si="0"/>
        <v>1645</v>
      </c>
      <c r="M12">
        <v>0</v>
      </c>
      <c r="N12">
        <f t="shared" si="4"/>
        <v>130</v>
      </c>
      <c r="O12">
        <f t="shared" si="5"/>
        <v>1580</v>
      </c>
      <c r="P12">
        <f t="shared" si="6"/>
        <v>1580</v>
      </c>
      <c r="Q12">
        <v>-0.1126288042</v>
      </c>
      <c r="R12">
        <v>0.1126288042</v>
      </c>
      <c r="S12" t="str">
        <f t="shared" si="1"/>
        <v>ADCNoteTable = {3500,3125,2687,2356,2098,1892,1722,1580,</v>
      </c>
    </row>
    <row r="13" spans="7:19" x14ac:dyDescent="0.25">
      <c r="G13">
        <v>1000</v>
      </c>
      <c r="H13">
        <v>4700</v>
      </c>
      <c r="I13">
        <f t="shared" si="2"/>
        <v>8000</v>
      </c>
      <c r="J13">
        <v>8</v>
      </c>
      <c r="K13">
        <f t="shared" si="3"/>
        <v>1.110236220472441</v>
      </c>
      <c r="L13">
        <f t="shared" si="0"/>
        <v>1515</v>
      </c>
      <c r="M13">
        <v>0</v>
      </c>
      <c r="N13">
        <f t="shared" si="4"/>
        <v>110</v>
      </c>
      <c r="O13">
        <f t="shared" si="5"/>
        <v>1460</v>
      </c>
      <c r="P13">
        <f t="shared" si="6"/>
        <v>1460</v>
      </c>
      <c r="Q13">
        <v>-9.4891984659999998E-2</v>
      </c>
      <c r="R13">
        <v>9.4891984659999998E-2</v>
      </c>
      <c r="S13" t="str">
        <f t="shared" si="1"/>
        <v>ADCNoteTable = {3500,3125,2687,2356,2098,1892,1722,1580,1460,</v>
      </c>
    </row>
    <row r="14" spans="7:19" x14ac:dyDescent="0.25">
      <c r="G14">
        <v>1000</v>
      </c>
      <c r="H14">
        <v>4700</v>
      </c>
      <c r="I14">
        <f t="shared" si="2"/>
        <v>9000</v>
      </c>
      <c r="J14">
        <v>9</v>
      </c>
      <c r="K14">
        <f t="shared" si="3"/>
        <v>1.0291970802919708</v>
      </c>
      <c r="L14">
        <f t="shared" si="0"/>
        <v>1405</v>
      </c>
      <c r="M14">
        <v>0</v>
      </c>
      <c r="N14">
        <f t="shared" si="4"/>
        <v>96</v>
      </c>
      <c r="O14">
        <f t="shared" si="5"/>
        <v>1357</v>
      </c>
      <c r="P14">
        <f t="shared" si="6"/>
        <v>1357</v>
      </c>
      <c r="Q14">
        <v>-8.1039140179999997E-2</v>
      </c>
      <c r="R14">
        <v>8.1039140179999997E-2</v>
      </c>
      <c r="S14" t="str">
        <f t="shared" si="1"/>
        <v>ADCNoteTable = {3500,3125,2687,2356,2098,1892,1722,1580,1460,1357,</v>
      </c>
    </row>
    <row r="15" spans="7:19" x14ac:dyDescent="0.25">
      <c r="G15">
        <v>1000</v>
      </c>
      <c r="H15">
        <v>4700</v>
      </c>
      <c r="I15">
        <f t="shared" si="2"/>
        <v>10000</v>
      </c>
      <c r="J15">
        <v>10</v>
      </c>
      <c r="K15">
        <f t="shared" si="3"/>
        <v>0.95918367346938771</v>
      </c>
      <c r="L15">
        <f t="shared" si="0"/>
        <v>1309</v>
      </c>
      <c r="M15">
        <v>0</v>
      </c>
      <c r="N15">
        <f t="shared" si="4"/>
        <v>83</v>
      </c>
      <c r="O15">
        <f t="shared" si="5"/>
        <v>1268</v>
      </c>
      <c r="P15">
        <f t="shared" si="6"/>
        <v>1268</v>
      </c>
      <c r="Q15">
        <v>-7.0013406819999999E-2</v>
      </c>
      <c r="R15">
        <v>7.0013406819999999E-2</v>
      </c>
      <c r="S15" t="str">
        <f t="shared" si="1"/>
        <v>ADCNoteTable = {3500,3125,2687,2356,2098,1892,1722,1580,1460,1357,1268,</v>
      </c>
    </row>
    <row r="16" spans="7:19" x14ac:dyDescent="0.25">
      <c r="G16">
        <v>1000</v>
      </c>
      <c r="H16">
        <v>4700</v>
      </c>
      <c r="I16">
        <f t="shared" si="2"/>
        <v>11000</v>
      </c>
      <c r="J16">
        <v>11</v>
      </c>
      <c r="K16">
        <f t="shared" si="3"/>
        <v>0.89808917197452232</v>
      </c>
      <c r="L16">
        <f t="shared" si="0"/>
        <v>1226</v>
      </c>
      <c r="M16">
        <v>0</v>
      </c>
      <c r="N16">
        <f t="shared" si="4"/>
        <v>74</v>
      </c>
      <c r="O16">
        <f t="shared" si="5"/>
        <v>1189</v>
      </c>
      <c r="P16">
        <f t="shared" si="6"/>
        <v>1189</v>
      </c>
      <c r="Q16">
        <v>-6.1094501490000001E-2</v>
      </c>
      <c r="R16">
        <v>6.1094501490000001E-2</v>
      </c>
      <c r="S16" t="str">
        <f t="shared" si="1"/>
        <v>ADCNoteTable = {3500,3125,2687,2356,2098,1892,1722,1580,1460,1357,1268,1189,</v>
      </c>
    </row>
    <row r="17" spans="7:26" x14ac:dyDescent="0.25">
      <c r="G17">
        <v>1000</v>
      </c>
      <c r="H17">
        <v>4700</v>
      </c>
      <c r="I17">
        <f t="shared" si="2"/>
        <v>12000</v>
      </c>
      <c r="J17">
        <v>12</v>
      </c>
      <c r="K17">
        <f t="shared" si="3"/>
        <v>0.84431137724550898</v>
      </c>
      <c r="L17">
        <f t="shared" si="0"/>
        <v>1152</v>
      </c>
      <c r="M17">
        <v>0</v>
      </c>
      <c r="N17">
        <f t="shared" si="4"/>
        <v>65</v>
      </c>
      <c r="O17">
        <f t="shared" si="5"/>
        <v>1120</v>
      </c>
      <c r="P17">
        <f t="shared" si="6"/>
        <v>1120</v>
      </c>
      <c r="Q17">
        <v>-5.3777794730000002E-2</v>
      </c>
      <c r="R17">
        <v>5.3777794730000002E-2</v>
      </c>
      <c r="S17" t="str">
        <f t="shared" si="1"/>
        <v>ADCNoteTable = {3500,3125,2687,2356,2098,1892,1722,1580,1460,1357,1268,1189,1120,</v>
      </c>
    </row>
    <row r="18" spans="7:26" x14ac:dyDescent="0.25">
      <c r="G18">
        <v>1000</v>
      </c>
      <c r="H18">
        <v>4700</v>
      </c>
      <c r="I18">
        <f t="shared" si="2"/>
        <v>13000</v>
      </c>
      <c r="J18">
        <v>13</v>
      </c>
      <c r="K18">
        <f t="shared" si="3"/>
        <v>0.79661016949152541</v>
      </c>
      <c r="L18">
        <f t="shared" si="0"/>
        <v>1087</v>
      </c>
      <c r="M18">
        <v>0</v>
      </c>
      <c r="N18">
        <f t="shared" si="4"/>
        <v>58</v>
      </c>
      <c r="O18">
        <f t="shared" si="5"/>
        <v>1058</v>
      </c>
      <c r="P18">
        <f t="shared" si="6"/>
        <v>1058</v>
      </c>
      <c r="Q18">
        <v>-4.7701207750000002E-2</v>
      </c>
      <c r="R18">
        <v>4.7701207750000002E-2</v>
      </c>
      <c r="S18" t="str">
        <f t="shared" si="1"/>
        <v>ADCNoteTable = {3500,3125,2687,2356,2098,1892,1722,1580,1460,1357,1268,1189,1120,1058,</v>
      </c>
    </row>
    <row r="19" spans="7:26" x14ac:dyDescent="0.25">
      <c r="G19">
        <v>1000</v>
      </c>
      <c r="H19">
        <v>4700</v>
      </c>
      <c r="I19">
        <f t="shared" si="2"/>
        <v>14000</v>
      </c>
      <c r="J19">
        <v>14</v>
      </c>
      <c r="K19">
        <f t="shared" si="3"/>
        <v>0.75401069518716579</v>
      </c>
      <c r="L19">
        <f t="shared" si="0"/>
        <v>1029</v>
      </c>
      <c r="M19">
        <v>0</v>
      </c>
      <c r="N19">
        <f t="shared" si="4"/>
        <v>52</v>
      </c>
      <c r="O19">
        <f t="shared" si="5"/>
        <v>1003</v>
      </c>
      <c r="P19">
        <f t="shared" si="6"/>
        <v>1003</v>
      </c>
      <c r="Q19">
        <v>-4.2599474300000002E-2</v>
      </c>
      <c r="R19">
        <v>4.2599474300000002E-2</v>
      </c>
      <c r="S19" t="str">
        <f t="shared" si="1"/>
        <v>ADCNoteTable = {3500,3125,2687,2356,2098,1892,1722,1580,1460,1357,1268,1189,1120,1058,1003,</v>
      </c>
    </row>
    <row r="20" spans="7:26" x14ac:dyDescent="0.25">
      <c r="G20">
        <v>1000</v>
      </c>
      <c r="H20">
        <v>4700</v>
      </c>
      <c r="I20">
        <f t="shared" si="2"/>
        <v>15000</v>
      </c>
      <c r="J20">
        <v>15</v>
      </c>
      <c r="K20">
        <f t="shared" si="3"/>
        <v>0.71573604060913709</v>
      </c>
      <c r="L20">
        <f t="shared" si="0"/>
        <v>977</v>
      </c>
      <c r="M20">
        <v>0</v>
      </c>
      <c r="N20">
        <f>N19</f>
        <v>52</v>
      </c>
      <c r="O20">
        <v>900</v>
      </c>
      <c r="P20">
        <f t="shared" si="6"/>
        <v>951</v>
      </c>
      <c r="Q20">
        <v>-3.8274654579999998E-2</v>
      </c>
      <c r="R20">
        <v>3.8274654579999998E-2</v>
      </c>
      <c r="S20" t="str">
        <f>CONCATENATE(S19,O20)</f>
        <v>ADCNoteTable = {3500,3125,2687,2356,2098,1892,1722,1580,1460,1357,1268,1189,1120,1058,1003,900</v>
      </c>
    </row>
    <row r="21" spans="7:26" x14ac:dyDescent="0.25">
      <c r="S21" t="str">
        <f>CONCATENATE(S20,"};")</f>
        <v>ADCNoteTable = {3500,3125,2687,2356,2098,1892,1722,1580,1460,1357,1268,1189,1120,1058,1003,900};</v>
      </c>
    </row>
    <row r="26" spans="7:26" x14ac:dyDescent="0.25">
      <c r="I26">
        <v>170</v>
      </c>
      <c r="J26" t="s">
        <v>15</v>
      </c>
      <c r="K26">
        <f>I26*1000000</f>
        <v>170000000</v>
      </c>
    </row>
    <row r="27" spans="7:26" x14ac:dyDescent="0.25">
      <c r="I27">
        <f>K27*1000000000</f>
        <v>5.8823529411764701</v>
      </c>
      <c r="J27" t="s">
        <v>16</v>
      </c>
      <c r="K27">
        <f>1/K26</f>
        <v>5.8823529411764704E-9</v>
      </c>
    </row>
    <row r="28" spans="7:26" x14ac:dyDescent="0.25">
      <c r="O28">
        <v>1</v>
      </c>
      <c r="P28" t="s">
        <v>1</v>
      </c>
      <c r="Q28">
        <v>3</v>
      </c>
      <c r="R28" t="str">
        <f>_xlfn.CONCAT(P28,Q28)</f>
        <v>A3</v>
      </c>
      <c r="S28" t="s">
        <v>13</v>
      </c>
      <c r="T28">
        <f>L6</f>
        <v>3377</v>
      </c>
      <c r="U28">
        <f>U40/2</f>
        <v>220</v>
      </c>
      <c r="V28">
        <f>$K$26/($J$30*U28)</f>
        <v>38636.36363636364</v>
      </c>
      <c r="W28">
        <f>ROUND(V28,0)</f>
        <v>38636</v>
      </c>
      <c r="X28">
        <f>$K$26/(W28*$J$30)</f>
        <v>220.00207060772337</v>
      </c>
      <c r="Y28" s="1">
        <f>1-X28/U28</f>
        <v>-9.411853288066041E-6</v>
      </c>
      <c r="Z28" s="1">
        <f>1-ROUND(W28/2,0)/(W28/2)</f>
        <v>0</v>
      </c>
    </row>
    <row r="29" spans="7:26" x14ac:dyDescent="0.25">
      <c r="O29">
        <v>2</v>
      </c>
      <c r="P29" t="s">
        <v>8</v>
      </c>
      <c r="Q29">
        <v>3</v>
      </c>
      <c r="R29" t="str">
        <f t="shared" ref="R29:R55" si="7">_xlfn.CONCAT(P29,Q29)</f>
        <v>A#3</v>
      </c>
      <c r="S29" t="s">
        <v>13</v>
      </c>
      <c r="T29">
        <f>L7</f>
        <v>2873</v>
      </c>
      <c r="U29">
        <f t="shared" ref="U29:U39" si="8">U41/2</f>
        <v>233.08</v>
      </c>
      <c r="V29">
        <f t="shared" ref="V29:V55" si="9">$K$26/($J$30*U29)</f>
        <v>36468.165436759911</v>
      </c>
      <c r="W29">
        <f t="shared" ref="W29:W55" si="10">ROUND(V29,0)</f>
        <v>36468</v>
      </c>
      <c r="X29">
        <f t="shared" ref="X29:X55" si="11">$K$26/(W29*$J$30)</f>
        <v>233.0810573653614</v>
      </c>
      <c r="Y29" s="1">
        <f t="shared" ref="Y29:Y55" si="12">1-X29/U29</f>
        <v>-4.5364911678280606E-6</v>
      </c>
      <c r="Z29" s="1">
        <f t="shared" ref="Z29:Z55" si="13">1-ROUND(W29/2,0)/(W29/2)</f>
        <v>0</v>
      </c>
    </row>
    <row r="30" spans="7:26" x14ac:dyDescent="0.25">
      <c r="I30" t="s">
        <v>17</v>
      </c>
      <c r="J30">
        <v>20</v>
      </c>
      <c r="O30">
        <v>3</v>
      </c>
      <c r="P30" t="s">
        <v>2</v>
      </c>
      <c r="Q30">
        <v>3</v>
      </c>
      <c r="R30" t="str">
        <f t="shared" si="7"/>
        <v>B3</v>
      </c>
      <c r="S30" t="s">
        <v>13</v>
      </c>
      <c r="T30">
        <f>L8</f>
        <v>2500</v>
      </c>
      <c r="U30">
        <f t="shared" si="8"/>
        <v>246.94</v>
      </c>
      <c r="V30">
        <f t="shared" si="9"/>
        <v>34421.316919089659</v>
      </c>
      <c r="W30">
        <f t="shared" si="10"/>
        <v>34421</v>
      </c>
      <c r="X30">
        <f t="shared" si="11"/>
        <v>246.94227361203917</v>
      </c>
      <c r="Y30" s="1">
        <f t="shared" si="12"/>
        <v>-9.2071435942031599E-6</v>
      </c>
      <c r="Z30" s="1">
        <f t="shared" si="13"/>
        <v>-2.9052032189724741E-5</v>
      </c>
    </row>
    <row r="31" spans="7:26" x14ac:dyDescent="0.25">
      <c r="I31" t="s">
        <v>18</v>
      </c>
      <c r="J31">
        <v>450</v>
      </c>
      <c r="O31">
        <v>4</v>
      </c>
      <c r="P31" t="s">
        <v>3</v>
      </c>
      <c r="Q31">
        <v>3</v>
      </c>
      <c r="R31" t="str">
        <f t="shared" si="7"/>
        <v>C3</v>
      </c>
      <c r="S31" t="s">
        <v>13</v>
      </c>
      <c r="T31">
        <f>L9</f>
        <v>2212</v>
      </c>
      <c r="U31">
        <f t="shared" si="8"/>
        <v>261.625</v>
      </c>
      <c r="V31">
        <f t="shared" si="9"/>
        <v>32489.249880554227</v>
      </c>
      <c r="W31">
        <f t="shared" si="10"/>
        <v>32489</v>
      </c>
      <c r="X31">
        <f t="shared" si="11"/>
        <v>261.62701221952045</v>
      </c>
      <c r="Y31" s="1">
        <f t="shared" si="12"/>
        <v>-7.6912356252734071E-6</v>
      </c>
      <c r="Z31" s="1">
        <f t="shared" si="13"/>
        <v>-3.0779648496404022E-5</v>
      </c>
    </row>
    <row r="32" spans="7:26" x14ac:dyDescent="0.25">
      <c r="I32">
        <f>J32/1000</f>
        <v>18.888888888888889</v>
      </c>
      <c r="J32">
        <f>K26/J30/J31</f>
        <v>18888.888888888891</v>
      </c>
      <c r="K32" t="s">
        <v>19</v>
      </c>
      <c r="L32">
        <v>20000</v>
      </c>
      <c r="O32">
        <v>5</v>
      </c>
      <c r="P32" t="s">
        <v>9</v>
      </c>
      <c r="Q32">
        <v>3</v>
      </c>
      <c r="R32" t="str">
        <f t="shared" si="7"/>
        <v>C#3</v>
      </c>
      <c r="S32" t="s">
        <v>13</v>
      </c>
      <c r="T32">
        <f>L10</f>
        <v>1984</v>
      </c>
      <c r="U32">
        <f t="shared" si="8"/>
        <v>277.185</v>
      </c>
      <c r="V32">
        <f t="shared" si="9"/>
        <v>30665.440049064706</v>
      </c>
      <c r="W32">
        <f t="shared" si="10"/>
        <v>30665</v>
      </c>
      <c r="X32">
        <f t="shared" si="11"/>
        <v>277.18897766182943</v>
      </c>
      <c r="Y32" s="1">
        <f t="shared" si="12"/>
        <v>-1.4350205925328652E-5</v>
      </c>
      <c r="Z32" s="1">
        <f t="shared" si="13"/>
        <v>-3.2610467960214606E-5</v>
      </c>
    </row>
    <row r="33" spans="10:26" x14ac:dyDescent="0.25">
      <c r="J33">
        <f>K27*J30*J31</f>
        <v>5.2941176470588231E-5</v>
      </c>
      <c r="O33">
        <v>6</v>
      </c>
      <c r="P33" t="s">
        <v>4</v>
      </c>
      <c r="Q33">
        <v>3</v>
      </c>
      <c r="R33" t="str">
        <f t="shared" si="7"/>
        <v>D3</v>
      </c>
      <c r="S33" t="s">
        <v>13</v>
      </c>
      <c r="T33">
        <f>L11</f>
        <v>1799</v>
      </c>
      <c r="U33">
        <f t="shared" si="8"/>
        <v>293.66500000000002</v>
      </c>
      <c r="V33">
        <f t="shared" si="9"/>
        <v>28944.545655764221</v>
      </c>
      <c r="W33">
        <f t="shared" si="10"/>
        <v>28945</v>
      </c>
      <c r="X33">
        <f t="shared" si="11"/>
        <v>293.66039039557779</v>
      </c>
      <c r="Y33" s="1">
        <f t="shared" si="12"/>
        <v>1.56968124298551E-5</v>
      </c>
      <c r="Z33" s="1">
        <f t="shared" si="13"/>
        <v>-3.4548281222956945E-5</v>
      </c>
    </row>
    <row r="34" spans="10:26" x14ac:dyDescent="0.25">
      <c r="J34">
        <f>1/J33</f>
        <v>18888.888888888891</v>
      </c>
      <c r="O34">
        <v>7</v>
      </c>
      <c r="P34" t="s">
        <v>10</v>
      </c>
      <c r="Q34">
        <v>3</v>
      </c>
      <c r="R34" t="str">
        <f t="shared" si="7"/>
        <v>D#3</v>
      </c>
      <c r="S34" t="s">
        <v>13</v>
      </c>
      <c r="T34">
        <f>L12</f>
        <v>1645</v>
      </c>
      <c r="U34">
        <f t="shared" si="8"/>
        <v>311.125</v>
      </c>
      <c r="V34">
        <f t="shared" si="9"/>
        <v>27320.208919244677</v>
      </c>
      <c r="W34">
        <f t="shared" si="10"/>
        <v>27320</v>
      </c>
      <c r="X34">
        <f t="shared" si="11"/>
        <v>311.12737920937042</v>
      </c>
      <c r="Y34" s="1">
        <f t="shared" si="12"/>
        <v>-7.6471173013903382E-6</v>
      </c>
      <c r="Z34" s="1">
        <f t="shared" si="13"/>
        <v>0</v>
      </c>
    </row>
    <row r="35" spans="10:26" x14ac:dyDescent="0.25">
      <c r="O35">
        <v>8</v>
      </c>
      <c r="P35" t="s">
        <v>5</v>
      </c>
      <c r="Q35">
        <v>3</v>
      </c>
      <c r="R35" t="str">
        <f t="shared" si="7"/>
        <v>E3</v>
      </c>
      <c r="S35" t="s">
        <v>13</v>
      </c>
      <c r="T35">
        <f>L13</f>
        <v>1515</v>
      </c>
      <c r="U35">
        <f t="shared" si="8"/>
        <v>329.625</v>
      </c>
      <c r="V35">
        <f t="shared" si="9"/>
        <v>25786.879029199848</v>
      </c>
      <c r="W35">
        <f t="shared" si="10"/>
        <v>25787</v>
      </c>
      <c r="X35">
        <f t="shared" si="11"/>
        <v>329.62345367820996</v>
      </c>
      <c r="Y35" s="1">
        <f t="shared" si="12"/>
        <v>4.6911544635541702E-6</v>
      </c>
      <c r="Z35" s="1">
        <f t="shared" si="13"/>
        <v>-3.8779229844410068E-5</v>
      </c>
    </row>
    <row r="36" spans="10:26" x14ac:dyDescent="0.25">
      <c r="O36">
        <v>9</v>
      </c>
      <c r="P36" t="s">
        <v>6</v>
      </c>
      <c r="Q36">
        <v>3</v>
      </c>
      <c r="R36" t="str">
        <f t="shared" si="7"/>
        <v>F3</v>
      </c>
      <c r="S36" t="s">
        <v>13</v>
      </c>
      <c r="T36">
        <f>L14</f>
        <v>1405</v>
      </c>
      <c r="U36">
        <f t="shared" si="8"/>
        <v>349.23</v>
      </c>
      <c r="V36">
        <f t="shared" si="9"/>
        <v>24339.260659164447</v>
      </c>
      <c r="W36">
        <f t="shared" si="10"/>
        <v>24339</v>
      </c>
      <c r="X36">
        <f t="shared" si="11"/>
        <v>349.23374008792473</v>
      </c>
      <c r="Y36" s="1">
        <f t="shared" si="12"/>
        <v>-1.070952645743084E-5</v>
      </c>
      <c r="Z36" s="1">
        <f t="shared" si="13"/>
        <v>-4.1086322363215189E-5</v>
      </c>
    </row>
    <row r="37" spans="10:26" x14ac:dyDescent="0.25">
      <c r="O37">
        <v>10</v>
      </c>
      <c r="P37" t="s">
        <v>11</v>
      </c>
      <c r="Q37">
        <v>3</v>
      </c>
      <c r="R37" t="str">
        <f t="shared" si="7"/>
        <v>F#3</v>
      </c>
      <c r="S37" t="s">
        <v>13</v>
      </c>
      <c r="T37">
        <f>L15</f>
        <v>1309</v>
      </c>
      <c r="U37">
        <f t="shared" si="8"/>
        <v>369.995</v>
      </c>
      <c r="V37">
        <f t="shared" si="9"/>
        <v>22973.283422748958</v>
      </c>
      <c r="W37">
        <f t="shared" si="10"/>
        <v>22973</v>
      </c>
      <c r="X37">
        <f t="shared" si="11"/>
        <v>369.99956470639444</v>
      </c>
      <c r="Y37" s="1">
        <f t="shared" si="12"/>
        <v>-1.2337211028334849E-5</v>
      </c>
      <c r="Z37" s="1">
        <f t="shared" si="13"/>
        <v>-4.3529360553629104E-5</v>
      </c>
    </row>
    <row r="38" spans="10:26" x14ac:dyDescent="0.25">
      <c r="K38">
        <f>K26/(J30*J31)</f>
        <v>18888.888888888891</v>
      </c>
      <c r="O38">
        <v>11</v>
      </c>
      <c r="P38" t="s">
        <v>7</v>
      </c>
      <c r="Q38">
        <v>3</v>
      </c>
      <c r="R38" t="str">
        <f t="shared" si="7"/>
        <v>G3</v>
      </c>
      <c r="S38" t="s">
        <v>13</v>
      </c>
      <c r="T38">
        <f>L16</f>
        <v>1226</v>
      </c>
      <c r="U38">
        <f t="shared" si="8"/>
        <v>391.995</v>
      </c>
      <c r="V38">
        <f t="shared" si="9"/>
        <v>21683.950050383297</v>
      </c>
      <c r="W38">
        <f t="shared" si="10"/>
        <v>21684</v>
      </c>
      <c r="X38">
        <f t="shared" si="11"/>
        <v>391.99409703006825</v>
      </c>
      <c r="Y38" s="1">
        <f t="shared" si="12"/>
        <v>2.3035241055735511E-6</v>
      </c>
      <c r="Z38" s="1">
        <f t="shared" si="13"/>
        <v>0</v>
      </c>
    </row>
    <row r="39" spans="10:26" x14ac:dyDescent="0.25">
      <c r="O39">
        <v>12</v>
      </c>
      <c r="P39" t="s">
        <v>12</v>
      </c>
      <c r="Q39">
        <v>3</v>
      </c>
      <c r="R39" t="str">
        <f t="shared" si="7"/>
        <v>G#3</v>
      </c>
      <c r="S39" t="s">
        <v>13</v>
      </c>
      <c r="T39">
        <f>L17</f>
        <v>1152</v>
      </c>
      <c r="U39">
        <f t="shared" si="8"/>
        <v>415.30500000000001</v>
      </c>
      <c r="V39">
        <f t="shared" si="9"/>
        <v>20466.885782737987</v>
      </c>
      <c r="W39">
        <f t="shared" si="10"/>
        <v>20467</v>
      </c>
      <c r="X39">
        <f t="shared" si="11"/>
        <v>415.30268236673669</v>
      </c>
      <c r="Y39" s="1">
        <f t="shared" si="12"/>
        <v>5.580557092543792E-6</v>
      </c>
      <c r="Z39" s="1">
        <f t="shared" si="13"/>
        <v>-4.8859139101908866E-5</v>
      </c>
    </row>
    <row r="40" spans="10:26" x14ac:dyDescent="0.25">
      <c r="O40">
        <v>13</v>
      </c>
      <c r="P40" t="s">
        <v>1</v>
      </c>
      <c r="Q40">
        <f>Q28+1</f>
        <v>4</v>
      </c>
      <c r="R40" t="str">
        <f t="shared" si="7"/>
        <v>A4</v>
      </c>
      <c r="S40" t="s">
        <v>13</v>
      </c>
      <c r="T40">
        <f>L18</f>
        <v>1087</v>
      </c>
      <c r="U40">
        <v>440</v>
      </c>
      <c r="V40">
        <f t="shared" si="9"/>
        <v>19318.18181818182</v>
      </c>
      <c r="W40">
        <f t="shared" si="10"/>
        <v>19318</v>
      </c>
      <c r="X40">
        <f t="shared" si="11"/>
        <v>440.00414121544674</v>
      </c>
      <c r="Y40" s="1">
        <f t="shared" si="12"/>
        <v>-9.411853288066041E-6</v>
      </c>
      <c r="Z40" s="1">
        <f t="shared" si="13"/>
        <v>0</v>
      </c>
    </row>
    <row r="41" spans="10:26" x14ac:dyDescent="0.25">
      <c r="O41">
        <v>14</v>
      </c>
      <c r="P41" t="s">
        <v>8</v>
      </c>
      <c r="Q41">
        <f t="shared" ref="Q41:Q104" si="14">Q29+1</f>
        <v>4</v>
      </c>
      <c r="R41" t="str">
        <f t="shared" si="7"/>
        <v>A#4</v>
      </c>
      <c r="S41" t="s">
        <v>13</v>
      </c>
      <c r="T41">
        <f>L19</f>
        <v>1029</v>
      </c>
      <c r="U41">
        <v>466.16</v>
      </c>
      <c r="V41">
        <f t="shared" si="9"/>
        <v>18234.082718379956</v>
      </c>
      <c r="W41">
        <f t="shared" si="10"/>
        <v>18234</v>
      </c>
      <c r="X41">
        <f t="shared" si="11"/>
        <v>466.16211473072281</v>
      </c>
      <c r="Y41" s="1">
        <f t="shared" si="12"/>
        <v>-4.5364911678280606E-6</v>
      </c>
      <c r="Z41" s="1">
        <f t="shared" si="13"/>
        <v>0</v>
      </c>
    </row>
    <row r="42" spans="10:26" x14ac:dyDescent="0.25">
      <c r="O42">
        <v>15</v>
      </c>
      <c r="P42" t="s">
        <v>2</v>
      </c>
      <c r="Q42">
        <f t="shared" si="14"/>
        <v>4</v>
      </c>
      <c r="R42" t="str">
        <f t="shared" si="7"/>
        <v>B4</v>
      </c>
      <c r="S42" t="s">
        <v>13</v>
      </c>
      <c r="T42">
        <f>L20</f>
        <v>977</v>
      </c>
      <c r="U42">
        <v>493.88</v>
      </c>
      <c r="V42">
        <f t="shared" si="9"/>
        <v>17210.658459544829</v>
      </c>
      <c r="W42">
        <f t="shared" si="10"/>
        <v>17211</v>
      </c>
      <c r="X42">
        <f t="shared" si="11"/>
        <v>493.87019929115098</v>
      </c>
      <c r="Y42" s="1">
        <f t="shared" si="12"/>
        <v>1.9844312077910153E-5</v>
      </c>
      <c r="Z42" s="1">
        <f t="shared" si="13"/>
        <v>-5.8102376387259014E-5</v>
      </c>
    </row>
    <row r="43" spans="10:26" x14ac:dyDescent="0.25">
      <c r="O43">
        <v>16</v>
      </c>
      <c r="P43" t="s">
        <v>3</v>
      </c>
      <c r="Q43">
        <f t="shared" si="14"/>
        <v>4</v>
      </c>
      <c r="R43" t="str">
        <f t="shared" si="7"/>
        <v>C4</v>
      </c>
      <c r="S43" t="s">
        <v>14</v>
      </c>
      <c r="T43">
        <f>L6</f>
        <v>3377</v>
      </c>
      <c r="U43">
        <v>523.25</v>
      </c>
      <c r="V43">
        <f t="shared" si="9"/>
        <v>16244.624940277114</v>
      </c>
      <c r="W43">
        <f t="shared" si="10"/>
        <v>16245</v>
      </c>
      <c r="X43">
        <f t="shared" si="11"/>
        <v>523.23791935980307</v>
      </c>
      <c r="Y43" s="1">
        <f t="shared" si="12"/>
        <v>2.3087702239688035E-5</v>
      </c>
      <c r="Z43" s="1">
        <f t="shared" si="13"/>
        <v>-6.1557402277534479E-5</v>
      </c>
    </row>
    <row r="44" spans="10:26" x14ac:dyDescent="0.25">
      <c r="O44">
        <v>17</v>
      </c>
      <c r="P44" t="s">
        <v>9</v>
      </c>
      <c r="Q44">
        <f t="shared" si="14"/>
        <v>4</v>
      </c>
      <c r="R44" t="str">
        <f t="shared" si="7"/>
        <v>C#4</v>
      </c>
      <c r="S44" t="s">
        <v>14</v>
      </c>
      <c r="T44">
        <f>L7</f>
        <v>2873</v>
      </c>
      <c r="U44">
        <v>554.37</v>
      </c>
      <c r="V44">
        <f t="shared" si="9"/>
        <v>15332.720024532353</v>
      </c>
      <c r="W44">
        <f t="shared" si="10"/>
        <v>15333</v>
      </c>
      <c r="X44">
        <f t="shared" si="11"/>
        <v>554.35987738863889</v>
      </c>
      <c r="Y44" s="1">
        <f t="shared" si="12"/>
        <v>1.8259666578535061E-5</v>
      </c>
      <c r="Z44" s="1">
        <f t="shared" si="13"/>
        <v>-6.5218809104594655E-5</v>
      </c>
    </row>
    <row r="45" spans="10:26" x14ac:dyDescent="0.25">
      <c r="O45">
        <v>18</v>
      </c>
      <c r="P45" t="s">
        <v>4</v>
      </c>
      <c r="Q45">
        <f t="shared" si="14"/>
        <v>4</v>
      </c>
      <c r="R45" t="str">
        <f t="shared" si="7"/>
        <v>D4</v>
      </c>
      <c r="S45" t="s">
        <v>14</v>
      </c>
      <c r="T45">
        <f>L8</f>
        <v>2500</v>
      </c>
      <c r="U45">
        <v>587.33000000000004</v>
      </c>
      <c r="V45">
        <f t="shared" si="9"/>
        <v>14472.272827882111</v>
      </c>
      <c r="W45">
        <f t="shared" si="10"/>
        <v>14472</v>
      </c>
      <c r="X45">
        <f t="shared" si="11"/>
        <v>587.34107241569927</v>
      </c>
      <c r="Y45" s="1">
        <f t="shared" si="12"/>
        <v>-1.8852120101442438E-5</v>
      </c>
      <c r="Z45" s="1">
        <f t="shared" si="13"/>
        <v>0</v>
      </c>
    </row>
    <row r="46" spans="10:26" x14ac:dyDescent="0.25">
      <c r="O46">
        <v>19</v>
      </c>
      <c r="P46" t="s">
        <v>10</v>
      </c>
      <c r="Q46">
        <f t="shared" si="14"/>
        <v>4</v>
      </c>
      <c r="R46" t="str">
        <f t="shared" si="7"/>
        <v>D#4</v>
      </c>
      <c r="S46" t="s">
        <v>14</v>
      </c>
      <c r="T46">
        <f>L9</f>
        <v>2212</v>
      </c>
      <c r="U46">
        <v>622.25</v>
      </c>
      <c r="V46">
        <f t="shared" si="9"/>
        <v>13660.104459622338</v>
      </c>
      <c r="W46">
        <f t="shared" si="10"/>
        <v>13660</v>
      </c>
      <c r="X46">
        <f t="shared" si="11"/>
        <v>622.25475841874083</v>
      </c>
      <c r="Y46" s="1">
        <f t="shared" si="12"/>
        <v>-7.6471173013903382E-6</v>
      </c>
      <c r="Z46" s="1">
        <f t="shared" si="13"/>
        <v>0</v>
      </c>
    </row>
    <row r="47" spans="10:26" x14ac:dyDescent="0.25">
      <c r="O47">
        <v>20</v>
      </c>
      <c r="P47" t="s">
        <v>5</v>
      </c>
      <c r="Q47">
        <f t="shared" si="14"/>
        <v>4</v>
      </c>
      <c r="R47" t="str">
        <f t="shared" si="7"/>
        <v>E4</v>
      </c>
      <c r="S47" t="s">
        <v>14</v>
      </c>
      <c r="T47">
        <f>L10</f>
        <v>1984</v>
      </c>
      <c r="U47">
        <v>659.25</v>
      </c>
      <c r="V47">
        <f t="shared" si="9"/>
        <v>12893.439514599924</v>
      </c>
      <c r="W47">
        <f t="shared" si="10"/>
        <v>12893</v>
      </c>
      <c r="X47">
        <f t="shared" si="11"/>
        <v>659.27247343519741</v>
      </c>
      <c r="Y47" s="1">
        <f t="shared" si="12"/>
        <v>-3.4089397341618977E-5</v>
      </c>
      <c r="Z47" s="1">
        <f t="shared" si="13"/>
        <v>-7.756146746307202E-5</v>
      </c>
    </row>
    <row r="48" spans="10:26" x14ac:dyDescent="0.25">
      <c r="O48">
        <v>21</v>
      </c>
      <c r="P48" t="s">
        <v>6</v>
      </c>
      <c r="Q48">
        <f t="shared" si="14"/>
        <v>4</v>
      </c>
      <c r="R48" t="str">
        <f t="shared" si="7"/>
        <v>F4</v>
      </c>
      <c r="S48" t="s">
        <v>14</v>
      </c>
      <c r="T48">
        <f>L11</f>
        <v>1799</v>
      </c>
      <c r="U48">
        <v>698.46</v>
      </c>
      <c r="V48">
        <f t="shared" si="9"/>
        <v>12169.630329582224</v>
      </c>
      <c r="W48">
        <f t="shared" si="10"/>
        <v>12170</v>
      </c>
      <c r="X48">
        <f t="shared" si="11"/>
        <v>698.43878389482336</v>
      </c>
      <c r="Y48" s="1">
        <f t="shared" si="12"/>
        <v>3.0375547886318799E-5</v>
      </c>
      <c r="Z48" s="1">
        <f t="shared" si="13"/>
        <v>0</v>
      </c>
    </row>
    <row r="49" spans="15:26" x14ac:dyDescent="0.25">
      <c r="O49">
        <v>22</v>
      </c>
      <c r="P49" t="s">
        <v>11</v>
      </c>
      <c r="Q49">
        <f t="shared" si="14"/>
        <v>4</v>
      </c>
      <c r="R49" t="str">
        <f t="shared" si="7"/>
        <v>F#4</v>
      </c>
      <c r="S49" t="s">
        <v>14</v>
      </c>
      <c r="T49">
        <f>L12</f>
        <v>1645</v>
      </c>
      <c r="U49">
        <v>739.99</v>
      </c>
      <c r="V49">
        <f t="shared" si="9"/>
        <v>11486.641711374479</v>
      </c>
      <c r="W49">
        <f t="shared" si="10"/>
        <v>11487</v>
      </c>
      <c r="X49">
        <f t="shared" si="11"/>
        <v>739.9669191259685</v>
      </c>
      <c r="Y49" s="1">
        <f t="shared" si="12"/>
        <v>3.1190791810020713E-5</v>
      </c>
      <c r="Z49" s="1">
        <f t="shared" si="13"/>
        <v>-8.705493166183409E-5</v>
      </c>
    </row>
    <row r="50" spans="15:26" x14ac:dyDescent="0.25">
      <c r="O50">
        <v>23</v>
      </c>
      <c r="P50" t="s">
        <v>7</v>
      </c>
      <c r="Q50">
        <f t="shared" si="14"/>
        <v>4</v>
      </c>
      <c r="R50" t="str">
        <f t="shared" si="7"/>
        <v>G4</v>
      </c>
      <c r="S50" t="s">
        <v>14</v>
      </c>
      <c r="T50">
        <f>L13</f>
        <v>1515</v>
      </c>
      <c r="U50">
        <v>783.99</v>
      </c>
      <c r="V50">
        <f t="shared" si="9"/>
        <v>10841.975025191648</v>
      </c>
      <c r="W50">
        <f t="shared" si="10"/>
        <v>10842</v>
      </c>
      <c r="X50">
        <f t="shared" si="11"/>
        <v>783.98819406013649</v>
      </c>
      <c r="Y50" s="1">
        <f t="shared" si="12"/>
        <v>2.3035241055735511E-6</v>
      </c>
      <c r="Z50" s="1">
        <f t="shared" si="13"/>
        <v>0</v>
      </c>
    </row>
    <row r="51" spans="15:26" x14ac:dyDescent="0.25">
      <c r="O51">
        <v>24</v>
      </c>
      <c r="P51" t="s">
        <v>12</v>
      </c>
      <c r="Q51">
        <f t="shared" si="14"/>
        <v>4</v>
      </c>
      <c r="R51" t="str">
        <f t="shared" si="7"/>
        <v>G#4</v>
      </c>
      <c r="S51" t="s">
        <v>14</v>
      </c>
      <c r="T51">
        <f>L14</f>
        <v>1405</v>
      </c>
      <c r="U51">
        <v>830.61</v>
      </c>
      <c r="V51">
        <f t="shared" si="9"/>
        <v>10233.442891368994</v>
      </c>
      <c r="W51">
        <f t="shared" si="10"/>
        <v>10233</v>
      </c>
      <c r="X51">
        <f t="shared" si="11"/>
        <v>830.64594937945867</v>
      </c>
      <c r="Y51" s="1">
        <f t="shared" si="12"/>
        <v>-4.3280696667036267E-5</v>
      </c>
      <c r="Z51" s="1">
        <f t="shared" si="13"/>
        <v>-9.772305286825933E-5</v>
      </c>
    </row>
    <row r="52" spans="15:26" x14ac:dyDescent="0.25">
      <c r="O52">
        <v>25</v>
      </c>
      <c r="P52" t="s">
        <v>1</v>
      </c>
      <c r="Q52">
        <f t="shared" si="14"/>
        <v>5</v>
      </c>
      <c r="R52" t="str">
        <f t="shared" si="7"/>
        <v>A5</v>
      </c>
      <c r="S52" t="s">
        <v>14</v>
      </c>
      <c r="T52">
        <f>L15</f>
        <v>1309</v>
      </c>
      <c r="U52">
        <f>U40*2</f>
        <v>880</v>
      </c>
      <c r="V52">
        <f t="shared" si="9"/>
        <v>9659.0909090909099</v>
      </c>
      <c r="W52">
        <f t="shared" si="10"/>
        <v>9659</v>
      </c>
      <c r="X52">
        <f t="shared" si="11"/>
        <v>880.00828243089347</v>
      </c>
      <c r="Y52" s="1">
        <f t="shared" si="12"/>
        <v>-9.411853288066041E-6</v>
      </c>
      <c r="Z52" s="1">
        <f t="shared" si="13"/>
        <v>-1.0353038616828236E-4</v>
      </c>
    </row>
    <row r="53" spans="15:26" x14ac:dyDescent="0.25">
      <c r="O53">
        <v>26</v>
      </c>
      <c r="P53" t="s">
        <v>8</v>
      </c>
      <c r="Q53">
        <f t="shared" si="14"/>
        <v>5</v>
      </c>
      <c r="R53" t="str">
        <f t="shared" si="7"/>
        <v>A#5</v>
      </c>
      <c r="S53" t="s">
        <v>14</v>
      </c>
      <c r="T53">
        <f>L16</f>
        <v>1226</v>
      </c>
      <c r="U53">
        <f t="shared" ref="U53:U55" si="15">U41*2</f>
        <v>932.32</v>
      </c>
      <c r="V53">
        <f t="shared" si="9"/>
        <v>9117.0413591899778</v>
      </c>
      <c r="W53">
        <f t="shared" si="10"/>
        <v>9117</v>
      </c>
      <c r="X53">
        <f t="shared" si="11"/>
        <v>932.32422946144561</v>
      </c>
      <c r="Y53" s="1">
        <f t="shared" si="12"/>
        <v>-4.5364911678280606E-6</v>
      </c>
      <c r="Z53" s="1">
        <f t="shared" si="13"/>
        <v>-1.0968520346610333E-4</v>
      </c>
    </row>
    <row r="54" spans="15:26" x14ac:dyDescent="0.25">
      <c r="O54">
        <v>27</v>
      </c>
      <c r="P54" t="s">
        <v>2</v>
      </c>
      <c r="Q54">
        <f t="shared" si="14"/>
        <v>5</v>
      </c>
      <c r="R54" t="str">
        <f t="shared" si="7"/>
        <v>B5</v>
      </c>
      <c r="S54" t="s">
        <v>14</v>
      </c>
      <c r="T54">
        <f>L17</f>
        <v>1152</v>
      </c>
      <c r="U54">
        <f t="shared" si="15"/>
        <v>987.76</v>
      </c>
      <c r="V54">
        <f t="shared" si="9"/>
        <v>8605.3292297724147</v>
      </c>
      <c r="W54">
        <f t="shared" si="10"/>
        <v>8605</v>
      </c>
      <c r="X54">
        <f t="shared" si="11"/>
        <v>987.79779198140614</v>
      </c>
      <c r="Y54" s="1">
        <f t="shared" si="12"/>
        <v>-3.82602873230109E-5</v>
      </c>
      <c r="Z54" s="1">
        <f t="shared" si="13"/>
        <v>-1.162115049389012E-4</v>
      </c>
    </row>
    <row r="55" spans="15:26" x14ac:dyDescent="0.25">
      <c r="O55">
        <v>28</v>
      </c>
      <c r="P55" t="s">
        <v>3</v>
      </c>
      <c r="Q55">
        <f t="shared" si="14"/>
        <v>5</v>
      </c>
      <c r="R55" t="str">
        <f t="shared" si="7"/>
        <v>C5</v>
      </c>
      <c r="S55" t="s">
        <v>14</v>
      </c>
      <c r="T55">
        <f>L18</f>
        <v>1087</v>
      </c>
      <c r="U55">
        <f t="shared" si="15"/>
        <v>1046.5</v>
      </c>
      <c r="V55">
        <f t="shared" si="9"/>
        <v>8122.3124701385568</v>
      </c>
      <c r="W55">
        <f t="shared" si="10"/>
        <v>8122</v>
      </c>
      <c r="X55">
        <f t="shared" si="11"/>
        <v>1046.5402610194533</v>
      </c>
      <c r="Y55" s="1">
        <f t="shared" si="12"/>
        <v>-3.8472068278450067E-5</v>
      </c>
      <c r="Z55" s="1">
        <f t="shared" si="13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DAMIENS</dc:creator>
  <cp:lastModifiedBy>Alexis DAMIENS</cp:lastModifiedBy>
  <dcterms:created xsi:type="dcterms:W3CDTF">2020-07-22T08:25:59Z</dcterms:created>
  <dcterms:modified xsi:type="dcterms:W3CDTF">2020-07-31T08:53:31Z</dcterms:modified>
</cp:coreProperties>
</file>