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Usuario Andrea\Documents\SISTEMA GESTION DE LA CALIDAD\4.CONTEXTO DE LA ORGANIZACIÓN\4. Comprensión de la organización\"/>
    </mc:Choice>
  </mc:AlternateContent>
  <bookViews>
    <workbookView xWindow="0" yWindow="0" windowWidth="20490" windowHeight="7455" tabRatio="775" firstSheet="2" activeTab="7"/>
  </bookViews>
  <sheets>
    <sheet name="LISTA DE SISTEMAS" sheetId="6" r:id="rId1"/>
    <sheet name="PONDERACIÓN PESTAL POR SG" sheetId="5" r:id="rId2"/>
    <sheet name="CUESTIONES PESTAL vs DOFA" sheetId="1" r:id="rId3"/>
    <sheet name="CÁLCULOS PESTAL-DOFA " sheetId="4" r:id="rId4"/>
    <sheet name="EJEMPLO" sheetId="7" state="hidden" r:id="rId5"/>
    <sheet name="EVALUACIÓN - SEMÁFORO" sheetId="9" r:id="rId6"/>
    <sheet name="ESTRATEGIAS" sheetId="11" r:id="rId7"/>
    <sheet name="Matriz contexto" sheetId="12" r:id="rId8"/>
  </sheets>
  <definedNames>
    <definedName name="_xlnm._FilterDatabase" localSheetId="2" hidden="1">'CUESTIONES PESTAL vs DOFA'!$H$1:$M$76</definedName>
    <definedName name="_xlnm._FilterDatabase" localSheetId="7" hidden="1">'Matriz contexto'!$A$1:$I$332</definedName>
    <definedName name="ABREVIATURA">'LISTA DE SISTEMAS'!$B$4:$C$13</definedName>
    <definedName name="AMENAZAA">'CUESTIONES PESTAL vs DOFA'!$K$53:$M$64</definedName>
    <definedName name="AMENAZAE">'CUESTIONES PESTAL vs DOFA'!$K$17:$M$28</definedName>
    <definedName name="AMENAZAL">'CUESTIONES PESTAL vs DOFA'!$K$65:$M$76</definedName>
    <definedName name="AMENAZAP">'CUESTIONES PESTAL vs DOFA'!$K$5:$M$16</definedName>
    <definedName name="AMENAZAS">'CUESTIONES PESTAL vs DOFA'!$K$29:$M$40</definedName>
    <definedName name="AMENAZAT">'CUESTIONES PESTAL vs DOFA'!$K$41:$M$52</definedName>
    <definedName name="_xlnm.Print_Area" localSheetId="7">'Matriz contexto'!$C$1:$H$321</definedName>
    <definedName name="DEBILIDADA">'CUESTIONES PESTAL vs DOFA'!$B$53:$D$64</definedName>
    <definedName name="DEBILIDADE">'CUESTIONES PESTAL vs DOFA'!$B$17:$D$27</definedName>
    <definedName name="DEBILIDADL">'CUESTIONES PESTAL vs DOFA'!$B$65:$D$76</definedName>
    <definedName name="DEBILIDADP">'CUESTIONES PESTAL vs DOFA'!$B$5:$D$16</definedName>
    <definedName name="DEBILIDADS">'CUESTIONES PESTAL vs DOFA'!$B$29:$D$40</definedName>
    <definedName name="DEBILIDADT">'CUESTIONES PESTAL vs DOFA'!$B$41:$D$52</definedName>
    <definedName name="FORTALEZAA">'CUESTIONES PESTAL vs DOFA'!$H$53:$J$64</definedName>
    <definedName name="FORTALEZAE">'CUESTIONES PESTAL vs DOFA'!$H$17:$J$28</definedName>
    <definedName name="FORTALEZAL">'CUESTIONES PESTAL vs DOFA'!$H$65:$J$76</definedName>
    <definedName name="FORTALEZAP">'CUESTIONES PESTAL vs DOFA'!$H$5:$J$16</definedName>
    <definedName name="FORTALEZAS">'CUESTIONES PESTAL vs DOFA'!$H$29:$J$40</definedName>
    <definedName name="FORTALEZAT">'CUESTIONES PESTAL vs DOFA'!$H$41:$J$52</definedName>
    <definedName name="OPORTUNIDADA">'CUESTIONES PESTAL vs DOFA'!$E$53:$G$64</definedName>
    <definedName name="OPORTUNIDADE">'CUESTIONES PESTAL vs DOFA'!$E$17:$G$28</definedName>
    <definedName name="OPORTUNIDADL">'CUESTIONES PESTAL vs DOFA'!$E$65:$G$76</definedName>
    <definedName name="OPORTUNIDADP">'CUESTIONES PESTAL vs DOFA'!$E$5:$G$16</definedName>
    <definedName name="OPORTUNIDADS">'CUESTIONES PESTAL vs DOFA'!$E$29:$G$40</definedName>
    <definedName name="OPORTUNIDADT">'CUESTIONES PESTAL vs DOFA'!$E$41:$G$52</definedName>
    <definedName name="PESTAL">'PONDERACIÓN PESTAL POR SG'!$B$5:$M$10</definedName>
    <definedName name="SIGLA">'LISTA DE SISTEMAS'!$B$4:$B$13</definedName>
    <definedName name="SISTEMA">'LISTA DE SISTEMAS'!$B$4:$B$13</definedName>
    <definedName name="SISTEMAS">'LISTA DE SISTEMAS'!$B$4:$D$13</definedName>
  </definedNames>
  <calcPr calcId="152511"/>
</workbook>
</file>

<file path=xl/calcChain.xml><?xml version="1.0" encoding="utf-8"?>
<calcChain xmlns="http://schemas.openxmlformats.org/spreadsheetml/2006/main">
  <c r="F3" i="9" l="1"/>
  <c r="C4" i="5" l="1"/>
  <c r="I11" i="5"/>
  <c r="H11" i="5"/>
  <c r="G11" i="5"/>
  <c r="F11" i="5"/>
  <c r="E11" i="5"/>
  <c r="I4" i="5"/>
  <c r="H4" i="5"/>
  <c r="G4" i="5"/>
  <c r="F4" i="5"/>
  <c r="E4" i="5"/>
  <c r="F3" i="7" l="1"/>
  <c r="A1" i="4"/>
  <c r="S7" i="4" l="1"/>
  <c r="S8" i="4"/>
  <c r="S9" i="4"/>
  <c r="S10" i="4"/>
  <c r="S11" i="4"/>
  <c r="S12" i="4"/>
  <c r="U12" i="4" s="1"/>
  <c r="S13" i="4"/>
  <c r="S14" i="4"/>
  <c r="S15" i="4"/>
  <c r="S16" i="4"/>
  <c r="U16" i="4" s="1"/>
  <c r="N9" i="4"/>
  <c r="N10" i="4"/>
  <c r="N11" i="4"/>
  <c r="N12" i="4"/>
  <c r="N13" i="4"/>
  <c r="N14" i="4"/>
  <c r="N15" i="4"/>
  <c r="N16" i="4"/>
  <c r="I11" i="4"/>
  <c r="I12" i="4"/>
  <c r="I13" i="4"/>
  <c r="I14" i="4"/>
  <c r="I15" i="4"/>
  <c r="I16" i="4"/>
  <c r="D14" i="4"/>
  <c r="F14" i="4" s="1"/>
  <c r="D15" i="4"/>
  <c r="F15" i="4" s="1"/>
  <c r="D16" i="4"/>
  <c r="F16" i="4" s="1"/>
  <c r="D47" i="4"/>
  <c r="D48" i="4"/>
  <c r="D49" i="4"/>
  <c r="D50" i="4"/>
  <c r="D51" i="4"/>
  <c r="D52" i="4"/>
  <c r="K14" i="1"/>
  <c r="H14" i="1"/>
  <c r="E14" i="1"/>
  <c r="B76" i="1"/>
  <c r="B75" i="1"/>
  <c r="B74" i="1"/>
  <c r="B73" i="1"/>
  <c r="B72" i="1"/>
  <c r="B71" i="1"/>
  <c r="B70" i="1"/>
  <c r="B69" i="1"/>
  <c r="B68" i="1"/>
  <c r="B67" i="1"/>
  <c r="B65" i="1"/>
  <c r="B66" i="1" s="1"/>
  <c r="B64" i="1"/>
  <c r="B63" i="1"/>
  <c r="B62" i="1"/>
  <c r="B61" i="1"/>
  <c r="B60" i="1"/>
  <c r="B59" i="1"/>
  <c r="B58" i="1"/>
  <c r="B57" i="1"/>
  <c r="B53" i="1"/>
  <c r="B54" i="1" s="1"/>
  <c r="B55" i="1" s="1"/>
  <c r="B56" i="1" s="1"/>
  <c r="B52" i="1"/>
  <c r="B51" i="1"/>
  <c r="B50" i="1"/>
  <c r="B49" i="1"/>
  <c r="B48" i="1"/>
  <c r="B47" i="1"/>
  <c r="B41" i="1"/>
  <c r="B42" i="1" s="1"/>
  <c r="B43" i="1" s="1"/>
  <c r="B44" i="1" s="1"/>
  <c r="B45" i="1" s="1"/>
  <c r="B46" i="1" s="1"/>
  <c r="B40" i="1"/>
  <c r="B39" i="1"/>
  <c r="B38" i="1"/>
  <c r="B37" i="1"/>
  <c r="B29" i="1"/>
  <c r="B30" i="1" s="1"/>
  <c r="B31" i="1" s="1"/>
  <c r="B32" i="1" s="1"/>
  <c r="B33" i="1" s="1"/>
  <c r="B34" i="1" s="1"/>
  <c r="B35" i="1" s="1"/>
  <c r="B36" i="1" s="1"/>
  <c r="B28" i="1"/>
  <c r="B27" i="1"/>
  <c r="B17" i="1"/>
  <c r="B18" i="1" s="1"/>
  <c r="B19" i="1" s="1"/>
  <c r="B20" i="1" s="1"/>
  <c r="B21" i="1" s="1"/>
  <c r="B22" i="1" s="1"/>
  <c r="B23" i="1" s="1"/>
  <c r="B24" i="1" s="1"/>
  <c r="B25" i="1" s="1"/>
  <c r="B26" i="1" s="1"/>
  <c r="B5" i="1"/>
  <c r="B6" i="1" s="1"/>
  <c r="B7" i="1" s="1"/>
  <c r="B8" i="1" s="1"/>
  <c r="B9" i="1" s="1"/>
  <c r="B10" i="1" s="1"/>
  <c r="B11" i="1" s="1"/>
  <c r="B12" i="1" s="1"/>
  <c r="B13" i="1" s="1"/>
  <c r="E76" i="1"/>
  <c r="E75" i="1"/>
  <c r="E74" i="1"/>
  <c r="E73" i="1"/>
  <c r="E72" i="1"/>
  <c r="E71" i="1"/>
  <c r="E70" i="1"/>
  <c r="E69" i="1"/>
  <c r="E65" i="1"/>
  <c r="E66" i="1" s="1"/>
  <c r="E67" i="1" s="1"/>
  <c r="E68" i="1" s="1"/>
  <c r="E64" i="1"/>
  <c r="E63" i="1"/>
  <c r="E62" i="1"/>
  <c r="E61" i="1"/>
  <c r="E60" i="1"/>
  <c r="E59" i="1"/>
  <c r="E58" i="1"/>
  <c r="E57" i="1"/>
  <c r="E56" i="1"/>
  <c r="E53" i="1"/>
  <c r="E54" i="1" s="1"/>
  <c r="E55" i="1" s="1"/>
  <c r="E52" i="1"/>
  <c r="E51" i="1"/>
  <c r="E50" i="1"/>
  <c r="E49" i="1"/>
  <c r="E48" i="1"/>
  <c r="E47" i="1"/>
  <c r="E46" i="1"/>
  <c r="E45" i="1"/>
  <c r="E44" i="1"/>
  <c r="E43" i="1"/>
  <c r="E41" i="1"/>
  <c r="E42" i="1" s="1"/>
  <c r="E40" i="1"/>
  <c r="E39" i="1"/>
  <c r="E38" i="1"/>
  <c r="E37" i="1"/>
  <c r="E36" i="1"/>
  <c r="E35" i="1"/>
  <c r="E34" i="1"/>
  <c r="E29" i="1"/>
  <c r="E30" i="1" s="1"/>
  <c r="E31" i="1" s="1"/>
  <c r="E32" i="1" s="1"/>
  <c r="E28" i="1"/>
  <c r="E27" i="1"/>
  <c r="E26" i="1"/>
  <c r="E25" i="1"/>
  <c r="E24" i="1"/>
  <c r="E23" i="1"/>
  <c r="E22" i="1"/>
  <c r="E17" i="1"/>
  <c r="E18" i="1" s="1"/>
  <c r="E19" i="1" s="1"/>
  <c r="E20" i="1" s="1"/>
  <c r="E21" i="1" s="1"/>
  <c r="E16" i="1"/>
  <c r="E15" i="1"/>
  <c r="E13" i="1"/>
  <c r="E12" i="1"/>
  <c r="E11" i="1"/>
  <c r="E5" i="1"/>
  <c r="E6" i="1" s="1"/>
  <c r="E7" i="1" s="1"/>
  <c r="E8" i="1" s="1"/>
  <c r="E9" i="1" s="1"/>
  <c r="E10" i="1" s="1"/>
  <c r="H76" i="1"/>
  <c r="H75" i="1"/>
  <c r="H74" i="1"/>
  <c r="H73" i="1"/>
  <c r="H72" i="1"/>
  <c r="H71" i="1"/>
  <c r="H70" i="1"/>
  <c r="H69" i="1"/>
  <c r="H68" i="1"/>
  <c r="H67" i="1"/>
  <c r="H66" i="1"/>
  <c r="H65" i="1"/>
  <c r="H64" i="1"/>
  <c r="H63" i="1"/>
  <c r="H62" i="1"/>
  <c r="H61" i="1"/>
  <c r="H60" i="1"/>
  <c r="H59" i="1"/>
  <c r="H58" i="1"/>
  <c r="H53" i="1"/>
  <c r="H54" i="1" s="1"/>
  <c r="H55" i="1" s="1"/>
  <c r="H56" i="1" s="1"/>
  <c r="H57" i="1" s="1"/>
  <c r="H52" i="1"/>
  <c r="H51" i="1"/>
  <c r="H50" i="1"/>
  <c r="H49" i="1"/>
  <c r="H48" i="1"/>
  <c r="H47" i="1"/>
  <c r="H46" i="1"/>
  <c r="H45" i="1"/>
  <c r="H41" i="1"/>
  <c r="H42" i="1" s="1"/>
  <c r="H43" i="1" s="1"/>
  <c r="H44" i="1" s="1"/>
  <c r="H40" i="1"/>
  <c r="H39" i="1"/>
  <c r="H38" i="1"/>
  <c r="H37" i="1"/>
  <c r="H36" i="1"/>
  <c r="H35" i="1"/>
  <c r="H34" i="1"/>
  <c r="H29" i="1"/>
  <c r="H30" i="1" s="1"/>
  <c r="H31" i="1" s="1"/>
  <c r="H32" i="1" s="1"/>
  <c r="H33" i="1" s="1"/>
  <c r="H28" i="1"/>
  <c r="H27" i="1"/>
  <c r="H26" i="1"/>
  <c r="H25" i="1"/>
  <c r="H24" i="1"/>
  <c r="H23" i="1"/>
  <c r="H22" i="1"/>
  <c r="H21" i="1"/>
  <c r="H20" i="1"/>
  <c r="H17" i="1"/>
  <c r="H18" i="1" s="1"/>
  <c r="H19" i="1" s="1"/>
  <c r="H16" i="1"/>
  <c r="H15" i="1"/>
  <c r="H13" i="1"/>
  <c r="H12" i="1"/>
  <c r="H11" i="1"/>
  <c r="H10" i="1"/>
  <c r="H5" i="1"/>
  <c r="H6" i="1" s="1"/>
  <c r="H7" i="1" s="1"/>
  <c r="H8" i="1" s="1"/>
  <c r="H9" i="1" s="1"/>
  <c r="K76" i="1"/>
  <c r="K75" i="1"/>
  <c r="K74" i="1"/>
  <c r="K73" i="1"/>
  <c r="K72" i="1"/>
  <c r="K71" i="1"/>
  <c r="K70" i="1"/>
  <c r="K69" i="1"/>
  <c r="K68" i="1"/>
  <c r="K67" i="1"/>
  <c r="K66" i="1"/>
  <c r="K65" i="1"/>
  <c r="K64" i="1"/>
  <c r="K63" i="1"/>
  <c r="K62" i="1"/>
  <c r="K61" i="1"/>
  <c r="K60" i="1"/>
  <c r="K59" i="1"/>
  <c r="K58" i="1"/>
  <c r="K57" i="1"/>
  <c r="K56" i="1"/>
  <c r="K55" i="1"/>
  <c r="K52" i="1"/>
  <c r="K51" i="1"/>
  <c r="K50" i="1"/>
  <c r="K49" i="1"/>
  <c r="K48" i="1"/>
  <c r="K47" i="1"/>
  <c r="K46" i="1"/>
  <c r="K45" i="1"/>
  <c r="K44" i="1"/>
  <c r="K41" i="1"/>
  <c r="K42" i="1" s="1"/>
  <c r="K43" i="1" s="1"/>
  <c r="K40" i="1"/>
  <c r="K39" i="1"/>
  <c r="K38" i="1"/>
  <c r="K37" i="1"/>
  <c r="K36" i="1"/>
  <c r="K35" i="1"/>
  <c r="K34" i="1"/>
  <c r="K33" i="1"/>
  <c r="K32" i="1"/>
  <c r="K29" i="1"/>
  <c r="K30" i="1" s="1"/>
  <c r="K31" i="1" s="1"/>
  <c r="K28" i="1"/>
  <c r="K27" i="1"/>
  <c r="K26" i="1"/>
  <c r="K25" i="1"/>
  <c r="K24" i="1"/>
  <c r="K23" i="1"/>
  <c r="K22" i="1"/>
  <c r="K21" i="1"/>
  <c r="K20" i="1"/>
  <c r="K19" i="1"/>
  <c r="K18" i="1"/>
  <c r="K17" i="1"/>
  <c r="K16" i="1"/>
  <c r="K15" i="1"/>
  <c r="K13" i="1"/>
  <c r="K12" i="1"/>
  <c r="K11" i="1"/>
  <c r="K10" i="1"/>
  <c r="K9" i="1"/>
  <c r="K8" i="1"/>
  <c r="K5" i="1"/>
  <c r="K6" i="1" s="1"/>
  <c r="K7" i="1" s="1"/>
  <c r="R12" i="4" l="1"/>
  <c r="R16" i="4"/>
  <c r="C49" i="4"/>
  <c r="E49" i="4" s="1"/>
  <c r="F49" i="4"/>
  <c r="H15" i="4"/>
  <c r="J15" i="4" s="1"/>
  <c r="K15" i="4"/>
  <c r="H11" i="4"/>
  <c r="J11" i="4" s="1"/>
  <c r="K11" i="4"/>
  <c r="M13" i="4"/>
  <c r="O13" i="4" s="1"/>
  <c r="P13" i="4"/>
  <c r="R14" i="4"/>
  <c r="T14" i="4" s="1"/>
  <c r="U14" i="4"/>
  <c r="R11" i="4"/>
  <c r="T11" i="4" s="1"/>
  <c r="U11" i="4"/>
  <c r="C52" i="4"/>
  <c r="E52" i="4" s="1"/>
  <c r="F52" i="4"/>
  <c r="C48" i="4"/>
  <c r="E48" i="4" s="1"/>
  <c r="F48" i="4"/>
  <c r="H14" i="4"/>
  <c r="J14" i="4" s="1"/>
  <c r="K14" i="4"/>
  <c r="M16" i="4"/>
  <c r="O16" i="4" s="1"/>
  <c r="P16" i="4"/>
  <c r="M12" i="4"/>
  <c r="O12" i="4" s="1"/>
  <c r="P12" i="4"/>
  <c r="R13" i="4"/>
  <c r="T13" i="4" s="1"/>
  <c r="U13" i="4"/>
  <c r="R10" i="4"/>
  <c r="T10" i="4" s="1"/>
  <c r="U10" i="4"/>
  <c r="C51" i="4"/>
  <c r="E51" i="4" s="1"/>
  <c r="F51" i="4"/>
  <c r="C47" i="4"/>
  <c r="E47" i="4" s="1"/>
  <c r="F47" i="4"/>
  <c r="H13" i="4"/>
  <c r="J13" i="4" s="1"/>
  <c r="K13" i="4"/>
  <c r="M15" i="4"/>
  <c r="O15" i="4" s="1"/>
  <c r="P15" i="4"/>
  <c r="M11" i="4"/>
  <c r="O11" i="4" s="1"/>
  <c r="P11" i="4"/>
  <c r="R9" i="4"/>
  <c r="T9" i="4" s="1"/>
  <c r="U9" i="4"/>
  <c r="C50" i="4"/>
  <c r="E50" i="4" s="1"/>
  <c r="F50" i="4"/>
  <c r="H16" i="4"/>
  <c r="J16" i="4" s="1"/>
  <c r="K16" i="4"/>
  <c r="H12" i="4"/>
  <c r="J12" i="4" s="1"/>
  <c r="K12" i="4"/>
  <c r="M14" i="4"/>
  <c r="O14" i="4" s="1"/>
  <c r="P14" i="4"/>
  <c r="M10" i="4"/>
  <c r="O10" i="4" s="1"/>
  <c r="P10" i="4" s="1"/>
  <c r="R15" i="4"/>
  <c r="T15" i="4" s="1"/>
  <c r="U15" i="4"/>
  <c r="R8" i="4"/>
  <c r="T8" i="4" s="1"/>
  <c r="U8" i="4"/>
  <c r="T16" i="4"/>
  <c r="T12" i="4"/>
  <c r="B14" i="1"/>
  <c r="B15" i="1" s="1"/>
  <c r="B16" i="1" s="1"/>
  <c r="S6" i="4"/>
  <c r="I7" i="4"/>
  <c r="I8" i="4"/>
  <c r="I9" i="4"/>
  <c r="I10" i="4"/>
  <c r="I17" i="4"/>
  <c r="I18" i="4"/>
  <c r="I19" i="4"/>
  <c r="I20" i="4"/>
  <c r="I21" i="4"/>
  <c r="I22" i="4"/>
  <c r="K22" i="4" s="1"/>
  <c r="I23" i="4"/>
  <c r="K23" i="4" s="1"/>
  <c r="I24" i="4"/>
  <c r="K24" i="4" s="1"/>
  <c r="I25" i="4"/>
  <c r="K25" i="4" s="1"/>
  <c r="I26" i="4"/>
  <c r="K26" i="4" s="1"/>
  <c r="I27" i="4"/>
  <c r="K27" i="4" s="1"/>
  <c r="I28" i="4"/>
  <c r="K28" i="4" s="1"/>
  <c r="I29" i="4"/>
  <c r="I30" i="4"/>
  <c r="I31" i="4"/>
  <c r="I32" i="4"/>
  <c r="I33" i="4"/>
  <c r="I34" i="4"/>
  <c r="K34" i="4" s="1"/>
  <c r="I35" i="4"/>
  <c r="K35" i="4" s="1"/>
  <c r="I36" i="4"/>
  <c r="K36" i="4" s="1"/>
  <c r="I37" i="4"/>
  <c r="K37" i="4" s="1"/>
  <c r="I38" i="4"/>
  <c r="K38" i="4" s="1"/>
  <c r="I39" i="4"/>
  <c r="K39" i="4" s="1"/>
  <c r="I40" i="4"/>
  <c r="K40" i="4" s="1"/>
  <c r="I41" i="4"/>
  <c r="I42" i="4"/>
  <c r="I43" i="4"/>
  <c r="I44" i="4"/>
  <c r="K44" i="4" s="1"/>
  <c r="I45" i="4"/>
  <c r="K45" i="4" s="1"/>
  <c r="I46" i="4"/>
  <c r="K46" i="4" s="1"/>
  <c r="I47" i="4"/>
  <c r="K47" i="4" s="1"/>
  <c r="I48" i="4"/>
  <c r="K48" i="4" s="1"/>
  <c r="I49" i="4"/>
  <c r="K49" i="4" s="1"/>
  <c r="I50" i="4"/>
  <c r="K50" i="4" s="1"/>
  <c r="I51" i="4"/>
  <c r="K51" i="4" s="1"/>
  <c r="I52" i="4"/>
  <c r="K52" i="4" s="1"/>
  <c r="I53" i="4"/>
  <c r="I54" i="4"/>
  <c r="I55" i="4"/>
  <c r="I56" i="4"/>
  <c r="K56" i="4" s="1"/>
  <c r="I57" i="4"/>
  <c r="K57" i="4" s="1"/>
  <c r="I58" i="4"/>
  <c r="K58" i="4" s="1"/>
  <c r="I59" i="4"/>
  <c r="K59" i="4" s="1"/>
  <c r="I60" i="4"/>
  <c r="K60" i="4" s="1"/>
  <c r="I61" i="4"/>
  <c r="K61" i="4" s="1"/>
  <c r="I62" i="4"/>
  <c r="K62" i="4" s="1"/>
  <c r="I63" i="4"/>
  <c r="K63" i="4" s="1"/>
  <c r="I64" i="4"/>
  <c r="K64" i="4" s="1"/>
  <c r="I65" i="4"/>
  <c r="I66" i="4"/>
  <c r="I67" i="4"/>
  <c r="I68" i="4"/>
  <c r="I69" i="4"/>
  <c r="K69" i="4" s="1"/>
  <c r="I70" i="4"/>
  <c r="K70" i="4" s="1"/>
  <c r="I71" i="4"/>
  <c r="K71" i="4" s="1"/>
  <c r="I72" i="4"/>
  <c r="K72" i="4" s="1"/>
  <c r="I73" i="4"/>
  <c r="K73" i="4" s="1"/>
  <c r="I74" i="4"/>
  <c r="K74" i="4" s="1"/>
  <c r="I75" i="4"/>
  <c r="K75" i="4" s="1"/>
  <c r="I76" i="4"/>
  <c r="K76" i="4" s="1"/>
  <c r="H70" i="4" l="1"/>
  <c r="H62" i="4"/>
  <c r="H50" i="4"/>
  <c r="H34" i="4"/>
  <c r="H73" i="4"/>
  <c r="H69" i="4"/>
  <c r="H76" i="4"/>
  <c r="H72" i="4"/>
  <c r="H64" i="4"/>
  <c r="H60" i="4"/>
  <c r="H56" i="4"/>
  <c r="H52" i="4"/>
  <c r="H48" i="4"/>
  <c r="H44" i="4"/>
  <c r="H40" i="4"/>
  <c r="H36" i="4"/>
  <c r="H28" i="4"/>
  <c r="H24" i="4"/>
  <c r="H58" i="4"/>
  <c r="H46" i="4"/>
  <c r="H38" i="4"/>
  <c r="H26" i="4"/>
  <c r="H75" i="4"/>
  <c r="H71" i="4"/>
  <c r="H63" i="4"/>
  <c r="H59" i="4"/>
  <c r="H51" i="4"/>
  <c r="H47" i="4"/>
  <c r="H43" i="4"/>
  <c r="H39" i="4"/>
  <c r="H35" i="4"/>
  <c r="H27" i="4"/>
  <c r="H23" i="4"/>
  <c r="H74" i="4"/>
  <c r="H22" i="4"/>
  <c r="H65" i="4"/>
  <c r="H66" i="4" s="1"/>
  <c r="H67" i="4" s="1"/>
  <c r="H68" i="4" s="1"/>
  <c r="H61" i="4"/>
  <c r="H57" i="4"/>
  <c r="H53" i="4"/>
  <c r="H54" i="4" s="1"/>
  <c r="H55" i="4" s="1"/>
  <c r="H49" i="4"/>
  <c r="H45" i="4"/>
  <c r="H41" i="4"/>
  <c r="H42" i="4" s="1"/>
  <c r="H37" i="4"/>
  <c r="H29" i="4"/>
  <c r="H30" i="4" s="1"/>
  <c r="H31" i="4" s="1"/>
  <c r="H32" i="4" s="1"/>
  <c r="H33" i="4" s="1"/>
  <c r="H25" i="4"/>
  <c r="H17" i="4"/>
  <c r="H18" i="4" s="1"/>
  <c r="H19" i="4" s="1"/>
  <c r="H20" i="4" s="1"/>
  <c r="H21" i="4" s="1"/>
  <c r="A5" i="4"/>
  <c r="A65" i="4"/>
  <c r="A53" i="4"/>
  <c r="A41" i="4"/>
  <c r="A29" i="4"/>
  <c r="A17" i="4"/>
  <c r="B1" i="4"/>
  <c r="J4" i="5"/>
  <c r="K4" i="5"/>
  <c r="L4" i="5"/>
  <c r="M4" i="5"/>
  <c r="J4" i="1"/>
  <c r="M4" i="1"/>
  <c r="G4" i="1"/>
  <c r="D4" i="1"/>
  <c r="K11" i="5"/>
  <c r="J11" i="5"/>
  <c r="L11" i="5"/>
  <c r="M11" i="5"/>
  <c r="C11" i="5"/>
  <c r="S76" i="4" l="1"/>
  <c r="S75" i="4"/>
  <c r="S74" i="4"/>
  <c r="S73" i="4"/>
  <c r="S72" i="4"/>
  <c r="S71" i="4"/>
  <c r="S70" i="4"/>
  <c r="S69" i="4"/>
  <c r="S68" i="4"/>
  <c r="S67" i="4"/>
  <c r="S66" i="4"/>
  <c r="S65" i="4"/>
  <c r="S64" i="4"/>
  <c r="S63" i="4"/>
  <c r="S62" i="4"/>
  <c r="S61" i="4"/>
  <c r="S60" i="4"/>
  <c r="S59" i="4"/>
  <c r="S58" i="4"/>
  <c r="S57" i="4"/>
  <c r="S56" i="4"/>
  <c r="S55" i="4"/>
  <c r="S54" i="4"/>
  <c r="S53" i="4"/>
  <c r="R53" i="4" s="1"/>
  <c r="T53" i="4" s="1"/>
  <c r="U53" i="4" s="1"/>
  <c r="S52" i="4"/>
  <c r="S51" i="4"/>
  <c r="S50" i="4"/>
  <c r="S49" i="4"/>
  <c r="S48" i="4"/>
  <c r="S47" i="4"/>
  <c r="S46" i="4"/>
  <c r="S45" i="4"/>
  <c r="S44" i="4"/>
  <c r="S43" i="4"/>
  <c r="S42" i="4"/>
  <c r="S41" i="4"/>
  <c r="R41" i="4" s="1"/>
  <c r="T41" i="4" s="1"/>
  <c r="U41" i="4" s="1"/>
  <c r="S40" i="4"/>
  <c r="S39" i="4"/>
  <c r="S38" i="4"/>
  <c r="S37" i="4"/>
  <c r="S36" i="4"/>
  <c r="S35" i="4"/>
  <c r="S34" i="4"/>
  <c r="S33" i="4"/>
  <c r="S32" i="4"/>
  <c r="S31" i="4"/>
  <c r="S30" i="4"/>
  <c r="S29" i="4"/>
  <c r="S28" i="4"/>
  <c r="S27" i="4"/>
  <c r="S26" i="4"/>
  <c r="S25" i="4"/>
  <c r="S24" i="4"/>
  <c r="S23" i="4"/>
  <c r="S22" i="4"/>
  <c r="S21" i="4"/>
  <c r="S20" i="4"/>
  <c r="S19" i="4"/>
  <c r="S18" i="4"/>
  <c r="S17" i="4"/>
  <c r="R17" i="4" s="1"/>
  <c r="T17" i="4" s="1"/>
  <c r="U17" i="4" s="1"/>
  <c r="S5" i="4"/>
  <c r="R5" i="4" s="1"/>
  <c r="N76" i="4"/>
  <c r="N75" i="4"/>
  <c r="N74" i="4"/>
  <c r="N73" i="4"/>
  <c r="N72" i="4"/>
  <c r="N71" i="4"/>
  <c r="N70" i="4"/>
  <c r="N69" i="4"/>
  <c r="N68" i="4"/>
  <c r="N67" i="4"/>
  <c r="N66" i="4"/>
  <c r="N65" i="4"/>
  <c r="M65" i="4" s="1"/>
  <c r="N64" i="4"/>
  <c r="N63" i="4"/>
  <c r="N62" i="4"/>
  <c r="N61" i="4"/>
  <c r="N60" i="4"/>
  <c r="N59" i="4"/>
  <c r="N58" i="4"/>
  <c r="N57" i="4"/>
  <c r="N56" i="4"/>
  <c r="N55" i="4"/>
  <c r="N54" i="4"/>
  <c r="N53" i="4"/>
  <c r="M53" i="4" s="1"/>
  <c r="N52" i="4"/>
  <c r="N51" i="4"/>
  <c r="N50" i="4"/>
  <c r="N49" i="4"/>
  <c r="N48" i="4"/>
  <c r="N47" i="4"/>
  <c r="N46" i="4"/>
  <c r="N45" i="4"/>
  <c r="N44" i="4"/>
  <c r="N43" i="4"/>
  <c r="N42" i="4"/>
  <c r="N41" i="4"/>
  <c r="M41" i="4" s="1"/>
  <c r="N40" i="4"/>
  <c r="N39" i="4"/>
  <c r="N38" i="4"/>
  <c r="N37" i="4"/>
  <c r="N36" i="4"/>
  <c r="N35" i="4"/>
  <c r="N34" i="4"/>
  <c r="N33" i="4"/>
  <c r="N32" i="4"/>
  <c r="N31" i="4"/>
  <c r="N30" i="4"/>
  <c r="N29" i="4"/>
  <c r="M29" i="4" s="1"/>
  <c r="N28" i="4"/>
  <c r="N27" i="4"/>
  <c r="N26" i="4"/>
  <c r="N25" i="4"/>
  <c r="N24" i="4"/>
  <c r="N23" i="4"/>
  <c r="N22" i="4"/>
  <c r="N21" i="4"/>
  <c r="N20" i="4"/>
  <c r="N19" i="4"/>
  <c r="N18" i="4"/>
  <c r="N17" i="4"/>
  <c r="M17" i="4" s="1"/>
  <c r="N8" i="4"/>
  <c r="N7" i="4"/>
  <c r="N6" i="4"/>
  <c r="N5" i="4"/>
  <c r="M5" i="4" s="1"/>
  <c r="O5" i="4" s="1"/>
  <c r="P5" i="4" s="1"/>
  <c r="I6" i="4"/>
  <c r="I5" i="4"/>
  <c r="H5" i="4" s="1"/>
  <c r="J5" i="4" s="1"/>
  <c r="K5" i="4" s="1"/>
  <c r="D6" i="4"/>
  <c r="D7" i="4"/>
  <c r="D8" i="4"/>
  <c r="D9" i="4"/>
  <c r="D10" i="4"/>
  <c r="D11" i="4"/>
  <c r="D12" i="4"/>
  <c r="D13" i="4"/>
  <c r="D17" i="4"/>
  <c r="C17" i="4" s="1"/>
  <c r="E17" i="4" s="1"/>
  <c r="D18" i="4"/>
  <c r="D19" i="4"/>
  <c r="D20" i="4"/>
  <c r="D21" i="4"/>
  <c r="D22" i="4"/>
  <c r="D23" i="4"/>
  <c r="D24" i="4"/>
  <c r="D25" i="4"/>
  <c r="D26" i="4"/>
  <c r="D27" i="4"/>
  <c r="D28" i="4"/>
  <c r="D29" i="4"/>
  <c r="C29" i="4" s="1"/>
  <c r="D30" i="4"/>
  <c r="D31" i="4"/>
  <c r="D32" i="4"/>
  <c r="D33" i="4"/>
  <c r="D34" i="4"/>
  <c r="D35" i="4"/>
  <c r="D36" i="4"/>
  <c r="D37" i="4"/>
  <c r="D38" i="4"/>
  <c r="D39" i="4"/>
  <c r="D40" i="4"/>
  <c r="D41" i="4"/>
  <c r="C41" i="4" s="1"/>
  <c r="D42" i="4"/>
  <c r="D43" i="4"/>
  <c r="D44" i="4"/>
  <c r="D45" i="4"/>
  <c r="D46" i="4"/>
  <c r="D53" i="4"/>
  <c r="C53" i="4" s="1"/>
  <c r="D54" i="4"/>
  <c r="D55" i="4"/>
  <c r="D56" i="4"/>
  <c r="D57" i="4"/>
  <c r="D58" i="4"/>
  <c r="D59" i="4"/>
  <c r="D60" i="4"/>
  <c r="D61" i="4"/>
  <c r="D62" i="4"/>
  <c r="D63" i="4"/>
  <c r="D64" i="4"/>
  <c r="D65" i="4"/>
  <c r="D66" i="4"/>
  <c r="D67" i="4"/>
  <c r="D68" i="4"/>
  <c r="D69" i="4"/>
  <c r="D70" i="4"/>
  <c r="D71" i="4"/>
  <c r="D72" i="4"/>
  <c r="D73" i="4"/>
  <c r="D74" i="4"/>
  <c r="D75" i="4"/>
  <c r="D76" i="4"/>
  <c r="D5" i="4"/>
  <c r="C5" i="4" s="1"/>
  <c r="E5" i="4" s="1"/>
  <c r="C76" i="4" l="1"/>
  <c r="F76" i="4"/>
  <c r="C64" i="4"/>
  <c r="F64" i="4"/>
  <c r="C38" i="4"/>
  <c r="F38" i="4"/>
  <c r="C75" i="4"/>
  <c r="F75" i="4"/>
  <c r="C67" i="4"/>
  <c r="F67" i="4"/>
  <c r="C37" i="4"/>
  <c r="F37" i="4"/>
  <c r="M22" i="4"/>
  <c r="P22" i="4"/>
  <c r="M26" i="4"/>
  <c r="P26" i="4"/>
  <c r="M34" i="4"/>
  <c r="P34" i="4"/>
  <c r="M58" i="4"/>
  <c r="P58" i="4"/>
  <c r="M62" i="4"/>
  <c r="P62" i="4"/>
  <c r="M66" i="4"/>
  <c r="P66" i="4"/>
  <c r="M70" i="4"/>
  <c r="P70" i="4"/>
  <c r="M74" i="4"/>
  <c r="P74" i="4"/>
  <c r="C74" i="4"/>
  <c r="F74" i="4"/>
  <c r="C70" i="4"/>
  <c r="F70" i="4"/>
  <c r="C62" i="4"/>
  <c r="F62" i="4"/>
  <c r="C58" i="4"/>
  <c r="F58" i="4"/>
  <c r="C40" i="4"/>
  <c r="F40" i="4"/>
  <c r="C28" i="4"/>
  <c r="F28" i="4"/>
  <c r="M23" i="4"/>
  <c r="P23" i="4"/>
  <c r="M27" i="4"/>
  <c r="P27" i="4"/>
  <c r="M35" i="4"/>
  <c r="P35" i="4"/>
  <c r="M39" i="4"/>
  <c r="P39" i="4"/>
  <c r="M47" i="4"/>
  <c r="P47" i="4"/>
  <c r="M51" i="4"/>
  <c r="P51" i="4"/>
  <c r="M59" i="4"/>
  <c r="P59" i="4"/>
  <c r="M63" i="4"/>
  <c r="P63" i="4"/>
  <c r="M67" i="4"/>
  <c r="P67" i="4"/>
  <c r="M71" i="4"/>
  <c r="P71" i="4"/>
  <c r="M75" i="4"/>
  <c r="P75" i="4"/>
  <c r="R18" i="4"/>
  <c r="T18" i="4" s="1"/>
  <c r="U18" i="4"/>
  <c r="R22" i="4"/>
  <c r="T22" i="4" s="1"/>
  <c r="U22" i="4"/>
  <c r="R26" i="4"/>
  <c r="T26" i="4" s="1"/>
  <c r="U26" i="4"/>
  <c r="R34" i="4"/>
  <c r="T34" i="4" s="1"/>
  <c r="U34" i="4"/>
  <c r="R38" i="4"/>
  <c r="T38" i="4" s="1"/>
  <c r="U38" i="4"/>
  <c r="R46" i="4"/>
  <c r="T46" i="4" s="1"/>
  <c r="U46" i="4"/>
  <c r="R50" i="4"/>
  <c r="T50" i="4" s="1"/>
  <c r="U50" i="4"/>
  <c r="R58" i="4"/>
  <c r="T58" i="4" s="1"/>
  <c r="U58" i="4"/>
  <c r="R62" i="4"/>
  <c r="T62" i="4" s="1"/>
  <c r="U62" i="4"/>
  <c r="R66" i="4"/>
  <c r="T66" i="4" s="1"/>
  <c r="U66" i="4"/>
  <c r="R70" i="4"/>
  <c r="T70" i="4" s="1"/>
  <c r="U70" i="4"/>
  <c r="R74" i="4"/>
  <c r="T74" i="4" s="1"/>
  <c r="U74" i="4"/>
  <c r="C69" i="4"/>
  <c r="C65" i="4"/>
  <c r="C66" i="4" s="1"/>
  <c r="C61" i="4"/>
  <c r="F61" i="4"/>
  <c r="C57" i="4"/>
  <c r="E57" i="4" s="1"/>
  <c r="F57" i="4" s="1"/>
  <c r="C39" i="4"/>
  <c r="F39" i="4"/>
  <c r="C27" i="4"/>
  <c r="F27" i="4"/>
  <c r="M20" i="4"/>
  <c r="P20" i="4"/>
  <c r="M24" i="4"/>
  <c r="P24" i="4"/>
  <c r="M28" i="4"/>
  <c r="P28" i="4"/>
  <c r="M32" i="4"/>
  <c r="M36" i="4"/>
  <c r="P36" i="4"/>
  <c r="M40" i="4"/>
  <c r="P40" i="4"/>
  <c r="M48" i="4"/>
  <c r="P48" i="4"/>
  <c r="M52" i="4"/>
  <c r="P52" i="4"/>
  <c r="M60" i="4"/>
  <c r="P60" i="4"/>
  <c r="M64" i="4"/>
  <c r="P64" i="4"/>
  <c r="M68" i="4"/>
  <c r="P68" i="4"/>
  <c r="M72" i="4"/>
  <c r="P72" i="4"/>
  <c r="M76" i="4"/>
  <c r="P76" i="4"/>
  <c r="R19" i="4"/>
  <c r="T19" i="4" s="1"/>
  <c r="U19" i="4"/>
  <c r="R23" i="4"/>
  <c r="T23" i="4" s="1"/>
  <c r="U23" i="4"/>
  <c r="R27" i="4"/>
  <c r="T27" i="4" s="1"/>
  <c r="U27" i="4"/>
  <c r="R35" i="4"/>
  <c r="T35" i="4" s="1"/>
  <c r="U35" i="4"/>
  <c r="R39" i="4"/>
  <c r="T39" i="4" s="1"/>
  <c r="U39" i="4"/>
  <c r="R47" i="4"/>
  <c r="T47" i="4" s="1"/>
  <c r="U47" i="4"/>
  <c r="R51" i="4"/>
  <c r="T51" i="4" s="1"/>
  <c r="U51" i="4"/>
  <c r="R55" i="4"/>
  <c r="T55" i="4" s="1"/>
  <c r="U55" i="4"/>
  <c r="R59" i="4"/>
  <c r="T59" i="4" s="1"/>
  <c r="U59" i="4"/>
  <c r="R63" i="4"/>
  <c r="T63" i="4" s="1"/>
  <c r="U63" i="4"/>
  <c r="R67" i="4"/>
  <c r="T67" i="4" s="1"/>
  <c r="U67" i="4"/>
  <c r="R71" i="4"/>
  <c r="T71" i="4" s="1"/>
  <c r="U71" i="4"/>
  <c r="R75" i="4"/>
  <c r="T75" i="4" s="1"/>
  <c r="U75" i="4"/>
  <c r="C72" i="4"/>
  <c r="F72" i="4"/>
  <c r="M21" i="4"/>
  <c r="P21" i="4"/>
  <c r="M25" i="4"/>
  <c r="P25" i="4"/>
  <c r="M33" i="4"/>
  <c r="M37" i="4"/>
  <c r="P37" i="4"/>
  <c r="M45" i="4"/>
  <c r="M49" i="4"/>
  <c r="P49" i="4"/>
  <c r="M61" i="4"/>
  <c r="P61" i="4"/>
  <c r="M69" i="4"/>
  <c r="P69" i="4"/>
  <c r="M73" i="4"/>
  <c r="P73" i="4"/>
  <c r="R20" i="4"/>
  <c r="T20" i="4" s="1"/>
  <c r="U20" i="4"/>
  <c r="R24" i="4"/>
  <c r="T24" i="4" s="1"/>
  <c r="U24" i="4"/>
  <c r="R28" i="4"/>
  <c r="T28" i="4" s="1"/>
  <c r="U28" i="4"/>
  <c r="R32" i="4"/>
  <c r="T32" i="4" s="1"/>
  <c r="U32" i="4"/>
  <c r="R36" i="4"/>
  <c r="T36" i="4" s="1"/>
  <c r="U36" i="4"/>
  <c r="R40" i="4"/>
  <c r="T40" i="4" s="1"/>
  <c r="U40" i="4"/>
  <c r="R44" i="4"/>
  <c r="T44" i="4" s="1"/>
  <c r="U44" i="4"/>
  <c r="R48" i="4"/>
  <c r="T48" i="4" s="1"/>
  <c r="U48" i="4"/>
  <c r="R52" i="4"/>
  <c r="T52" i="4" s="1"/>
  <c r="U52" i="4"/>
  <c r="R56" i="4"/>
  <c r="T56" i="4" s="1"/>
  <c r="U56" i="4"/>
  <c r="R60" i="4"/>
  <c r="T60" i="4" s="1"/>
  <c r="U60" i="4"/>
  <c r="R64" i="4"/>
  <c r="T64" i="4" s="1"/>
  <c r="U64" i="4"/>
  <c r="R68" i="4"/>
  <c r="T68" i="4" s="1"/>
  <c r="U68" i="4"/>
  <c r="R72" i="4"/>
  <c r="T72" i="4" s="1"/>
  <c r="U72" i="4"/>
  <c r="R76" i="4"/>
  <c r="T76" i="4" s="1"/>
  <c r="U76" i="4"/>
  <c r="C73" i="4"/>
  <c r="F73" i="4"/>
  <c r="C68" i="4"/>
  <c r="F68" i="4"/>
  <c r="C60" i="4"/>
  <c r="F60" i="4"/>
  <c r="C71" i="4"/>
  <c r="F71" i="4"/>
  <c r="C63" i="4"/>
  <c r="F63" i="4"/>
  <c r="C59" i="4"/>
  <c r="F59" i="4"/>
  <c r="M38" i="4"/>
  <c r="P38" i="4"/>
  <c r="M46" i="4"/>
  <c r="P46" i="4"/>
  <c r="M50" i="4"/>
  <c r="P50" i="4"/>
  <c r="R21" i="4"/>
  <c r="T21" i="4" s="1"/>
  <c r="U21" i="4"/>
  <c r="R25" i="4"/>
  <c r="T25" i="4" s="1"/>
  <c r="U25" i="4"/>
  <c r="R29" i="4"/>
  <c r="T29" i="4" s="1"/>
  <c r="U29" i="4" s="1"/>
  <c r="R33" i="4"/>
  <c r="T33" i="4" s="1"/>
  <c r="U33" i="4"/>
  <c r="R37" i="4"/>
  <c r="T37" i="4" s="1"/>
  <c r="U37" i="4"/>
  <c r="R45" i="4"/>
  <c r="T45" i="4" s="1"/>
  <c r="U45" i="4"/>
  <c r="R49" i="4"/>
  <c r="T49" i="4" s="1"/>
  <c r="U49" i="4"/>
  <c r="R57" i="4"/>
  <c r="T57" i="4" s="1"/>
  <c r="U57" i="4"/>
  <c r="R61" i="4"/>
  <c r="T61" i="4" s="1"/>
  <c r="U61" i="4"/>
  <c r="R65" i="4"/>
  <c r="T65" i="4" s="1"/>
  <c r="U65" i="4"/>
  <c r="R69" i="4"/>
  <c r="T69" i="4" s="1"/>
  <c r="U69" i="4"/>
  <c r="R73" i="4"/>
  <c r="T73" i="4" s="1"/>
  <c r="U73" i="4"/>
  <c r="F5" i="4"/>
  <c r="C14" i="4"/>
  <c r="E14" i="4" s="1"/>
  <c r="C54" i="4"/>
  <c r="C55" i="4" s="1"/>
  <c r="C56" i="4" s="1"/>
  <c r="C42" i="4"/>
  <c r="C43" i="4" s="1"/>
  <c r="C44" i="4" s="1"/>
  <c r="C45" i="4" s="1"/>
  <c r="C46" i="4" s="1"/>
  <c r="C30" i="4"/>
  <c r="C31" i="4" s="1"/>
  <c r="C32" i="4" s="1"/>
  <c r="C33" i="4" s="1"/>
  <c r="C34" i="4" s="1"/>
  <c r="C35" i="4" s="1"/>
  <c r="C36" i="4" s="1"/>
  <c r="C18" i="4"/>
  <c r="C19" i="4" s="1"/>
  <c r="C20" i="4" s="1"/>
  <c r="C21" i="4" s="1"/>
  <c r="C22" i="4" s="1"/>
  <c r="C23" i="4" s="1"/>
  <c r="C24" i="4" s="1"/>
  <c r="C25" i="4" s="1"/>
  <c r="C26" i="4" s="1"/>
  <c r="C6" i="4"/>
  <c r="E6" i="4" s="1"/>
  <c r="F6" i="4" s="1"/>
  <c r="M42" i="4"/>
  <c r="M43" i="4" s="1"/>
  <c r="M44" i="4" s="1"/>
  <c r="M54" i="4"/>
  <c r="M55" i="4" s="1"/>
  <c r="M56" i="4" s="1"/>
  <c r="M57" i="4" s="1"/>
  <c r="M6" i="4"/>
  <c r="M18" i="4"/>
  <c r="M19" i="4" s="1"/>
  <c r="M30" i="4"/>
  <c r="M31" i="4" s="1"/>
  <c r="H6" i="4"/>
  <c r="R6" i="4"/>
  <c r="T5" i="4"/>
  <c r="U5" i="4" s="1"/>
  <c r="R42" i="4"/>
  <c r="T42" i="4" s="1"/>
  <c r="U42" i="4" s="1"/>
  <c r="R54" i="4"/>
  <c r="T54" i="4" s="1"/>
  <c r="U54" i="4" s="1"/>
  <c r="A77" i="4"/>
  <c r="R30" i="4" l="1"/>
  <c r="R43" i="4"/>
  <c r="T43" i="4" s="1"/>
  <c r="U43" i="4" s="1"/>
  <c r="V41" i="4" s="1"/>
  <c r="H9" i="9" s="1"/>
  <c r="V17" i="4"/>
  <c r="H7" i="9" s="1"/>
  <c r="V65" i="4"/>
  <c r="H11" i="9" s="1"/>
  <c r="V53" i="4"/>
  <c r="H10" i="9" s="1"/>
  <c r="C7" i="4"/>
  <c r="C8" i="4" s="1"/>
  <c r="T6" i="4"/>
  <c r="U6" i="4" s="1"/>
  <c r="R7" i="4"/>
  <c r="T7" i="4" s="1"/>
  <c r="U7" i="4" s="1"/>
  <c r="C15" i="4"/>
  <c r="E15" i="4" s="1"/>
  <c r="M7" i="4"/>
  <c r="O6" i="4"/>
  <c r="P6" i="4" s="1"/>
  <c r="H7" i="4"/>
  <c r="J6" i="4"/>
  <c r="K6" i="4" s="1"/>
  <c r="O17" i="4"/>
  <c r="P17" i="4" s="1"/>
  <c r="J17" i="4"/>
  <c r="K17" i="4" s="1"/>
  <c r="T30" i="4" l="1"/>
  <c r="U30" i="4" s="1"/>
  <c r="R31" i="4"/>
  <c r="T31" i="4" s="1"/>
  <c r="U31" i="4" s="1"/>
  <c r="H11" i="7"/>
  <c r="H7" i="7"/>
  <c r="H10" i="7"/>
  <c r="H9" i="7"/>
  <c r="E7" i="4"/>
  <c r="F7" i="4" s="1"/>
  <c r="V5" i="4"/>
  <c r="H6" i="9" s="1"/>
  <c r="C16" i="4"/>
  <c r="E16" i="4" s="1"/>
  <c r="M8" i="4"/>
  <c r="M9" i="4" s="1"/>
  <c r="O9" i="4" s="1"/>
  <c r="P9" i="4" s="1"/>
  <c r="O7" i="4"/>
  <c r="P7" i="4" s="1"/>
  <c r="H8" i="4"/>
  <c r="J7" i="4"/>
  <c r="K7" i="4" s="1"/>
  <c r="C9" i="4"/>
  <c r="E8" i="4"/>
  <c r="F8" i="4" s="1"/>
  <c r="O18" i="4"/>
  <c r="P18" i="4" s="1"/>
  <c r="J18" i="4"/>
  <c r="K18" i="4" s="1"/>
  <c r="V29" i="4" l="1"/>
  <c r="H6" i="7"/>
  <c r="H9" i="4"/>
  <c r="J8" i="4"/>
  <c r="K8" i="4" s="1"/>
  <c r="C10" i="4"/>
  <c r="E9" i="4"/>
  <c r="F9" i="4" s="1"/>
  <c r="O8" i="4"/>
  <c r="O27" i="4"/>
  <c r="O23" i="4"/>
  <c r="O19" i="4"/>
  <c r="P19" i="4" s="1"/>
  <c r="Q17" i="4" s="1"/>
  <c r="G7" i="9" s="1"/>
  <c r="O26" i="4"/>
  <c r="O22" i="4"/>
  <c r="O25" i="4"/>
  <c r="O21" i="4"/>
  <c r="O28" i="4"/>
  <c r="O24" i="4"/>
  <c r="O20" i="4"/>
  <c r="J19" i="4"/>
  <c r="K19" i="4" s="1"/>
  <c r="H8" i="9" l="1"/>
  <c r="H8" i="7"/>
  <c r="K7" i="9"/>
  <c r="G7" i="7"/>
  <c r="P8" i="4"/>
  <c r="Q5" i="4" s="1"/>
  <c r="G6" i="9" s="1"/>
  <c r="C11" i="4"/>
  <c r="E10" i="4"/>
  <c r="F10" i="4" s="1"/>
  <c r="H10" i="4"/>
  <c r="J10" i="4" s="1"/>
  <c r="K10" i="4" s="1"/>
  <c r="J9" i="4"/>
  <c r="K9" i="4" s="1"/>
  <c r="O29" i="4"/>
  <c r="P29" i="4" s="1"/>
  <c r="J26" i="4"/>
  <c r="J22" i="4"/>
  <c r="J27" i="4"/>
  <c r="J25" i="4"/>
  <c r="J21" i="4"/>
  <c r="K21" i="4" s="1"/>
  <c r="J23" i="4"/>
  <c r="J28" i="4"/>
  <c r="J24" i="4"/>
  <c r="J20" i="4"/>
  <c r="K20" i="4" s="1"/>
  <c r="F17" i="4"/>
  <c r="K6" i="9" l="1"/>
  <c r="G6" i="7"/>
  <c r="M6" i="7" s="1"/>
  <c r="L17" i="4"/>
  <c r="F7" i="9" s="1"/>
  <c r="L7" i="9" s="1"/>
  <c r="L5" i="4"/>
  <c r="F6" i="9" s="1"/>
  <c r="L6" i="9" s="1"/>
  <c r="M7" i="7"/>
  <c r="C12" i="4"/>
  <c r="E11" i="4"/>
  <c r="F11" i="4" s="1"/>
  <c r="O30" i="4"/>
  <c r="P30" i="4" s="1"/>
  <c r="J29" i="4"/>
  <c r="K29" i="4" s="1"/>
  <c r="E18" i="4"/>
  <c r="F18" i="4" s="1"/>
  <c r="F7" i="7" l="1"/>
  <c r="F6" i="7"/>
  <c r="E12" i="4"/>
  <c r="F12" i="4" s="1"/>
  <c r="C13" i="4"/>
  <c r="E13" i="4" s="1"/>
  <c r="F13" i="4" s="1"/>
  <c r="L7" i="7"/>
  <c r="O31" i="4"/>
  <c r="P31" i="4" s="1"/>
  <c r="J30" i="4"/>
  <c r="K30" i="4" s="1"/>
  <c r="E19" i="4"/>
  <c r="F19" i="4" s="1"/>
  <c r="G5" i="4" l="1"/>
  <c r="E6" i="9" s="1"/>
  <c r="M6" i="9" s="1"/>
  <c r="L6" i="7"/>
  <c r="O39" i="4"/>
  <c r="O35" i="4"/>
  <c r="O38" i="4"/>
  <c r="O34" i="4"/>
  <c r="O37" i="4"/>
  <c r="O33" i="4"/>
  <c r="P33" i="4" s="1"/>
  <c r="O40" i="4"/>
  <c r="O36" i="4"/>
  <c r="O32" i="4"/>
  <c r="P32" i="4" s="1"/>
  <c r="J31" i="4"/>
  <c r="K31" i="4" s="1"/>
  <c r="E20" i="4"/>
  <c r="F20" i="4" s="1"/>
  <c r="J6" i="9" l="1"/>
  <c r="E6" i="7"/>
  <c r="K6" i="7" s="1"/>
  <c r="Q29" i="4"/>
  <c r="G8" i="9" s="1"/>
  <c r="J6" i="7"/>
  <c r="O41" i="4"/>
  <c r="P41" i="4" s="1"/>
  <c r="J32" i="4"/>
  <c r="K32" i="4" s="1"/>
  <c r="E21" i="4"/>
  <c r="F21" i="4" s="1"/>
  <c r="K8" i="9" l="1"/>
  <c r="G8" i="7"/>
  <c r="O42" i="4"/>
  <c r="P42" i="4" s="1"/>
  <c r="J33" i="4"/>
  <c r="K33" i="4" s="1"/>
  <c r="L29" i="4" s="1"/>
  <c r="F8" i="9" s="1"/>
  <c r="L8" i="9" s="1"/>
  <c r="E22" i="4"/>
  <c r="F22" i="4" s="1"/>
  <c r="F8" i="7" l="1"/>
  <c r="M8" i="7"/>
  <c r="O43" i="4"/>
  <c r="P43" i="4" s="1"/>
  <c r="J38" i="4"/>
  <c r="J34" i="4"/>
  <c r="J35" i="4"/>
  <c r="J37" i="4"/>
  <c r="J39" i="4"/>
  <c r="J40" i="4"/>
  <c r="J36" i="4"/>
  <c r="E23" i="4"/>
  <c r="F23" i="4" s="1"/>
  <c r="O44" i="4" l="1"/>
  <c r="P44" i="4" s="1"/>
  <c r="J41" i="4"/>
  <c r="K41" i="4" s="1"/>
  <c r="E24" i="4"/>
  <c r="F24" i="4" s="1"/>
  <c r="L8" i="7" l="1"/>
  <c r="O51" i="4"/>
  <c r="O47" i="4"/>
  <c r="O50" i="4"/>
  <c r="O46" i="4"/>
  <c r="O49" i="4"/>
  <c r="O45" i="4"/>
  <c r="P45" i="4" s="1"/>
  <c r="Q41" i="4" s="1"/>
  <c r="G9" i="9" s="1"/>
  <c r="O52" i="4"/>
  <c r="O48" i="4"/>
  <c r="J42" i="4"/>
  <c r="K42" i="4" s="1"/>
  <c r="E25" i="4"/>
  <c r="F25" i="4" s="1"/>
  <c r="K9" i="9" l="1"/>
  <c r="G9" i="7"/>
  <c r="O53" i="4"/>
  <c r="P53" i="4" s="1"/>
  <c r="J50" i="4"/>
  <c r="J49" i="4"/>
  <c r="J52" i="4"/>
  <c r="J46" i="4"/>
  <c r="J51" i="4"/>
  <c r="J45" i="4"/>
  <c r="J48" i="4"/>
  <c r="J44" i="4"/>
  <c r="J47" i="4"/>
  <c r="J43" i="4"/>
  <c r="K43" i="4" s="1"/>
  <c r="L41" i="4" s="1"/>
  <c r="F9" i="9" s="1"/>
  <c r="L9" i="9" s="1"/>
  <c r="E26" i="4"/>
  <c r="F26" i="4" s="1"/>
  <c r="G17" i="4" s="1"/>
  <c r="E7" i="9" s="1"/>
  <c r="M7" i="9" s="1"/>
  <c r="J7" i="9" l="1"/>
  <c r="E7" i="7"/>
  <c r="F9" i="7"/>
  <c r="O54" i="4"/>
  <c r="P54" i="4" s="1"/>
  <c r="J53" i="4"/>
  <c r="K53" i="4" s="1"/>
  <c r="E28" i="4"/>
  <c r="E27" i="4"/>
  <c r="M9" i="7" l="1"/>
  <c r="O55" i="4"/>
  <c r="P55" i="4" s="1"/>
  <c r="J54" i="4"/>
  <c r="K54" i="4" s="1"/>
  <c r="E29" i="4"/>
  <c r="F29" i="4" s="1"/>
  <c r="L9" i="7" l="1"/>
  <c r="O56" i="4"/>
  <c r="P56" i="4" s="1"/>
  <c r="J55" i="4"/>
  <c r="K55" i="4" s="1"/>
  <c r="L53" i="4" s="1"/>
  <c r="F10" i="9" s="1"/>
  <c r="E30" i="4"/>
  <c r="F30" i="4" s="1"/>
  <c r="F10" i="7" l="1"/>
  <c r="L10" i="7" s="1"/>
  <c r="K7" i="7"/>
  <c r="J7" i="7"/>
  <c r="O57" i="4"/>
  <c r="P57" i="4" s="1"/>
  <c r="Q53" i="4" s="1"/>
  <c r="G10" i="9" s="1"/>
  <c r="J63" i="4"/>
  <c r="J59" i="4"/>
  <c r="J62" i="4"/>
  <c r="J58" i="4"/>
  <c r="J61" i="4"/>
  <c r="J57" i="4"/>
  <c r="J64" i="4"/>
  <c r="J56" i="4"/>
  <c r="J60" i="4"/>
  <c r="E31" i="4"/>
  <c r="F31" i="4" s="1"/>
  <c r="L10" i="9" l="1"/>
  <c r="K10" i="9"/>
  <c r="G10" i="7"/>
  <c r="O63" i="4"/>
  <c r="O59" i="4"/>
  <c r="O62" i="4"/>
  <c r="O58" i="4"/>
  <c r="O61" i="4"/>
  <c r="O64" i="4"/>
  <c r="O60" i="4"/>
  <c r="J65" i="4"/>
  <c r="K65" i="4" s="1"/>
  <c r="E32" i="4"/>
  <c r="F32" i="4" s="1"/>
  <c r="O65" i="4" l="1"/>
  <c r="P65" i="4" s="1"/>
  <c r="Q65" i="4" s="1"/>
  <c r="G11" i="9" s="1"/>
  <c r="J66" i="4"/>
  <c r="K66" i="4" s="1"/>
  <c r="E33" i="4"/>
  <c r="F33" i="4" s="1"/>
  <c r="K11" i="9" l="1"/>
  <c r="G11" i="7"/>
  <c r="O75" i="4"/>
  <c r="O71" i="4"/>
  <c r="O67" i="4"/>
  <c r="O74" i="4"/>
  <c r="O70" i="4"/>
  <c r="O66" i="4"/>
  <c r="O73" i="4"/>
  <c r="O69" i="4"/>
  <c r="O76" i="4"/>
  <c r="O72" i="4"/>
  <c r="O68" i="4"/>
  <c r="J67" i="4"/>
  <c r="K67" i="4" s="1"/>
  <c r="E34" i="4"/>
  <c r="F34" i="4" s="1"/>
  <c r="M10" i="7" l="1"/>
  <c r="J68" i="4"/>
  <c r="K68" i="4" s="1"/>
  <c r="L65" i="4" s="1"/>
  <c r="F11" i="9" s="1"/>
  <c r="L11" i="9" s="1"/>
  <c r="E35" i="4"/>
  <c r="F35" i="4" s="1"/>
  <c r="F11" i="7" l="1"/>
  <c r="J75" i="4"/>
  <c r="J71" i="4"/>
  <c r="J74" i="4"/>
  <c r="J70" i="4"/>
  <c r="J73" i="4"/>
  <c r="J69" i="4"/>
  <c r="J72" i="4"/>
  <c r="J76" i="4"/>
  <c r="E36" i="4"/>
  <c r="F36" i="4" s="1"/>
  <c r="G29" i="4" s="1"/>
  <c r="E8" i="9" s="1"/>
  <c r="M8" i="9" s="1"/>
  <c r="J8" i="9" l="1"/>
  <c r="E8" i="7"/>
  <c r="M11" i="7"/>
  <c r="E40" i="4"/>
  <c r="E39" i="4"/>
  <c r="E38" i="4"/>
  <c r="E37" i="4"/>
  <c r="L11" i="7" l="1"/>
  <c r="E41" i="4"/>
  <c r="F41" i="4" s="1"/>
  <c r="E42" i="4" l="1"/>
  <c r="F42" i="4" s="1"/>
  <c r="K8" i="7" l="1"/>
  <c r="J8" i="7"/>
  <c r="E43" i="4"/>
  <c r="F43" i="4" s="1"/>
  <c r="E44" i="4" l="1"/>
  <c r="F44" i="4" s="1"/>
  <c r="E45" i="4" l="1"/>
  <c r="F45" i="4" s="1"/>
  <c r="E46" i="4" l="1"/>
  <c r="F46" i="4" s="1"/>
  <c r="G41" i="4" s="1"/>
  <c r="E9" i="9" s="1"/>
  <c r="M9" i="9" s="1"/>
  <c r="J9" i="9" l="1"/>
  <c r="E9" i="7"/>
  <c r="J9" i="7" s="1"/>
  <c r="E53" i="4"/>
  <c r="F53" i="4" s="1"/>
  <c r="K9" i="7" l="1"/>
  <c r="E54" i="4"/>
  <c r="F54" i="4" s="1"/>
  <c r="E55" i="4" l="1"/>
  <c r="F55" i="4" s="1"/>
  <c r="E56" i="4" l="1"/>
  <c r="F56" i="4" s="1"/>
  <c r="G53" i="4" s="1"/>
  <c r="E10" i="9" s="1"/>
  <c r="M10" i="9" s="1"/>
  <c r="J10" i="9" l="1"/>
  <c r="E10" i="7"/>
  <c r="E64" i="4"/>
  <c r="E60" i="4"/>
  <c r="E63" i="4"/>
  <c r="E59" i="4"/>
  <c r="E62" i="4"/>
  <c r="E58" i="4"/>
  <c r="E61" i="4"/>
  <c r="E76" i="4" l="1"/>
  <c r="E72" i="4"/>
  <c r="E68" i="4"/>
  <c r="E75" i="4"/>
  <c r="E71" i="4"/>
  <c r="E67" i="4"/>
  <c r="E74" i="4"/>
  <c r="E70" i="4"/>
  <c r="E66" i="4"/>
  <c r="F66" i="4" s="1"/>
  <c r="E73" i="4"/>
  <c r="E69" i="4"/>
  <c r="F69" i="4" s="1"/>
  <c r="E65" i="4"/>
  <c r="F65" i="4" s="1"/>
  <c r="G65" i="4" l="1"/>
  <c r="E11" i="9" s="1"/>
  <c r="M11" i="9" s="1"/>
  <c r="J11" i="9" l="1"/>
  <c r="E11" i="7"/>
  <c r="K11" i="7" s="1"/>
  <c r="J11" i="7"/>
  <c r="K10" i="7"/>
  <c r="J10" i="7"/>
</calcChain>
</file>

<file path=xl/comments1.xml><?xml version="1.0" encoding="utf-8"?>
<comments xmlns="http://schemas.openxmlformats.org/spreadsheetml/2006/main">
  <authors>
    <author>Gloria Ines</author>
  </authors>
  <commentList>
    <comment ref="A3" authorId="0" shapeId="0">
      <text>
        <r>
          <rPr>
            <b/>
            <sz val="9"/>
            <color indexed="81"/>
            <rFont val="Tahoma"/>
            <family val="2"/>
          </rPr>
          <t>Gloria Ines:</t>
        </r>
        <r>
          <rPr>
            <sz val="9"/>
            <color indexed="81"/>
            <rFont val="Tahoma"/>
            <family val="2"/>
          </rPr>
          <t xml:space="preserve">
Se da peso a cada una de los factores por cada Sistema de Gestión teniendo en cuenta los más representativos para da uno de ellos</t>
        </r>
      </text>
    </comment>
    <comment ref="E4" authorId="0" shapeId="0">
      <text>
        <r>
          <rPr>
            <b/>
            <sz val="9"/>
            <color indexed="81"/>
            <rFont val="Tahoma"/>
            <family val="2"/>
          </rPr>
          <t>Gloria Ines:</t>
        </r>
        <r>
          <rPr>
            <sz val="9"/>
            <color indexed="81"/>
            <rFont val="Tahoma"/>
            <family val="2"/>
          </rPr>
          <t xml:space="preserve">
Sistema de Gestión de Calidad
Califique  cada debilidad de acuerdo a lla influencia Bajo (1), Medio (2), Alto (3)
</t>
        </r>
      </text>
    </comment>
    <comment ref="J4" authorId="0" shapeId="0">
      <text>
        <r>
          <rPr>
            <b/>
            <sz val="9"/>
            <color indexed="81"/>
            <rFont val="Tahoma"/>
            <family val="2"/>
          </rPr>
          <t>Gloria Ines:</t>
        </r>
        <r>
          <rPr>
            <sz val="9"/>
            <color indexed="81"/>
            <rFont val="Tahoma"/>
            <family val="2"/>
          </rPr>
          <t xml:space="preserve">
Sistema de Gestión de Calidad
Califique  cada debilidad de acuerdo a lla influencia Bajo (1), Medio (2), Alto (3)
</t>
        </r>
      </text>
    </comment>
    <comment ref="O4" authorId="0" shapeId="0">
      <text>
        <r>
          <rPr>
            <b/>
            <sz val="9"/>
            <color indexed="81"/>
            <rFont val="Tahoma"/>
            <family val="2"/>
          </rPr>
          <t>Gloria Ines:</t>
        </r>
        <r>
          <rPr>
            <sz val="9"/>
            <color indexed="81"/>
            <rFont val="Tahoma"/>
            <family val="2"/>
          </rPr>
          <t xml:space="preserve">
Sistema de Gestión de Calidad
Califique  cada debilidad de acuerdo a lla influencia Bajo (1), Medio (2), Alto (3)
</t>
        </r>
      </text>
    </comment>
    <comment ref="T4" authorId="0" shapeId="0">
      <text>
        <r>
          <rPr>
            <b/>
            <sz val="9"/>
            <color indexed="81"/>
            <rFont val="Tahoma"/>
            <family val="2"/>
          </rPr>
          <t>Gloria Ines:</t>
        </r>
        <r>
          <rPr>
            <sz val="9"/>
            <color indexed="81"/>
            <rFont val="Tahoma"/>
            <family val="2"/>
          </rPr>
          <t xml:space="preserve">
Sistema de Gestión de Calidad
Califique  cada debilidad de acuerdo a lla influencia Bajo (1), Medio (2), Alto (3)
</t>
        </r>
      </text>
    </comment>
  </commentList>
</comments>
</file>

<file path=xl/sharedStrings.xml><?xml version="1.0" encoding="utf-8"?>
<sst xmlns="http://schemas.openxmlformats.org/spreadsheetml/2006/main" count="420" uniqueCount="288">
  <si>
    <t>Peso Relativo</t>
  </si>
  <si>
    <t>Calificación</t>
  </si>
  <si>
    <t>D</t>
  </si>
  <si>
    <t>O</t>
  </si>
  <si>
    <t>F</t>
  </si>
  <si>
    <t>A</t>
  </si>
  <si>
    <t>P</t>
  </si>
  <si>
    <t>E</t>
  </si>
  <si>
    <t>S</t>
  </si>
  <si>
    <t>T</t>
  </si>
  <si>
    <t>Equipos de cómputo obsoletos.</t>
  </si>
  <si>
    <t>L</t>
  </si>
  <si>
    <t>Vigilancia y control  de entes de control externo</t>
  </si>
  <si>
    <t>SGC</t>
  </si>
  <si>
    <t>VALORACION</t>
  </si>
  <si>
    <t>TOTAL
RELATIVO</t>
  </si>
  <si>
    <t xml:space="preserve">Gran total </t>
  </si>
  <si>
    <t>TOTAL</t>
  </si>
  <si>
    <t>CRITERIO</t>
  </si>
  <si>
    <t>Debilidades</t>
  </si>
  <si>
    <t>Oportunidades</t>
  </si>
  <si>
    <t>Fortalezas</t>
  </si>
  <si>
    <t>Amenazas</t>
  </si>
  <si>
    <t>SISTEMA</t>
  </si>
  <si>
    <t>IDENTIFICADOR</t>
  </si>
  <si>
    <t>ABREVIATURA</t>
  </si>
  <si>
    <t>D-O</t>
  </si>
  <si>
    <t>D-F</t>
  </si>
  <si>
    <t>A-O</t>
  </si>
  <si>
    <t>A-F</t>
  </si>
  <si>
    <t>PROMEDIO</t>
  </si>
  <si>
    <t>D:</t>
  </si>
  <si>
    <t>O:</t>
  </si>
  <si>
    <t>F:</t>
  </si>
  <si>
    <t>A:</t>
  </si>
  <si>
    <t>P:</t>
  </si>
  <si>
    <t>E:</t>
  </si>
  <si>
    <t>S:</t>
  </si>
  <si>
    <t>T:</t>
  </si>
  <si>
    <t>L:</t>
  </si>
  <si>
    <t>Socio - Culturales</t>
  </si>
  <si>
    <t>Ambientales</t>
  </si>
  <si>
    <t>Legales</t>
  </si>
  <si>
    <t>Políticas</t>
  </si>
  <si>
    <t xml:space="preserve">Económicos </t>
  </si>
  <si>
    <t>Tecnológicos</t>
  </si>
  <si>
    <t>SISTEMA DE GESTION</t>
  </si>
  <si>
    <t>VALORACIÓN (Bajo=1; Medio=2; Alto=3)
(A mayor debilidad mayor calificación)</t>
  </si>
  <si>
    <t>VALORACIÓN (Bajo=1; Medio=2; Alto=3)
(A mayor fortaleza mayor calificación)</t>
  </si>
  <si>
    <t>VALORACIÓN (Bajo=1; Medio=2; Alto=3)
(A mayor amenaza mayor calificación)</t>
  </si>
  <si>
    <r>
      <rPr>
        <u/>
        <sz val="11"/>
        <color rgb="FF000000"/>
        <rFont val="Calibri"/>
        <family val="2"/>
      </rPr>
      <t>ALTA</t>
    </r>
    <r>
      <rPr>
        <sz val="11"/>
        <color rgb="FF000000"/>
        <rFont val="Calibri"/>
        <family val="2"/>
      </rPr>
      <t xml:space="preserve">  
debilidad</t>
    </r>
  </si>
  <si>
    <r>
      <rPr>
        <u/>
        <sz val="11"/>
        <color rgb="FF000000"/>
        <rFont val="Calibri"/>
        <family val="2"/>
      </rPr>
      <t xml:space="preserve">BAJA
</t>
    </r>
    <r>
      <rPr>
        <sz val="11"/>
        <color rgb="FF000000"/>
        <rFont val="Calibri"/>
        <family val="2"/>
      </rPr>
      <t xml:space="preserve">oportunidad </t>
    </r>
  </si>
  <si>
    <r>
      <rPr>
        <u/>
        <sz val="11"/>
        <color rgb="FF000000"/>
        <rFont val="Calibri"/>
        <family val="2"/>
      </rPr>
      <t>BAJA</t>
    </r>
    <r>
      <rPr>
        <sz val="11"/>
        <color rgb="FF000000"/>
        <rFont val="Calibri"/>
        <family val="2"/>
      </rPr>
      <t xml:space="preserve">
fortaleza</t>
    </r>
  </si>
  <si>
    <r>
      <rPr>
        <u/>
        <sz val="11"/>
        <color rgb="FF000000"/>
        <rFont val="Calibri"/>
        <family val="2"/>
      </rPr>
      <t>ALTA</t>
    </r>
    <r>
      <rPr>
        <sz val="11"/>
        <color rgb="FF000000"/>
        <rFont val="Calibri"/>
        <family val="2"/>
      </rPr>
      <t xml:space="preserve">
amenaza</t>
    </r>
  </si>
  <si>
    <r>
      <rPr>
        <u/>
        <sz val="11"/>
        <color rgb="FF000000"/>
        <rFont val="Calibri"/>
        <family val="2"/>
      </rPr>
      <t>BAJA</t>
    </r>
    <r>
      <rPr>
        <sz val="11"/>
        <color rgb="FF000000"/>
        <rFont val="Calibri"/>
        <family val="2"/>
      </rPr>
      <t xml:space="preserve"> 
debilidad</t>
    </r>
  </si>
  <si>
    <r>
      <rPr>
        <u/>
        <sz val="11"/>
        <color rgb="FF000000"/>
        <rFont val="Calibri"/>
        <family val="2"/>
      </rPr>
      <t>ALTA</t>
    </r>
    <r>
      <rPr>
        <sz val="11"/>
        <color rgb="FF000000"/>
        <rFont val="Calibri"/>
        <family val="2"/>
      </rPr>
      <t xml:space="preserve"> 
oportunidad </t>
    </r>
  </si>
  <si>
    <r>
      <rPr>
        <u/>
        <sz val="11"/>
        <color rgb="FF000000"/>
        <rFont val="Calibri"/>
        <family val="2"/>
      </rPr>
      <t>ALTA</t>
    </r>
    <r>
      <rPr>
        <sz val="11"/>
        <color rgb="FF000000"/>
        <rFont val="Calibri"/>
        <family val="2"/>
      </rPr>
      <t xml:space="preserve"> 
fortaleza </t>
    </r>
  </si>
  <si>
    <r>
      <rPr>
        <u/>
        <sz val="11"/>
        <color rgb="FF000000"/>
        <rFont val="Calibri"/>
        <family val="2"/>
      </rPr>
      <t>BAJA</t>
    </r>
    <r>
      <rPr>
        <sz val="11"/>
        <color rgb="FF000000"/>
        <rFont val="Calibri"/>
        <family val="2"/>
      </rPr>
      <t xml:space="preserve"> 
amenaza</t>
    </r>
  </si>
  <si>
    <t>Se debe tomar acciones con prioridad</t>
  </si>
  <si>
    <t>Se deben evaluar oportunidades de mejora</t>
  </si>
  <si>
    <r>
      <t xml:space="preserve">Calificación de la </t>
    </r>
    <r>
      <rPr>
        <b/>
        <sz val="11"/>
        <color rgb="FF000000"/>
        <rFont val="Calibri"/>
        <family val="2"/>
      </rPr>
      <t>DEBILIDAD</t>
    </r>
    <r>
      <rPr>
        <sz val="11"/>
        <color rgb="FF000000"/>
        <rFont val="Calibri"/>
        <family val="2"/>
      </rPr>
      <t xml:space="preserve"> en </t>
    </r>
    <r>
      <rPr>
        <b/>
        <sz val="11"/>
        <color rgb="FF000000"/>
        <rFont val="Calibri"/>
        <family val="2"/>
      </rPr>
      <t>MAYOR</t>
    </r>
    <r>
      <rPr>
        <sz val="11"/>
        <color rgb="FF000000"/>
        <rFont val="Calibri"/>
        <family val="2"/>
      </rPr>
      <t xml:space="preserve"> que la calificación de la </t>
    </r>
    <r>
      <rPr>
        <b/>
        <sz val="11"/>
        <color rgb="FF000000"/>
        <rFont val="Calibri"/>
        <family val="2"/>
      </rPr>
      <t>OPORTUNIDAD</t>
    </r>
    <r>
      <rPr>
        <sz val="11"/>
        <color rgb="FF000000"/>
        <rFont val="Calibri"/>
        <family val="2"/>
      </rPr>
      <t xml:space="preserve"> </t>
    </r>
  </si>
  <si>
    <r>
      <t xml:space="preserve">Calificación de la </t>
    </r>
    <r>
      <rPr>
        <b/>
        <sz val="11"/>
        <color rgb="FF000000"/>
        <rFont val="Calibri"/>
        <family val="2"/>
      </rPr>
      <t>DEBILIDAD</t>
    </r>
    <r>
      <rPr>
        <sz val="11"/>
        <color rgb="FF000000"/>
        <rFont val="Calibri"/>
        <family val="2"/>
      </rPr>
      <t xml:space="preserve"> en </t>
    </r>
    <r>
      <rPr>
        <b/>
        <sz val="11"/>
        <color rgb="FF000000"/>
        <rFont val="Calibri"/>
        <family val="2"/>
      </rPr>
      <t>MAYOR</t>
    </r>
    <r>
      <rPr>
        <sz val="11"/>
        <color rgb="FF000000"/>
        <rFont val="Calibri"/>
        <family val="2"/>
      </rPr>
      <t xml:space="preserve"> que la calificación de la </t>
    </r>
    <r>
      <rPr>
        <b/>
        <sz val="11"/>
        <color rgb="FF000000"/>
        <rFont val="Calibri"/>
        <family val="2"/>
      </rPr>
      <t>FORTALEZA</t>
    </r>
    <r>
      <rPr>
        <sz val="11"/>
        <color rgb="FF000000"/>
        <rFont val="Calibri"/>
        <family val="2"/>
      </rPr>
      <t xml:space="preserve"> </t>
    </r>
  </si>
  <si>
    <r>
      <t xml:space="preserve">Calificación de la </t>
    </r>
    <r>
      <rPr>
        <b/>
        <sz val="11"/>
        <color rgb="FF000000"/>
        <rFont val="Calibri"/>
        <family val="2"/>
      </rPr>
      <t>AMENAZA</t>
    </r>
    <r>
      <rPr>
        <sz val="11"/>
        <color rgb="FF000000"/>
        <rFont val="Calibri"/>
        <family val="2"/>
      </rPr>
      <t xml:space="preserve"> en </t>
    </r>
    <r>
      <rPr>
        <b/>
        <sz val="11"/>
        <color rgb="FF000000"/>
        <rFont val="Calibri"/>
        <family val="2"/>
      </rPr>
      <t>MAYOR</t>
    </r>
    <r>
      <rPr>
        <sz val="11"/>
        <color rgb="FF000000"/>
        <rFont val="Calibri"/>
        <family val="2"/>
      </rPr>
      <t xml:space="preserve"> que la calificación de la </t>
    </r>
    <r>
      <rPr>
        <b/>
        <sz val="11"/>
        <color rgb="FF000000"/>
        <rFont val="Calibri"/>
        <family val="2"/>
      </rPr>
      <t>OPORTUNIDAD</t>
    </r>
    <r>
      <rPr>
        <sz val="11"/>
        <color rgb="FF000000"/>
        <rFont val="Calibri"/>
        <family val="2"/>
      </rPr>
      <t xml:space="preserve"> </t>
    </r>
  </si>
  <si>
    <r>
      <t xml:space="preserve">Calificación de la </t>
    </r>
    <r>
      <rPr>
        <b/>
        <sz val="11"/>
        <color rgb="FF000000"/>
        <rFont val="Calibri"/>
        <family val="2"/>
      </rPr>
      <t>AMENAZA</t>
    </r>
    <r>
      <rPr>
        <sz val="11"/>
        <color rgb="FF000000"/>
        <rFont val="Calibri"/>
        <family val="2"/>
      </rPr>
      <t xml:space="preserve"> en </t>
    </r>
    <r>
      <rPr>
        <b/>
        <sz val="11"/>
        <color rgb="FF000000"/>
        <rFont val="Calibri"/>
        <family val="2"/>
      </rPr>
      <t>MAYOR</t>
    </r>
    <r>
      <rPr>
        <sz val="11"/>
        <color rgb="FF000000"/>
        <rFont val="Calibri"/>
        <family val="2"/>
      </rPr>
      <t xml:space="preserve"> que la calificación de la </t>
    </r>
    <r>
      <rPr>
        <b/>
        <sz val="11"/>
        <color rgb="FF000000"/>
        <rFont val="Calibri"/>
        <family val="2"/>
      </rPr>
      <t>FORTALEZA</t>
    </r>
    <r>
      <rPr>
        <sz val="11"/>
        <color rgb="FF000000"/>
        <rFont val="Calibri"/>
        <family val="2"/>
      </rPr>
      <t xml:space="preserve"> </t>
    </r>
  </si>
  <si>
    <r>
      <t xml:space="preserve">Calificación de la </t>
    </r>
    <r>
      <rPr>
        <b/>
        <sz val="11"/>
        <color rgb="FF000000"/>
        <rFont val="Calibri"/>
        <family val="2"/>
      </rPr>
      <t>DEBILIDAD</t>
    </r>
    <r>
      <rPr>
        <sz val="11"/>
        <color rgb="FF000000"/>
        <rFont val="Calibri"/>
        <family val="2"/>
      </rPr>
      <t xml:space="preserve"> en </t>
    </r>
    <r>
      <rPr>
        <b/>
        <sz val="11"/>
        <color rgb="FF000000"/>
        <rFont val="Calibri"/>
        <family val="2"/>
      </rPr>
      <t>MENOR</t>
    </r>
    <r>
      <rPr>
        <sz val="11"/>
        <color rgb="FF000000"/>
        <rFont val="Calibri"/>
        <family val="2"/>
      </rPr>
      <t xml:space="preserve"> que la calificación de la </t>
    </r>
    <r>
      <rPr>
        <b/>
        <sz val="11"/>
        <color rgb="FF000000"/>
        <rFont val="Calibri"/>
        <family val="2"/>
      </rPr>
      <t>OPORTUNIDAD</t>
    </r>
    <r>
      <rPr>
        <sz val="11"/>
        <color rgb="FF000000"/>
        <rFont val="Calibri"/>
        <family val="2"/>
      </rPr>
      <t xml:space="preserve"> </t>
    </r>
  </si>
  <si>
    <r>
      <t xml:space="preserve">Calificación de la </t>
    </r>
    <r>
      <rPr>
        <b/>
        <sz val="11"/>
        <color rgb="FF000000"/>
        <rFont val="Calibri"/>
        <family val="2"/>
      </rPr>
      <t>DEBILIDAD</t>
    </r>
    <r>
      <rPr>
        <sz val="11"/>
        <color rgb="FF000000"/>
        <rFont val="Calibri"/>
        <family val="2"/>
      </rPr>
      <t xml:space="preserve"> en </t>
    </r>
    <r>
      <rPr>
        <b/>
        <sz val="11"/>
        <color rgb="FF000000"/>
        <rFont val="Calibri"/>
        <family val="2"/>
      </rPr>
      <t>MENOR</t>
    </r>
    <r>
      <rPr>
        <sz val="11"/>
        <color rgb="FF000000"/>
        <rFont val="Calibri"/>
        <family val="2"/>
      </rPr>
      <t xml:space="preserve"> que la calificación de la </t>
    </r>
    <r>
      <rPr>
        <b/>
        <sz val="11"/>
        <color rgb="FF000000"/>
        <rFont val="Calibri"/>
        <family val="2"/>
      </rPr>
      <t>FORTALEZA</t>
    </r>
    <r>
      <rPr>
        <sz val="11"/>
        <color rgb="FF000000"/>
        <rFont val="Calibri"/>
        <family val="2"/>
      </rPr>
      <t xml:space="preserve"> </t>
    </r>
  </si>
  <si>
    <r>
      <t xml:space="preserve">Calificación de la </t>
    </r>
    <r>
      <rPr>
        <b/>
        <sz val="11"/>
        <color rgb="FF000000"/>
        <rFont val="Calibri"/>
        <family val="2"/>
      </rPr>
      <t>AMENAZA</t>
    </r>
    <r>
      <rPr>
        <sz val="11"/>
        <color rgb="FF000000"/>
        <rFont val="Calibri"/>
        <family val="2"/>
      </rPr>
      <t xml:space="preserve"> en </t>
    </r>
    <r>
      <rPr>
        <b/>
        <sz val="11"/>
        <color rgb="FF000000"/>
        <rFont val="Calibri"/>
        <family val="2"/>
      </rPr>
      <t>MENOR</t>
    </r>
    <r>
      <rPr>
        <sz val="11"/>
        <color rgb="FF000000"/>
        <rFont val="Calibri"/>
        <family val="2"/>
      </rPr>
      <t xml:space="preserve"> que la calificación de la </t>
    </r>
    <r>
      <rPr>
        <b/>
        <sz val="11"/>
        <color rgb="FF000000"/>
        <rFont val="Calibri"/>
        <family val="2"/>
      </rPr>
      <t>OPORTUNIDAD</t>
    </r>
    <r>
      <rPr>
        <sz val="11"/>
        <color rgb="FF000000"/>
        <rFont val="Calibri"/>
        <family val="2"/>
      </rPr>
      <t xml:space="preserve"> </t>
    </r>
  </si>
  <si>
    <r>
      <t xml:space="preserve">Calificación de la </t>
    </r>
    <r>
      <rPr>
        <b/>
        <sz val="11"/>
        <color rgb="FF000000"/>
        <rFont val="Calibri"/>
        <family val="2"/>
      </rPr>
      <t>AMENAZA</t>
    </r>
    <r>
      <rPr>
        <sz val="11"/>
        <color rgb="FF000000"/>
        <rFont val="Calibri"/>
        <family val="2"/>
      </rPr>
      <t xml:space="preserve"> en </t>
    </r>
    <r>
      <rPr>
        <b/>
        <sz val="11"/>
        <color rgb="FF000000"/>
        <rFont val="Calibri"/>
        <family val="2"/>
      </rPr>
      <t>MENOR</t>
    </r>
    <r>
      <rPr>
        <sz val="11"/>
        <color rgb="FF000000"/>
        <rFont val="Calibri"/>
        <family val="2"/>
      </rPr>
      <t xml:space="preserve"> que la calificación de la </t>
    </r>
    <r>
      <rPr>
        <b/>
        <sz val="11"/>
        <color rgb="FF000000"/>
        <rFont val="Calibri"/>
        <family val="2"/>
      </rPr>
      <t>FORTALEZA</t>
    </r>
    <r>
      <rPr>
        <sz val="11"/>
        <color rgb="FF000000"/>
        <rFont val="Calibri"/>
        <family val="2"/>
      </rPr>
      <t xml:space="preserve"> </t>
    </r>
  </si>
  <si>
    <t>Peso Relativo sistema de gestión</t>
  </si>
  <si>
    <t xml:space="preserve">Sistema de gestión de calidad </t>
  </si>
  <si>
    <r>
      <t xml:space="preserve">D </t>
    </r>
    <r>
      <rPr>
        <sz val="14"/>
        <color rgb="FF000000"/>
        <rFont val="Calibri"/>
        <family val="2"/>
      </rPr>
      <t>(Debilidad: Toda deficiencia importante que posee una empresa y que podría disminuir su capacidad para alcanzar sus objetivos.)</t>
    </r>
  </si>
  <si>
    <t>Cambios en la normatividad aplicable al Centro de Servicios Civil-Familia</t>
  </si>
  <si>
    <t>Poca claridad en algunos aspectos del marco legal actual que constituye el Centro</t>
  </si>
  <si>
    <t>Cambios Administrativos en la Alta Dirección de la entidad</t>
  </si>
  <si>
    <t xml:space="preserve">Reestructuración del sector administrativo de la Rama Judicial. </t>
  </si>
  <si>
    <r>
      <rPr>
        <b/>
        <sz val="16"/>
        <color rgb="FF000000"/>
        <rFont val="Corbel"/>
        <family val="2"/>
      </rPr>
      <t xml:space="preserve"> (político) (económico)</t>
    </r>
    <r>
      <rPr>
        <sz val="12"/>
        <color rgb="FF000000"/>
        <rFont val="Corbel"/>
        <family val="2"/>
      </rPr>
      <t>En este apartado se engloban elementos como las políticas desarrolladas en el país. los niveles de pobreza del entorno, los índices de desigualdad, el desarrollo económico, el acceso a recursos de sus habitantes, así como la forma en todo ello afecta a la actividad de la empresa.</t>
    </r>
  </si>
  <si>
    <r>
      <rPr>
        <b/>
        <sz val="16"/>
        <color rgb="FF000000"/>
        <rFont val="Corbel"/>
        <family val="2"/>
      </rPr>
      <t xml:space="preserve"> (socio cultural) </t>
    </r>
    <r>
      <rPr>
        <sz val="12"/>
        <color rgb="FF000000"/>
        <rFont val="Corbel"/>
        <family val="2"/>
      </rPr>
      <t>incluye cuestiones como la cultura, la religión, las creencias compartidas, los imaginarios, las clases sociales y los papeles asignados en función del género.</t>
    </r>
  </si>
  <si>
    <r>
      <rPr>
        <b/>
        <sz val="16"/>
        <color rgb="FF000000"/>
        <rFont val="Corbel"/>
        <family val="2"/>
      </rPr>
      <t xml:space="preserve"> (tecnológico)</t>
    </r>
    <r>
      <rPr>
        <sz val="12"/>
        <color rgb="FF000000"/>
        <rFont val="Corbel"/>
        <family val="2"/>
      </rPr>
      <t xml:space="preserve"> Las posibilidades de acceso de las personas a las herramientas informáticas, el manejo de Internet o el nivel de cobertura de ciertos servicios, determinan en gran medida el alcance de un negocio y sus posibilidades de integración en el entorno</t>
    </r>
  </si>
  <si>
    <r>
      <rPr>
        <b/>
        <sz val="16"/>
        <color rgb="FF000000"/>
        <rFont val="Corbel"/>
        <family val="2"/>
      </rPr>
      <t xml:space="preserve"> (ambiental) </t>
    </r>
    <r>
      <rPr>
        <sz val="12"/>
        <color rgb="FF000000"/>
        <rFont val="Corbel"/>
        <family val="2"/>
      </rPr>
      <t>Cada lugar tiene unas leyes establecidas que es necesario respetar. Es obligación de las empresas cumplirlas y actuar dentro del marco que establecen</t>
    </r>
  </si>
  <si>
    <r>
      <rPr>
        <b/>
        <sz val="16"/>
        <color rgb="FF000000"/>
        <rFont val="Corbel"/>
        <family val="2"/>
      </rPr>
      <t>(legal)</t>
    </r>
    <r>
      <rPr>
        <sz val="12"/>
        <color rgb="FF000000"/>
        <rFont val="Corbel"/>
        <family val="2"/>
      </rPr>
      <t xml:space="preserve"> Incluye en los elementos que guardan relación directa o indirecta con la preservación de los entornos y el medioambiente. Por ejemplo, los efectos del cambio climático, el nivel de contaminación, la probabilidad de sufrir desastres naturales, incendios, terremotos, maremotos, entre otros.  sobre todo si el negocio mantiene un contacto directo con los recursos naturales o materias primas.</t>
    </r>
  </si>
  <si>
    <t>Falta de conocimiento en modelos de gestión de calidad.</t>
  </si>
  <si>
    <t>Falta de compromiso de los servidores en el cumplimiento de las actividades del sistema de gestión de calidad</t>
  </si>
  <si>
    <t>Fallas en la red del Palacio de Justicia</t>
  </si>
  <si>
    <t>Ausencia de un equipo servidor idóneo para el funcionamiento de la plataforma tecnológica</t>
  </si>
  <si>
    <r>
      <t xml:space="preserve">O </t>
    </r>
    <r>
      <rPr>
        <sz val="14"/>
        <color rgb="FF000000"/>
        <rFont val="Calibri"/>
        <family val="2"/>
      </rPr>
      <t>(Oportunidad) Circunstancias externas que podrían favorecer el logro de un objetivo.</t>
    </r>
  </si>
  <si>
    <t xml:space="preserve">Potenciar el talento humano, el conocimiento y la infraestructura tecnológica para el cumplimiento de la misión del Centro </t>
  </si>
  <si>
    <t>V Premio excelencia a la Justicia por el modelo de calidad e innovación enfocado al usuario, año 2014 otorgado por Corporación Excelencia a la Justicia y Certificación en la norma  NTC ISO 9001:2015 en el año 2018</t>
  </si>
  <si>
    <t xml:space="preserve">Mejorar el nivel de satisfacción de los usuarios que acuden al Centro de Servicios </t>
  </si>
  <si>
    <t>Publicación de la programación de las audiencias de los Juzgados Civiles y de Familia, generando acceso a la información en tiempo real</t>
  </si>
  <si>
    <t>Implementación de servicios en línea apuntando a los principios de  transparencia y acceso a la información.</t>
  </si>
  <si>
    <t>Disponibilidad de innovaciones tecnológicas</t>
  </si>
  <si>
    <t xml:space="preserve">Hace falta desarrollar más proyectos para fomentar el cuidado y preservación del medio ambiente </t>
  </si>
  <si>
    <t>Fomentar la participación de los servidores judiciales en las actividades programadas por la Dirección Seccional de Administración Judicial en cumplimiento de las políticas ambientales de la entidad</t>
  </si>
  <si>
    <t>Deficiencia de papelería e insumos para oficina que afectan el desempeño de las funciones del Centro</t>
  </si>
  <si>
    <t>Falta de apoyo por el área de sistemas de la Dirección Ejecutiva para la implementación de herramientas tecnológicas requeridas por el Centro</t>
  </si>
  <si>
    <t>Falta de conocimiento de los servidores judiciales del Centro de las políticas ambientales implementadas por el Consejo Superior</t>
  </si>
  <si>
    <t>Reformas realizadas al funcionamiento actual del Sistema de Administración de Justicia.</t>
  </si>
  <si>
    <t>VALORACIÓN (Bajo=1; Medio=2; Alto=3)
(A mayor oportunidad mayor calificación)</t>
  </si>
  <si>
    <t>Reconocimiento nacional  como un nuevo modelo de gestión orientado al usuario que impacta positivamente en la imagen institucional.</t>
  </si>
  <si>
    <t>Participación en programas de capacitación para mejorar los niveles de formación de los servidores judiciales adscritos al Centro de Servicios.</t>
  </si>
  <si>
    <r>
      <t xml:space="preserve">F </t>
    </r>
    <r>
      <rPr>
        <sz val="14"/>
        <color rgb="FF000000"/>
        <rFont val="Calibri"/>
        <family val="2"/>
      </rPr>
      <t>(Fortaleza) representa una capacidad inherente a la empresa que puede ser explotada eficazmente con el fin de alcanzar un objetivo.</t>
    </r>
  </si>
  <si>
    <r>
      <t xml:space="preserve">A </t>
    </r>
    <r>
      <rPr>
        <sz val="14"/>
        <color rgb="FF000000"/>
        <rFont val="Calibri"/>
        <family val="2"/>
      </rPr>
      <t>(Amenaza) Circunstancias externas que pueden dificultar o hacer imposible el logro de un objetivo.</t>
    </r>
  </si>
  <si>
    <t>Desarrollo de herramientas tecnológicas por parte del Banco Agrario, para la transacción de depósitos judiciales.</t>
  </si>
  <si>
    <t xml:space="preserve">Retroalimentación con las partes interesadas para la creación de estrategias que fortalezcan la cultura de la calidad. </t>
  </si>
  <si>
    <t xml:space="preserve">La implementación del sistema de gestión de calidad genera  confianza y fidelización de usuarios </t>
  </si>
  <si>
    <t>Modelos de gestión que pueden replicarse en otras seccional al interior de la Rama Judicial</t>
  </si>
  <si>
    <t xml:space="preserve">Fortalecimiento de la visibilidad del Centro de Servicios por su reconocimiento a nivel nacional como una de las mejores practicas de la Rama Judicial en el modelo de calidad e innovación enfocado al usuario </t>
  </si>
  <si>
    <t>Desarrollos tecnológicos a cero costo</t>
  </si>
  <si>
    <t>Desarrollo e implementación del sistema de gestión de calidad  con el talento humano propio de la dependencia</t>
  </si>
  <si>
    <t xml:space="preserve">Disminución en los tiempos procesales en las especialidades Civil y Familia con la implementación de la oralidad y del Centro de Servicios </t>
  </si>
  <si>
    <t>Talento humano suficiente, competente y comprometido y con experiencia para lograr el desarrollo de las diferentes actividades del Centro de Servicios.</t>
  </si>
  <si>
    <t>Gestión del conocimiento al interior de la dependencia</t>
  </si>
  <si>
    <t>Modelo de gestión con enfoque a procesos</t>
  </si>
  <si>
    <t xml:space="preserve">Plataforma tecnológica desarrollada de acuerdo a las necesidades del Centro </t>
  </si>
  <si>
    <t>Articulación de los sistemas de información.</t>
  </si>
  <si>
    <t>Herramientas informáticas con datos de calidad para la toma de decisiones</t>
  </si>
  <si>
    <t>Plataforma Web para la difusión de la información</t>
  </si>
  <si>
    <t>Intranet que cuenta con la información documentada vigente (manuales, protocolos, procedimientos y caracterizaciones)</t>
  </si>
  <si>
    <t>Implementación del Centro de Servicios para los Juzgados Civiles y de Familia dando cumplimiento al Articulo 618 de la Ley 1564 de 2012 (Código General del Proceso)</t>
  </si>
  <si>
    <t>Rotación de personal por posesión de empleados en propiedad por concurso de méritos</t>
  </si>
  <si>
    <t xml:space="preserve"> Inconformismo del sindicato de la Rama Judicial con la implementación de nuevos modelos de gestión.</t>
  </si>
  <si>
    <t>Resistencia al cambio por parte de los Jueces de las especialidades Civil y Familia, frente a las propuestas de innovación generadas en el Centro de Servicios.</t>
  </si>
  <si>
    <t>Accesos indebidos que vulneran la seguridad y confidencialidad de la información del Centro</t>
  </si>
  <si>
    <t>Control de papelería e insumos para oficina a través de herramienta tecnológica</t>
  </si>
  <si>
    <t>Restricción en la conectividad con las bases de datos de aplicativos institucionales  integrados con los módulos de la plataforma tecnológica del Centro</t>
  </si>
  <si>
    <t xml:space="preserve">Bloqueo permanente de los módulos desarrollados en el Centro por parte del nivel central </t>
  </si>
  <si>
    <t>FO</t>
  </si>
  <si>
    <t>DA</t>
  </si>
  <si>
    <t>FA</t>
  </si>
  <si>
    <t>SI LA OPORTUNIDAD ES MAYOR SE DEBE TRABAJAR PARA VOLVERSE UNA FORTALEZA, SI LA FORTALEZA ES MAYOR QUIERE DECIR QUE YA SE MATERIALIZO UNA OPORTUNIDAD</t>
  </si>
  <si>
    <t>CUANDO LA AMENAZA ES MAYOR SE PUEDE GENERARA UN RIESGO MAS ALTO PORQUE LAS AMENZAS NO SON CONTROLABLES AL SER EXTERNAS</t>
  </si>
  <si>
    <r>
      <rPr>
        <u/>
        <sz val="11"/>
        <color rgb="FF000000"/>
        <rFont val="Calibri"/>
        <family val="2"/>
      </rPr>
      <t>MEDIA</t>
    </r>
    <r>
      <rPr>
        <sz val="11"/>
        <color rgb="FF000000"/>
        <rFont val="Calibri"/>
        <family val="2"/>
      </rPr>
      <t xml:space="preserve">
debilidad</t>
    </r>
  </si>
  <si>
    <r>
      <rPr>
        <u/>
        <sz val="11"/>
        <color rgb="FF000000"/>
        <rFont val="Calibri"/>
        <family val="2"/>
      </rPr>
      <t>MEDIA</t>
    </r>
    <r>
      <rPr>
        <sz val="11"/>
        <color rgb="FF000000"/>
        <rFont val="Calibri"/>
        <family val="2"/>
      </rPr>
      <t xml:space="preserve">
oportunidad </t>
    </r>
  </si>
  <si>
    <r>
      <rPr>
        <u/>
        <sz val="11"/>
        <color rgb="FF000000"/>
        <rFont val="Calibri"/>
        <family val="2"/>
      </rPr>
      <t>MEDIA</t>
    </r>
    <r>
      <rPr>
        <sz val="11"/>
        <color rgb="FF000000"/>
        <rFont val="Calibri"/>
        <family val="2"/>
      </rPr>
      <t xml:space="preserve">
fortaleza </t>
    </r>
  </si>
  <si>
    <r>
      <rPr>
        <u/>
        <sz val="11"/>
        <color rgb="FF000000"/>
        <rFont val="Calibri"/>
        <family val="2"/>
      </rPr>
      <t>MEDIA</t>
    </r>
    <r>
      <rPr>
        <sz val="11"/>
        <color rgb="FF000000"/>
        <rFont val="Calibri"/>
        <family val="2"/>
      </rPr>
      <t xml:space="preserve">
amenaza</t>
    </r>
  </si>
  <si>
    <r>
      <t xml:space="preserve">Cuando la calificación de la </t>
    </r>
    <r>
      <rPr>
        <b/>
        <sz val="11"/>
        <color rgb="FF000000"/>
        <rFont val="Calibri"/>
        <family val="2"/>
      </rPr>
      <t xml:space="preserve">AMENZA </t>
    </r>
    <r>
      <rPr>
        <sz val="11"/>
        <color rgb="FF000000"/>
        <rFont val="Calibri"/>
        <family val="2"/>
      </rPr>
      <t xml:space="preserve">es </t>
    </r>
    <r>
      <rPr>
        <b/>
        <sz val="11"/>
        <color rgb="FF000000"/>
        <rFont val="Calibri"/>
        <family val="2"/>
      </rPr>
      <t>MAYOR</t>
    </r>
    <r>
      <rPr>
        <sz val="11"/>
        <color rgb="FF000000"/>
        <rFont val="Calibri"/>
        <family val="2"/>
      </rPr>
      <t xml:space="preserve"> que la calificación de la </t>
    </r>
    <r>
      <rPr>
        <b/>
        <sz val="11"/>
        <color rgb="FF000000"/>
        <rFont val="Calibri"/>
        <family val="2"/>
      </rPr>
      <t>FORTALEZA</t>
    </r>
    <r>
      <rPr>
        <sz val="11"/>
        <color rgb="FF000000"/>
        <rFont val="Calibri"/>
        <family val="2"/>
      </rPr>
      <t xml:space="preserve"> </t>
    </r>
  </si>
  <si>
    <r>
      <t xml:space="preserve">Cuando la calificación de la </t>
    </r>
    <r>
      <rPr>
        <b/>
        <sz val="11"/>
        <color rgb="FF000000"/>
        <rFont val="Calibri"/>
        <family val="2"/>
      </rPr>
      <t xml:space="preserve">OPORTUNIDAD </t>
    </r>
    <r>
      <rPr>
        <sz val="11"/>
        <color rgb="FF000000"/>
        <rFont val="Calibri"/>
        <family val="2"/>
      </rPr>
      <t xml:space="preserve">es </t>
    </r>
    <r>
      <rPr>
        <b/>
        <sz val="11"/>
        <color rgb="FF000000"/>
        <rFont val="Calibri"/>
        <family val="2"/>
      </rPr>
      <t>MAYOR</t>
    </r>
    <r>
      <rPr>
        <sz val="11"/>
        <color rgb="FF000000"/>
        <rFont val="Calibri"/>
        <family val="2"/>
      </rPr>
      <t xml:space="preserve"> que la calificación de la </t>
    </r>
    <r>
      <rPr>
        <b/>
        <sz val="11"/>
        <color rgb="FF000000"/>
        <rFont val="Calibri"/>
        <family val="2"/>
      </rPr>
      <t>FORTALEZA</t>
    </r>
    <r>
      <rPr>
        <sz val="11"/>
        <color rgb="FF000000"/>
        <rFont val="Calibri"/>
        <family val="2"/>
      </rPr>
      <t xml:space="preserve"> </t>
    </r>
  </si>
  <si>
    <r>
      <t xml:space="preserve">Cuando la calificación de la </t>
    </r>
    <r>
      <rPr>
        <b/>
        <sz val="11"/>
        <color rgb="FF000000"/>
        <rFont val="Calibri"/>
        <family val="2"/>
      </rPr>
      <t xml:space="preserve">AMENAZA </t>
    </r>
    <r>
      <rPr>
        <sz val="11"/>
        <color rgb="FF000000"/>
        <rFont val="Calibri"/>
        <family val="2"/>
      </rPr>
      <t xml:space="preserve">es </t>
    </r>
    <r>
      <rPr>
        <b/>
        <sz val="11"/>
        <color rgb="FF000000"/>
        <rFont val="Calibri"/>
        <family val="2"/>
      </rPr>
      <t>MAYOR O IGUAL</t>
    </r>
    <r>
      <rPr>
        <sz val="11"/>
        <color rgb="FF000000"/>
        <rFont val="Calibri"/>
        <family val="2"/>
      </rPr>
      <t xml:space="preserve"> que la calificación de la </t>
    </r>
    <r>
      <rPr>
        <b/>
        <sz val="11"/>
        <color rgb="FF000000"/>
        <rFont val="Calibri"/>
        <family val="2"/>
      </rPr>
      <t>DEBILIDAD</t>
    </r>
    <r>
      <rPr>
        <sz val="11"/>
        <color rgb="FF000000"/>
        <rFont val="Calibri"/>
        <family val="2"/>
      </rPr>
      <t xml:space="preserve"> </t>
    </r>
  </si>
  <si>
    <r>
      <t xml:space="preserve">Cuando la  calificación de la </t>
    </r>
    <r>
      <rPr>
        <b/>
        <sz val="11"/>
        <color rgb="FF000000"/>
        <rFont val="Calibri"/>
        <family val="2"/>
      </rPr>
      <t xml:space="preserve">DEBILIDAD </t>
    </r>
    <r>
      <rPr>
        <sz val="11"/>
        <color rgb="FF000000"/>
        <rFont val="Calibri"/>
        <family val="2"/>
      </rPr>
      <t xml:space="preserve">es </t>
    </r>
    <r>
      <rPr>
        <b/>
        <sz val="11"/>
        <color rgb="FF000000"/>
        <rFont val="Calibri"/>
        <family val="2"/>
      </rPr>
      <t xml:space="preserve">MAYOR </t>
    </r>
    <r>
      <rPr>
        <sz val="11"/>
        <color rgb="FF000000"/>
        <rFont val="Calibri"/>
        <family val="2"/>
      </rPr>
      <t xml:space="preserve">que la calificación de la </t>
    </r>
    <r>
      <rPr>
        <b/>
        <sz val="11"/>
        <color rgb="FF000000"/>
        <rFont val="Calibri"/>
        <family val="2"/>
      </rPr>
      <t>OPORTUNIDAD</t>
    </r>
  </si>
  <si>
    <r>
      <t xml:space="preserve">Cuando la  calificación de la </t>
    </r>
    <r>
      <rPr>
        <b/>
        <sz val="11"/>
        <color rgb="FF000000"/>
        <rFont val="Calibri"/>
        <family val="2"/>
      </rPr>
      <t>DEBILIDAD</t>
    </r>
    <r>
      <rPr>
        <sz val="11"/>
        <color rgb="FF000000"/>
        <rFont val="Calibri"/>
        <family val="2"/>
      </rPr>
      <t xml:space="preserve"> es </t>
    </r>
    <r>
      <rPr>
        <b/>
        <sz val="11"/>
        <color rgb="FF000000"/>
        <rFont val="Calibri"/>
        <family val="2"/>
      </rPr>
      <t>MENOR O IGUAL</t>
    </r>
    <r>
      <rPr>
        <sz val="11"/>
        <color rgb="FF000000"/>
        <rFont val="Calibri"/>
        <family val="2"/>
      </rPr>
      <t xml:space="preserve"> que la calificación de la </t>
    </r>
    <r>
      <rPr>
        <b/>
        <sz val="11"/>
        <color rgb="FF000000"/>
        <rFont val="Calibri"/>
        <family val="2"/>
      </rPr>
      <t>OPORTUNIDAD</t>
    </r>
  </si>
  <si>
    <r>
      <t xml:space="preserve">Cuando la calificación de la </t>
    </r>
    <r>
      <rPr>
        <b/>
        <sz val="11"/>
        <color rgb="FF000000"/>
        <rFont val="Calibri"/>
        <family val="2"/>
      </rPr>
      <t>AMENZA</t>
    </r>
    <r>
      <rPr>
        <sz val="11"/>
        <color rgb="FF000000"/>
        <rFont val="Calibri"/>
        <family val="2"/>
      </rPr>
      <t xml:space="preserve"> es </t>
    </r>
    <r>
      <rPr>
        <b/>
        <sz val="11"/>
        <color rgb="FF000000"/>
        <rFont val="Calibri"/>
        <family val="2"/>
      </rPr>
      <t>MENOR O IGUAL</t>
    </r>
    <r>
      <rPr>
        <sz val="11"/>
        <color rgb="FF000000"/>
        <rFont val="Calibri"/>
        <family val="2"/>
      </rPr>
      <t xml:space="preserve"> que la calificación de la </t>
    </r>
    <r>
      <rPr>
        <b/>
        <sz val="11"/>
        <color rgb="FF000000"/>
        <rFont val="Calibri"/>
        <family val="2"/>
      </rPr>
      <t>FORTALEZA</t>
    </r>
    <r>
      <rPr>
        <sz val="11"/>
        <color rgb="FF000000"/>
        <rFont val="Calibri"/>
        <family val="2"/>
      </rPr>
      <t xml:space="preserve"> </t>
    </r>
  </si>
  <si>
    <r>
      <t xml:space="preserve">Cuando la calificación de la </t>
    </r>
    <r>
      <rPr>
        <b/>
        <sz val="11"/>
        <color rgb="FF000000"/>
        <rFont val="Calibri"/>
        <family val="2"/>
      </rPr>
      <t>OPORTUNIDAD</t>
    </r>
    <r>
      <rPr>
        <sz val="11"/>
        <color rgb="FF000000"/>
        <rFont val="Calibri"/>
        <family val="2"/>
      </rPr>
      <t xml:space="preserve"> es </t>
    </r>
    <r>
      <rPr>
        <b/>
        <sz val="11"/>
        <color rgb="FF000000"/>
        <rFont val="Calibri"/>
        <family val="2"/>
      </rPr>
      <t xml:space="preserve">MENOR O IGUAL </t>
    </r>
    <r>
      <rPr>
        <sz val="11"/>
        <color rgb="FF000000"/>
        <rFont val="Calibri"/>
        <family val="2"/>
      </rPr>
      <t xml:space="preserve">que la calificación de la </t>
    </r>
    <r>
      <rPr>
        <b/>
        <sz val="11"/>
        <color rgb="FF000000"/>
        <rFont val="Calibri"/>
        <family val="2"/>
      </rPr>
      <t>FORTALEZA</t>
    </r>
    <r>
      <rPr>
        <sz val="11"/>
        <color rgb="FF000000"/>
        <rFont val="Calibri"/>
        <family val="2"/>
      </rPr>
      <t xml:space="preserve"> </t>
    </r>
  </si>
  <si>
    <r>
      <t xml:space="preserve">Cuando la calificación de la </t>
    </r>
    <r>
      <rPr>
        <b/>
        <sz val="11"/>
        <color rgb="FF000000"/>
        <rFont val="Calibri"/>
        <family val="2"/>
      </rPr>
      <t>AMENAZA</t>
    </r>
    <r>
      <rPr>
        <sz val="11"/>
        <color rgb="FF000000"/>
        <rFont val="Calibri"/>
        <family val="2"/>
      </rPr>
      <t xml:space="preserve"> es </t>
    </r>
    <r>
      <rPr>
        <b/>
        <sz val="11"/>
        <color rgb="FF000000"/>
        <rFont val="Calibri"/>
        <family val="2"/>
      </rPr>
      <t>MENOR</t>
    </r>
    <r>
      <rPr>
        <sz val="11"/>
        <color rgb="FF000000"/>
        <rFont val="Calibri"/>
        <family val="2"/>
      </rPr>
      <t xml:space="preserve"> </t>
    </r>
    <r>
      <rPr>
        <b/>
        <sz val="11"/>
        <color rgb="FF000000"/>
        <rFont val="Calibri"/>
        <family val="2"/>
      </rPr>
      <t xml:space="preserve"> </t>
    </r>
    <r>
      <rPr>
        <sz val="11"/>
        <color rgb="FF000000"/>
        <rFont val="Calibri"/>
        <family val="2"/>
      </rPr>
      <t xml:space="preserve">que la calificación de la </t>
    </r>
    <r>
      <rPr>
        <b/>
        <sz val="11"/>
        <color rgb="FF000000"/>
        <rFont val="Calibri"/>
        <family val="2"/>
      </rPr>
      <t>DEBILIDAD</t>
    </r>
    <r>
      <rPr>
        <sz val="11"/>
        <color rgb="FF000000"/>
        <rFont val="Calibri"/>
        <family val="2"/>
      </rPr>
      <t xml:space="preserve"> </t>
    </r>
  </si>
  <si>
    <t>Plan Estratégico Organizacional</t>
  </si>
  <si>
    <t>MATRIZ DOFA</t>
  </si>
  <si>
    <t>FORTALEZAS</t>
  </si>
  <si>
    <t>DEBILIDADES</t>
  </si>
  <si>
    <t>OPORTUNIDADES</t>
  </si>
  <si>
    <t>ESTRATEGIAS FO</t>
  </si>
  <si>
    <t>ESTRATEGIAS DO</t>
  </si>
  <si>
    <t>AMENAZAS</t>
  </si>
  <si>
    <t>ESTRATEGIAS FA</t>
  </si>
  <si>
    <t>ESTRATEGIAS DA</t>
  </si>
  <si>
    <t xml:space="preserve">                          INTERNO</t>
  </si>
  <si>
    <t xml:space="preserve">EXTERNO              </t>
  </si>
  <si>
    <r>
      <t xml:space="preserve">Implementar medidas de comunicación efectivas y funcionales a través de la página web de la Rama Judicial  como instrumento de difusión de información </t>
    </r>
    <r>
      <rPr>
        <b/>
        <sz val="12"/>
        <rFont val="Calibri"/>
        <family val="2"/>
        <scheme val="minor"/>
      </rPr>
      <t xml:space="preserve"> (F9-O3)</t>
    </r>
    <r>
      <rPr>
        <sz val="12"/>
        <rFont val="Calibri"/>
        <family val="2"/>
        <scheme val="minor"/>
      </rPr>
      <t xml:space="preserve">
Capacitar y mantener actualizados  a los servidores judiciales del Centro de Servicios en el sistema de gestión de calidad </t>
    </r>
    <r>
      <rPr>
        <b/>
        <sz val="12"/>
        <rFont val="Calibri"/>
        <family val="2"/>
        <scheme val="minor"/>
      </rPr>
      <t>(F6 y F8-O2)</t>
    </r>
    <r>
      <rPr>
        <sz val="12"/>
        <rFont val="Calibri"/>
        <family val="2"/>
        <scheme val="minor"/>
      </rPr>
      <t xml:space="preserve">
Modernización de la gestión, a través de implementación de herramientas de trabajo y protocolos que permitan minimizar el tiempo para el desarrollo de las labores impactando en la reducción de los tiempos de respuesta.</t>
    </r>
    <r>
      <rPr>
        <b/>
        <sz val="12"/>
        <rFont val="Calibri"/>
        <family val="2"/>
        <scheme val="minor"/>
      </rPr>
      <t xml:space="preserve"> (F7-O4)</t>
    </r>
  </si>
  <si>
    <r>
      <t>Fortalecer las relaciones con el área de sistemas de la Dirección Ejecutiva con el fin de aprovechar la disponibilidad de innovaciones tecnológicas</t>
    </r>
    <r>
      <rPr>
        <b/>
        <sz val="12"/>
        <rFont val="Calibri"/>
        <family val="2"/>
        <scheme val="minor"/>
      </rPr>
      <t xml:space="preserve"> (D2-O4)</t>
    </r>
  </si>
  <si>
    <r>
      <t xml:space="preserve">Establecer mecanismos de inducción y capacitación de personal que permitan garantizar la continuidad y el adecuado funcionamiento de los procesos a cargo del Centro </t>
    </r>
    <r>
      <rPr>
        <b/>
        <sz val="12"/>
        <rFont val="Calibri"/>
        <family val="2"/>
        <scheme val="minor"/>
      </rPr>
      <t>(F6 y F8-A1)</t>
    </r>
  </si>
  <si>
    <r>
      <t>Realizar seguimiento y control de la infraestructura tecnológica del Centro de Servicios</t>
    </r>
    <r>
      <rPr>
        <b/>
        <sz val="12"/>
        <rFont val="Calibri"/>
        <family val="2"/>
        <scheme val="minor"/>
      </rPr>
      <t xml:space="preserve"> (D1 y D3-A3 y A4)</t>
    </r>
  </si>
  <si>
    <r>
      <rPr>
        <b/>
        <u/>
        <sz val="14"/>
        <color rgb="FF0070C0"/>
        <rFont val="Calibri"/>
        <family val="2"/>
        <scheme val="minor"/>
      </rPr>
      <t xml:space="preserve">Objetivo: </t>
    </r>
    <r>
      <rPr>
        <b/>
        <sz val="14"/>
        <color theme="1"/>
        <rFont val="Calibri"/>
        <family val="2"/>
        <scheme val="minor"/>
      </rPr>
      <t>Dar a entender las cuestiones externas e internas que son pertinentes para el propósito y dirección estratégica de la organización que pueden afectar de forma positiva o negativa su         capacidad para alcanzar los resultados misionales y por ende los establecidos en el Sistema de Gestión de Calidad.</t>
    </r>
  </si>
  <si>
    <r>
      <rPr>
        <b/>
        <u/>
        <sz val="14"/>
        <color rgb="FF0070C0"/>
        <rFont val="Calibri"/>
        <family val="2"/>
        <scheme val="minor"/>
      </rPr>
      <t xml:space="preserve">Alcance: </t>
    </r>
    <r>
      <rPr>
        <b/>
        <sz val="14"/>
        <color theme="1"/>
        <rFont val="Calibri"/>
        <family val="2"/>
        <scheme val="minor"/>
      </rPr>
      <t>El Sistema de Gestión de Calidad tiene alcance en las Altas Cortes, Nivel Central y Seccional de la Sala Administrativa y los despachos judiciales certificados del País.</t>
    </r>
  </si>
  <si>
    <t>CUESTIONES EXTERNAS</t>
  </si>
  <si>
    <t>FACTORES</t>
  </si>
  <si>
    <t>SEGUMIENTO</t>
  </si>
  <si>
    <t>CUESTIONES INTERNAS</t>
  </si>
  <si>
    <t>SEGUIMIENTO</t>
  </si>
  <si>
    <t>POSITIVOS</t>
  </si>
  <si>
    <t>NEGATIVOS</t>
  </si>
  <si>
    <t>I SEMESTRE</t>
  </si>
  <si>
    <t>II SEMESTRE</t>
  </si>
  <si>
    <t xml:space="preserve">I. DESEMPEÑO GENERAL DE LA ORGANIZACIÓN </t>
  </si>
  <si>
    <t>I. FACTORES ECONÓMICOS</t>
  </si>
  <si>
    <t>II. FACTORES SOCIALES</t>
  </si>
  <si>
    <t>II. FACTORES DE RECURSOS</t>
  </si>
  <si>
    <t>III. FACTORES POLITICOS</t>
  </si>
  <si>
    <t>IV. FACTORES TECNOLÓGICOS</t>
  </si>
  <si>
    <t>V. FACTORES LEGALES Y REGLAMENTARIOS</t>
  </si>
  <si>
    <t>IV. FACTORES OPERACIONALES</t>
  </si>
  <si>
    <t xml:space="preserve">Nivel de satisfacción de los usuarios que acuden al Centro de Servicios </t>
  </si>
  <si>
    <t>Mala imagen institucional</t>
  </si>
  <si>
    <t>Índice de satisfacción de usuarios</t>
  </si>
  <si>
    <t>Mayor acceso del ciudadano</t>
  </si>
  <si>
    <t>Incremento de la atención al público en los despachos judiciales</t>
  </si>
  <si>
    <t xml:space="preserve">Publicaciones </t>
  </si>
  <si>
    <t>Publicaciones</t>
  </si>
  <si>
    <t>Participación de los servidores judiciales en programas de capacitación de la EJRLB</t>
  </si>
  <si>
    <t>Mejorar las competencias del personal adscrito al Centro</t>
  </si>
  <si>
    <t>Que no se garantice la mejora de las competencias del personal adscrito al Centro</t>
  </si>
  <si>
    <t>Listado de participación en eventos de la EJRLB</t>
  </si>
  <si>
    <t>Normograma</t>
  </si>
  <si>
    <t>Inconformismo del sindicato de la Rama Judicial con la implementación de nuevos modelos de gestión.</t>
  </si>
  <si>
    <t>Implementación de nuevos modelos de gestión.</t>
  </si>
  <si>
    <t>Eficiente, eficaz y  transparente administración de justicia</t>
  </si>
  <si>
    <t>Ingreso de personal competente</t>
  </si>
  <si>
    <t>Seguimiento a la convocatoria 3 y 4</t>
  </si>
  <si>
    <t xml:space="preserve">Implementación de servicios en línea </t>
  </si>
  <si>
    <t>Transparencia y acceso a la información.</t>
  </si>
  <si>
    <t>Congestión en la dependencia para la atención de los usuarios</t>
  </si>
  <si>
    <t>Innovaciones tecnológicas</t>
  </si>
  <si>
    <t>Implementación de desarrollos tecnológicos</t>
  </si>
  <si>
    <t>Bloqueo de los módulos desarrollados en el Centro por parte del nivel central y restricción de la conectividad con aplicativos institucionales</t>
  </si>
  <si>
    <t>Desarrollo de herramientas tecnológicas y actualizaciones en el portal del Banco Agrario, para la transacción de depósitos judiciales</t>
  </si>
  <si>
    <t>Normograma, procedimientos</t>
  </si>
  <si>
    <t>Oportunidad para generar cambios que fortalezcan la confianza en los organismos de
administración, gestión y control de la Rama Judicial.</t>
  </si>
  <si>
    <t xml:space="preserve">Proyectos de reformas de la administración de justicia que no se materializan </t>
  </si>
  <si>
    <t>Rendición de cuentas</t>
  </si>
  <si>
    <t>V. FACTORES EN EL GOBIERNO DE LA ORGANIZACIÓN</t>
  </si>
  <si>
    <t>Dar a conocer la gestión adelantada
por el Centro de Servicios</t>
  </si>
  <si>
    <t>Brindar información errada que impacte en la imagen institucional</t>
  </si>
  <si>
    <t>Revisión por la Alta
Dirección</t>
  </si>
  <si>
    <t>No implementar acciones de gestión frente a las oportunidades y debilidades
detectadas</t>
  </si>
  <si>
    <t>Informe de revisión por la dirección</t>
  </si>
  <si>
    <t>Auditorías internas y externas</t>
  </si>
  <si>
    <t xml:space="preserve">Plataforma tecnológica </t>
  </si>
  <si>
    <t>Auditorias de control interno</t>
  </si>
  <si>
    <t>Seguimiento y
acompañamiento al desarrollo de los procesos a cargo del Centro</t>
  </si>
  <si>
    <t>No implementar acciones de gestión frente a las debilidades y oportunidades detectadas</t>
  </si>
  <si>
    <t>Informes de auditoria, acciones de gestión</t>
  </si>
  <si>
    <t>Informe y plan de mejoramiento, acciones de gestión</t>
  </si>
  <si>
    <t>Formato identificacion de iniciativas de innovación tecnologica</t>
  </si>
  <si>
    <t>Contar con los puestos de trabajo necesarios para la operación de los procesos</t>
  </si>
  <si>
    <t>Carencia o mal estado de puestos de trabajo</t>
  </si>
  <si>
    <t>EDIFICIOS Y SERVICIOS ASOCIADOS</t>
  </si>
  <si>
    <t>Publicación de carta de trato digno al usuario</t>
  </si>
  <si>
    <t>Quejas y mala imagen institucional</t>
  </si>
  <si>
    <t>Participación activa en las jornadas realizadas por la ARL</t>
  </si>
  <si>
    <t>Propiedad Intelectual</t>
  </si>
  <si>
    <t>Acta de acuerdo sobre derecho de propiedad intelectual y confidencialidad.</t>
  </si>
  <si>
    <t>Listados de participación jornadas</t>
  </si>
  <si>
    <t>Desarrollo de herramientas tecnológicas de apoyo a la gestión que complementan los aplicativos institucionales del Consejo Superior de la Judicatura.</t>
  </si>
  <si>
    <t>Gestión del conocimiento</t>
  </si>
  <si>
    <t>Fuga de cerebros</t>
  </si>
  <si>
    <t>Documentación administrativa y operativa</t>
  </si>
  <si>
    <t>Implementación de acciones de gestión que permiten realizar mejoras de los procesos, productos y servicios</t>
  </si>
  <si>
    <t>No se tiene certeza de la eficacia de las acciones</t>
  </si>
  <si>
    <t>Acciones de gestión</t>
  </si>
  <si>
    <t>Normatividad aplicable al Centro de Servicios Civil-Familia</t>
  </si>
  <si>
    <t>Reformas que incidan de manera positiva en el funcionamiento del Centro</t>
  </si>
  <si>
    <t>Socialización de informe de gestión con la alta dirección</t>
  </si>
  <si>
    <t>Socialización de informe de gestión con los usuarios externos</t>
  </si>
  <si>
    <t>III. FACTORES DE RECURSOS Y/O ASPECTOS HUMANOS</t>
  </si>
  <si>
    <t>Establecer mecanismos de inducción y capacitación de personal que permitan garantizar la continuidad y el adecuado funcionamiento de los procesos a cargo del Centro</t>
  </si>
  <si>
    <t>Evaluación de las capacitaciones recibidas</t>
  </si>
  <si>
    <t>Insuficiencia de recursos para la operación de los procesos</t>
  </si>
  <si>
    <t>Seguimiento a la Satisfacción del Cliente-Usuario</t>
  </si>
  <si>
    <t xml:space="preserve">Encuestas de satisfacción del cliente </t>
  </si>
  <si>
    <t>Que no se implementen acciones de gestión que ataquen la mala percepción del servicio por parte de los usuarios</t>
  </si>
  <si>
    <t>Índice de satisfacción de los usuarios</t>
  </si>
  <si>
    <t>Ley 270 de 1996, Resoluciones, acuerdos, circulares, instructivos, oficios y otros actos administrativos, normas de autorregulación.</t>
  </si>
  <si>
    <t>Multiplicidad de actos administrativos que no facilitan su consulta y vigencia.</t>
  </si>
  <si>
    <t>Modelo de gestión con enfoque a procesos que permite adoptar una estructura de carácter horizontal siguiendo procesos interfuncionales y con una clara visión de orientación al cliente</t>
  </si>
  <si>
    <t>Modelo de gestión que no se adapte a la estructura tradicional de la Rama Judicial</t>
  </si>
  <si>
    <t>Mapa de procesos</t>
  </si>
  <si>
    <t>NO DISCRIMINACION</t>
  </si>
  <si>
    <t>BUEN AMBIENTE LABORAL</t>
  </si>
  <si>
    <t>Conocimientos adquiridos con la experiencia</t>
  </si>
  <si>
    <t>Resultados de las mejoras en los procesos, productos y servicios</t>
  </si>
  <si>
    <t>Competencias de los empleados y funcionarios</t>
  </si>
  <si>
    <t>Desempeño del Sistema de Gestión de Calidad</t>
  </si>
  <si>
    <t>Reglas y/o normas internas</t>
  </si>
  <si>
    <t>Estructura Organizacional</t>
  </si>
  <si>
    <t>Informe de gestión anual</t>
  </si>
  <si>
    <t>Garantizar la conveniencia, adecuación, eficacia y alineación continua con la dirección estratégica de la organización</t>
  </si>
  <si>
    <t>Propicia la mejora continua del Sistema de Gestión de Calidad</t>
  </si>
  <si>
    <t xml:space="preserve">No se garantiza  la medición del desempeño, seguimiento y mejora del Sistema de Gestión de Calidad 
</t>
  </si>
  <si>
    <t>Nuevas herramientas y canales de la información y la comunicación para fortalecer la relación con la ciudadanía</t>
  </si>
  <si>
    <t>Inventarios de almacén de la Dirección Ejecutiva</t>
  </si>
  <si>
    <t>Se dispone de los equipos tecnológicos, Software,
conectividad y
servicios básicos para el funcionamiento institucional, además se cuenta con herramientas tecnológicas desarrollada de acuerdo a las necesidades del Centro, que garantizan datos de calidad para la toma de decisiones y el acceso a la información</t>
  </si>
  <si>
    <t>Alto grado de obsolescencia, Ineficiencia de los procesos del Centro de Servicios</t>
  </si>
  <si>
    <t>Formato identificación de iniciativas de innovación tecnológica</t>
  </si>
  <si>
    <t>Se garantiza el acceso a la Administración de
Justicia sin discriminación alguna,
tanto de usuarios
internos como externos. Se atienden de manera preferencial adultos mayores y mujeres en estado de embarazo</t>
  </si>
  <si>
    <t>Bajos niveles de desempeño y desmotivación laboral</t>
  </si>
  <si>
    <t>desvinculación de personal comprometido y capacitado</t>
  </si>
  <si>
    <t>Difusión por fuera de la institución de las herramientas desarrolladas en el Centro, de manera irregular</t>
  </si>
  <si>
    <t>Vacíos o inconsistencias normativas</t>
  </si>
  <si>
    <t>Recopilación de conocimientos provenientes de los clientes-usuarios o proveedores externos</t>
  </si>
  <si>
    <t>Socialización y retroalimentación del informe de gestión anual con partes interesadas</t>
  </si>
  <si>
    <t>Desconocimiento de las necesidades y expectativas de las partes interesadas</t>
  </si>
  <si>
    <t>Ausencia de capacitación que incide en el inadecuado funcionamiento de los procesos</t>
  </si>
  <si>
    <t>Índice de cumplimiento del plan estratégico</t>
  </si>
  <si>
    <t>Seguimiento, control y análisis de los indicadores para la implementación de acciones de gestión que garanticen el adecuado desempeño del SGC</t>
  </si>
  <si>
    <t>Acta de análisis de indicadores</t>
  </si>
  <si>
    <t>Agilización, transparencia y trazabilidad en las transacciones de depósitos judiciales y conciliaciones bancarias</t>
  </si>
  <si>
    <t>Fallas en el portal que afectan la gestión de depósitos judiciales</t>
  </si>
  <si>
    <t>4.1.  COMPRENSION DE LA ORGANIZACIÓN Y SU CONTEXTO</t>
  </si>
  <si>
    <t>4. CONTEXTO DE LA ORGANIZACIÓN</t>
  </si>
  <si>
    <t>Los servidores judiciales aún no han interiorizado el compromiso que tienen con el medio ambiente y las acciones que pueden emprender para conservarlo, lo que dificulta la implementación de programas ambientales y el cumplimiento de requisitos legales</t>
  </si>
  <si>
    <t>CUESTIONES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</si>
</sst>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
  </numFmts>
  <fonts count="56" x14ac:knownFonts="1">
    <font>
      <sz val="11"/>
      <color rgb="FF000000"/>
      <name val="Calibri"/>
    </font>
    <font>
      <sz val="11"/>
      <color theme="1"/>
      <name val="Calibri"/>
      <family val="2"/>
      <scheme val="minor"/>
    </font>
    <font>
      <b/>
      <sz val="11"/>
      <color rgb="FF000000"/>
      <name val="Calibri"/>
      <family val="2"/>
    </font>
    <font>
      <b/>
      <sz val="12"/>
      <color rgb="FF000000"/>
      <name val="Calibri"/>
      <family val="2"/>
    </font>
    <font>
      <b/>
      <sz val="28"/>
      <color rgb="FF000000"/>
      <name val="Calibri"/>
      <family val="2"/>
    </font>
    <font>
      <sz val="11"/>
      <name val="Calibri"/>
      <family val="2"/>
    </font>
    <font>
      <sz val="11"/>
      <color rgb="FF000000"/>
      <name val="Calibri"/>
      <family val="2"/>
    </font>
    <font>
      <b/>
      <sz val="11"/>
      <name val="Calibri"/>
      <family val="2"/>
    </font>
    <font>
      <b/>
      <sz val="10"/>
      <name val="Calibri"/>
      <family val="2"/>
    </font>
    <font>
      <b/>
      <sz val="28"/>
      <color rgb="FF000000"/>
      <name val="Calibri"/>
      <family val="2"/>
    </font>
    <font>
      <sz val="9"/>
      <color indexed="81"/>
      <name val="Tahoma"/>
      <family val="2"/>
    </font>
    <font>
      <b/>
      <sz val="9"/>
      <color indexed="81"/>
      <name val="Tahoma"/>
      <family val="2"/>
    </font>
    <font>
      <sz val="20"/>
      <color rgb="FF000000"/>
      <name val="Calibri"/>
      <family val="2"/>
    </font>
    <font>
      <sz val="20"/>
      <color theme="0"/>
      <name val="Calibri"/>
      <family val="2"/>
    </font>
    <font>
      <sz val="14"/>
      <color theme="0"/>
      <name val="Calibri"/>
      <family val="2"/>
    </font>
    <font>
      <sz val="16"/>
      <color rgb="FF000000"/>
      <name val="Calibri"/>
      <family val="2"/>
    </font>
    <font>
      <sz val="18"/>
      <color rgb="FF000000"/>
      <name val="Calibri"/>
      <family val="2"/>
    </font>
    <font>
      <b/>
      <sz val="14"/>
      <color rgb="FF000000"/>
      <name val="Calibri"/>
      <family val="2"/>
    </font>
    <font>
      <sz val="14"/>
      <name val="Calibri"/>
      <family val="2"/>
    </font>
    <font>
      <b/>
      <sz val="16"/>
      <color rgb="FF000000"/>
      <name val="Calibri"/>
      <family val="2"/>
    </font>
    <font>
      <sz val="16"/>
      <name val="Calibri"/>
      <family val="2"/>
    </font>
    <font>
      <b/>
      <sz val="20"/>
      <color theme="0"/>
      <name val="Calibri"/>
      <family val="2"/>
    </font>
    <font>
      <b/>
      <sz val="18"/>
      <name val="Calibri"/>
      <family val="2"/>
    </font>
    <font>
      <b/>
      <sz val="18"/>
      <color rgb="FF000000"/>
      <name val="Calibri"/>
      <family val="2"/>
    </font>
    <font>
      <u/>
      <sz val="11"/>
      <color rgb="FF000000"/>
      <name val="Calibri"/>
      <family val="2"/>
    </font>
    <font>
      <sz val="11"/>
      <color rgb="FF000000"/>
      <name val="Corbel"/>
      <family val="2"/>
    </font>
    <font>
      <b/>
      <sz val="16"/>
      <color theme="0"/>
      <name val="Corbel"/>
      <family val="2"/>
    </font>
    <font>
      <b/>
      <sz val="16"/>
      <name val="Corbel"/>
      <family val="2"/>
    </font>
    <font>
      <b/>
      <sz val="18"/>
      <color theme="0"/>
      <name val="Corbel"/>
      <family val="2"/>
    </font>
    <font>
      <sz val="18"/>
      <color theme="0"/>
      <name val="Corbel"/>
      <family val="2"/>
    </font>
    <font>
      <sz val="11"/>
      <color theme="0"/>
      <name val="Corbel"/>
      <family val="2"/>
    </font>
    <font>
      <sz val="12"/>
      <color rgb="FF000000"/>
      <name val="Corbel"/>
      <family val="2"/>
    </font>
    <font>
      <sz val="18"/>
      <color rgb="FF000000"/>
      <name val="Corbel"/>
      <family val="2"/>
    </font>
    <font>
      <b/>
      <sz val="20"/>
      <color rgb="FF000000"/>
      <name val="Corbel"/>
      <family val="2"/>
    </font>
    <font>
      <sz val="14"/>
      <color rgb="FF000000"/>
      <name val="Calibri"/>
      <family val="2"/>
    </font>
    <font>
      <b/>
      <sz val="16"/>
      <color rgb="FF000000"/>
      <name val="Corbel"/>
      <family val="2"/>
    </font>
    <font>
      <sz val="10"/>
      <name val="Arial"/>
    </font>
    <font>
      <b/>
      <sz val="20"/>
      <color theme="3" tint="0.39997558519241921"/>
      <name val="Calibri"/>
      <family val="2"/>
      <scheme val="minor"/>
    </font>
    <font>
      <sz val="12"/>
      <name val="Calibri"/>
      <family val="2"/>
      <scheme val="minor"/>
    </font>
    <font>
      <b/>
      <sz val="16"/>
      <name val="Calibri"/>
      <family val="2"/>
      <scheme val="minor"/>
    </font>
    <font>
      <b/>
      <sz val="12"/>
      <name val="Calibri"/>
      <family val="2"/>
      <scheme val="minor"/>
    </font>
    <font>
      <b/>
      <sz val="19"/>
      <color theme="0"/>
      <name val="Calibri"/>
      <family val="2"/>
      <scheme val="minor"/>
    </font>
    <font>
      <sz val="10"/>
      <color theme="0"/>
      <name val="Calibri"/>
      <family val="2"/>
      <scheme val="minor"/>
    </font>
    <font>
      <sz val="10"/>
      <color theme="1"/>
      <name val="Arial"/>
      <family val="2"/>
    </font>
    <font>
      <b/>
      <sz val="28"/>
      <color theme="0"/>
      <name val="Arial"/>
      <family val="2"/>
    </font>
    <font>
      <b/>
      <sz val="14"/>
      <color theme="1"/>
      <name val="Calibri"/>
      <family val="2"/>
      <scheme val="minor"/>
    </font>
    <font>
      <b/>
      <u/>
      <sz val="14"/>
      <color rgb="FF0070C0"/>
      <name val="Calibri"/>
      <family val="2"/>
      <scheme val="minor"/>
    </font>
    <font>
      <sz val="14"/>
      <color theme="1"/>
      <name val="Calibri"/>
      <family val="2"/>
      <scheme val="minor"/>
    </font>
    <font>
      <b/>
      <sz val="22"/>
      <color theme="1"/>
      <name val="Calibri"/>
      <family val="2"/>
      <scheme val="minor"/>
    </font>
    <font>
      <b/>
      <sz val="16"/>
      <color theme="0"/>
      <name val="Calibri"/>
      <family val="2"/>
      <scheme val="minor"/>
    </font>
    <font>
      <b/>
      <sz val="16"/>
      <color theme="0"/>
      <name val="Arial"/>
      <family val="2"/>
    </font>
    <font>
      <b/>
      <sz val="16"/>
      <color theme="1"/>
      <name val="Calibri"/>
      <family val="2"/>
      <scheme val="minor"/>
    </font>
    <font>
      <b/>
      <sz val="16"/>
      <color theme="1"/>
      <name val="Arial"/>
      <family val="2"/>
    </font>
    <font>
      <b/>
      <sz val="12"/>
      <color theme="1"/>
      <name val="Calibri"/>
      <family val="2"/>
      <scheme val="minor"/>
    </font>
    <font>
      <sz val="12"/>
      <color theme="1"/>
      <name val="Calibri"/>
      <family val="2"/>
      <scheme val="minor"/>
    </font>
    <font>
      <sz val="11"/>
      <color rgb="FF000000"/>
      <name val="Arial"/>
      <family val="2"/>
    </font>
  </fonts>
  <fills count="21">
    <fill>
      <patternFill patternType="none"/>
    </fill>
    <fill>
      <patternFill patternType="gray125"/>
    </fill>
    <fill>
      <patternFill patternType="solid">
        <fgColor theme="0"/>
        <bgColor indexed="64"/>
      </patternFill>
    </fill>
    <fill>
      <patternFill patternType="solid">
        <fgColor theme="9" tint="-0.499984740745262"/>
        <bgColor indexed="64"/>
      </patternFill>
    </fill>
    <fill>
      <patternFill patternType="solid">
        <fgColor theme="9" tint="0.59999389629810485"/>
        <bgColor indexed="64"/>
      </patternFill>
    </fill>
    <fill>
      <patternFill patternType="solid">
        <fgColor theme="4" tint="0.59999389629810485"/>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7" tint="-0.499984740745262"/>
        <bgColor indexed="64"/>
      </patternFill>
    </fill>
    <fill>
      <patternFill patternType="solid">
        <fgColor theme="8" tint="-0.249977111117893"/>
        <bgColor indexed="64"/>
      </patternFill>
    </fill>
    <fill>
      <patternFill patternType="solid">
        <fgColor theme="9" tint="0.39997558519241921"/>
        <bgColor indexed="64"/>
      </patternFill>
    </fill>
    <fill>
      <patternFill patternType="solid">
        <fgColor rgb="FFFF5050"/>
        <bgColor indexed="64"/>
      </patternFill>
    </fill>
    <fill>
      <patternFill patternType="solid">
        <fgColor rgb="FFFF7C80"/>
        <bgColor indexed="64"/>
      </patternFill>
    </fill>
    <fill>
      <patternFill patternType="solid">
        <fgColor rgb="FF00CC66"/>
        <bgColor indexed="64"/>
      </patternFill>
    </fill>
    <fill>
      <patternFill patternType="solid">
        <fgColor theme="0"/>
        <bgColor rgb="FFFFFF00"/>
      </patternFill>
    </fill>
    <fill>
      <patternFill patternType="solid">
        <fgColor rgb="FF0070C0"/>
        <bgColor indexed="64"/>
      </patternFill>
    </fill>
    <fill>
      <patternFill patternType="solid">
        <fgColor theme="7" tint="0.39997558519241921"/>
        <bgColor indexed="64"/>
      </patternFill>
    </fill>
    <fill>
      <patternFill patternType="solid">
        <fgColor theme="6" tint="0.59999389629810485"/>
        <bgColor indexed="64"/>
      </patternFill>
    </fill>
    <fill>
      <patternFill patternType="solid">
        <fgColor theme="4" tint="0.39997558519241921"/>
        <bgColor indexed="64"/>
      </patternFill>
    </fill>
    <fill>
      <patternFill patternType="solid">
        <fgColor theme="9"/>
        <bgColor indexed="64"/>
      </patternFill>
    </fill>
    <fill>
      <patternFill patternType="solid">
        <fgColor theme="0" tint="-0.34998626667073579"/>
        <bgColor indexed="64"/>
      </patternFill>
    </fill>
  </fills>
  <borders count="69">
    <border>
      <left/>
      <right/>
      <top/>
      <bottom/>
      <diagonal/>
    </border>
    <border>
      <left style="medium">
        <color rgb="FF000000"/>
      </left>
      <right/>
      <top style="medium">
        <color rgb="FF000000"/>
      </top>
      <bottom/>
      <diagonal/>
    </border>
    <border>
      <left style="medium">
        <color rgb="FF000000"/>
      </left>
      <right/>
      <top/>
      <bottom/>
      <diagonal/>
    </border>
    <border>
      <left style="medium">
        <color rgb="FF000000"/>
      </left>
      <right/>
      <top/>
      <bottom style="medium">
        <color rgb="FF000000"/>
      </bottom>
      <diagonal/>
    </border>
    <border>
      <left style="medium">
        <color rgb="FF000000"/>
      </left>
      <right/>
      <top style="medium">
        <color indexed="64"/>
      </top>
      <bottom/>
      <diagonal/>
    </border>
    <border>
      <left style="medium">
        <color rgb="FF000000"/>
      </left>
      <right/>
      <top/>
      <bottom style="medium">
        <color indexed="64"/>
      </bottom>
      <diagonal/>
    </border>
    <border>
      <left/>
      <right/>
      <top style="medium">
        <color indexed="64"/>
      </top>
      <bottom/>
      <diagonal/>
    </border>
    <border>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style="thin">
        <color indexed="64"/>
      </right>
      <top style="medium">
        <color indexed="64"/>
      </top>
      <bottom/>
      <diagonal/>
    </border>
    <border>
      <left style="medium">
        <color indexed="64"/>
      </left>
      <right style="thin">
        <color indexed="64"/>
      </right>
      <top/>
      <bottom style="medium">
        <color indexed="64"/>
      </bottom>
      <diagonal/>
    </border>
    <border>
      <left style="medium">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bottom style="thin">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medium">
        <color indexed="64"/>
      </top>
      <bottom style="thin">
        <color indexed="64"/>
      </bottom>
      <diagonal/>
    </border>
    <border>
      <left style="thin">
        <color indexed="64"/>
      </left>
      <right/>
      <top/>
      <bottom style="thin">
        <color indexed="64"/>
      </bottom>
      <diagonal/>
    </border>
    <border>
      <left style="thin">
        <color indexed="64"/>
      </left>
      <right style="thin">
        <color indexed="64"/>
      </right>
      <top style="medium">
        <color indexed="64"/>
      </top>
      <bottom style="medium">
        <color indexed="64"/>
      </bottom>
      <diagonal/>
    </border>
    <border>
      <left style="medium">
        <color indexed="64"/>
      </left>
      <right/>
      <top style="thin">
        <color indexed="64"/>
      </top>
      <bottom style="medium">
        <color indexed="64"/>
      </bottom>
      <diagonal/>
    </border>
    <border>
      <left style="medium">
        <color indexed="64"/>
      </left>
      <right/>
      <top style="thin">
        <color indexed="64"/>
      </top>
      <bottom style="thin">
        <color indexed="64"/>
      </bottom>
      <diagonal/>
    </border>
    <border>
      <left style="thin">
        <color indexed="64"/>
      </left>
      <right style="medium">
        <color indexed="64"/>
      </right>
      <top style="medium">
        <color indexed="64"/>
      </top>
      <bottom style="medium">
        <color indexed="64"/>
      </bottom>
      <diagonal/>
    </border>
    <border>
      <left style="medium">
        <color indexed="64"/>
      </left>
      <right/>
      <top/>
      <bottom/>
      <diagonal/>
    </border>
    <border>
      <left style="medium">
        <color indexed="64"/>
      </left>
      <right/>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medium">
        <color indexed="64"/>
      </right>
      <top style="thin">
        <color indexed="64"/>
      </top>
      <bottom/>
      <diagonal/>
    </border>
    <border>
      <left style="medium">
        <color indexed="64"/>
      </left>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medium">
        <color indexed="64"/>
      </left>
      <right style="medium">
        <color indexed="64"/>
      </right>
      <top style="medium">
        <color indexed="64"/>
      </top>
      <bottom style="medium">
        <color indexed="64"/>
      </bottom>
      <diagonal/>
    </border>
    <border>
      <left/>
      <right style="thin">
        <color indexed="64"/>
      </right>
      <top/>
      <bottom style="thin">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right/>
      <top style="medium">
        <color indexed="64"/>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style="thin">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thin">
        <color indexed="64"/>
      </right>
      <top style="medium">
        <color indexed="64"/>
      </top>
      <bottom style="medium">
        <color indexed="64"/>
      </bottom>
      <diagonal/>
    </border>
    <border>
      <left/>
      <right style="medium">
        <color indexed="64"/>
      </right>
      <top/>
      <bottom/>
      <diagonal/>
    </border>
    <border>
      <left/>
      <right style="medium">
        <color indexed="64"/>
      </right>
      <top/>
      <bottom style="medium">
        <color indexed="64"/>
      </bottom>
      <diagonal/>
    </border>
    <border>
      <left style="medium">
        <color indexed="64"/>
      </left>
      <right style="medium">
        <color indexed="64"/>
      </right>
      <top style="thin">
        <color indexed="64"/>
      </top>
      <bottom/>
      <diagonal/>
    </border>
    <border>
      <left style="medium">
        <color indexed="64"/>
      </left>
      <right style="medium">
        <color indexed="64"/>
      </right>
      <top/>
      <bottom style="thin">
        <color indexed="64"/>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s>
  <cellStyleXfs count="4">
    <xf numFmtId="0" fontId="0" fillId="0" borderId="0"/>
    <xf numFmtId="9" fontId="6" fillId="0" borderId="0" applyFont="0" applyFill="0" applyBorder="0" applyAlignment="0" applyProtection="0"/>
    <xf numFmtId="0" fontId="36" fillId="0" borderId="0"/>
    <xf numFmtId="0" fontId="1" fillId="0" borderId="0"/>
  </cellStyleXfs>
  <cellXfs count="359">
    <xf numFmtId="0" fontId="0" fillId="0" borderId="0" xfId="0" applyFont="1" applyAlignment="1"/>
    <xf numFmtId="0" fontId="0" fillId="0" borderId="0" xfId="0" applyFont="1" applyAlignment="1"/>
    <xf numFmtId="9" fontId="0" fillId="0" borderId="14" xfId="0" applyNumberFormat="1" applyFont="1" applyBorder="1" applyAlignment="1">
      <alignment horizontal="center" vertical="center"/>
    </xf>
    <xf numFmtId="0" fontId="7" fillId="0" borderId="17" xfId="0" applyFont="1" applyBorder="1" applyAlignment="1">
      <alignment horizontal="center" vertical="center"/>
    </xf>
    <xf numFmtId="0" fontId="7" fillId="0" borderId="18" xfId="0" applyFont="1" applyBorder="1" applyAlignment="1">
      <alignment horizontal="center" vertical="center"/>
    </xf>
    <xf numFmtId="0" fontId="7" fillId="0" borderId="20" xfId="0" applyFont="1" applyBorder="1" applyAlignment="1">
      <alignment horizontal="center" vertical="center"/>
    </xf>
    <xf numFmtId="0" fontId="7" fillId="0" borderId="21" xfId="0" applyFont="1" applyBorder="1" applyAlignment="1">
      <alignment horizontal="center" vertical="center"/>
    </xf>
    <xf numFmtId="0" fontId="7" fillId="2" borderId="20" xfId="0" applyFont="1" applyFill="1" applyBorder="1" applyAlignment="1">
      <alignment horizontal="center" vertical="center"/>
    </xf>
    <xf numFmtId="0" fontId="7" fillId="0" borderId="24" xfId="0" applyFont="1" applyBorder="1" applyAlignment="1">
      <alignment horizontal="center" vertical="center"/>
    </xf>
    <xf numFmtId="0" fontId="7" fillId="2" borderId="17" xfId="0" applyFont="1" applyFill="1" applyBorder="1" applyAlignment="1">
      <alignment horizontal="center" vertical="center"/>
    </xf>
    <xf numFmtId="0" fontId="7" fillId="2" borderId="23" xfId="0" applyFont="1" applyFill="1" applyBorder="1" applyAlignment="1">
      <alignment horizontal="center" vertical="center"/>
    </xf>
    <xf numFmtId="0" fontId="0" fillId="0" borderId="0" xfId="0" applyFont="1" applyAlignment="1">
      <alignment vertical="center"/>
    </xf>
    <xf numFmtId="0" fontId="6" fillId="0" borderId="16" xfId="0" applyFont="1" applyBorder="1" applyAlignment="1">
      <alignment horizontal="left" vertical="top" wrapText="1"/>
    </xf>
    <xf numFmtId="0" fontId="6" fillId="0" borderId="19" xfId="0" applyFont="1" applyBorder="1" applyAlignment="1">
      <alignment horizontal="left" vertical="top" wrapText="1"/>
    </xf>
    <xf numFmtId="0" fontId="7" fillId="2" borderId="41" xfId="0" applyFont="1" applyFill="1" applyBorder="1" applyAlignment="1">
      <alignment horizontal="center" vertical="center"/>
    </xf>
    <xf numFmtId="0" fontId="7" fillId="0" borderId="43" xfId="0" applyFont="1" applyBorder="1" applyAlignment="1">
      <alignment horizontal="center" vertical="center"/>
    </xf>
    <xf numFmtId="0" fontId="7" fillId="0" borderId="41" xfId="0" applyFont="1" applyBorder="1" applyAlignment="1">
      <alignment horizontal="center" vertical="center"/>
    </xf>
    <xf numFmtId="0" fontId="6" fillId="0" borderId="16" xfId="0" applyFont="1" applyBorder="1" applyAlignment="1">
      <alignment horizontal="left" vertical="top" wrapText="1"/>
    </xf>
    <xf numFmtId="0" fontId="6" fillId="0" borderId="19" xfId="0" applyFont="1" applyBorder="1" applyAlignment="1">
      <alignment horizontal="left" vertical="top" wrapText="1"/>
    </xf>
    <xf numFmtId="0" fontId="12" fillId="0" borderId="7" xfId="0" applyFont="1" applyBorder="1" applyAlignment="1">
      <alignment vertical="center"/>
    </xf>
    <xf numFmtId="0" fontId="2" fillId="0" borderId="13" xfId="0" applyFont="1" applyBorder="1" applyAlignment="1">
      <alignment horizontal="center" vertical="center" wrapText="1"/>
    </xf>
    <xf numFmtId="0" fontId="7" fillId="2" borderId="45" xfId="0" applyFont="1" applyFill="1" applyBorder="1" applyAlignment="1">
      <alignment horizontal="center" vertical="center"/>
    </xf>
    <xf numFmtId="0" fontId="6" fillId="0" borderId="40" xfId="0" applyFont="1" applyBorder="1" applyAlignment="1">
      <alignment horizontal="left" vertical="top" wrapText="1"/>
    </xf>
    <xf numFmtId="0" fontId="6" fillId="0" borderId="22" xfId="0" applyFont="1" applyBorder="1" applyAlignment="1">
      <alignment horizontal="left" vertical="top" wrapText="1"/>
    </xf>
    <xf numFmtId="0" fontId="6" fillId="0" borderId="27" xfId="0" applyFont="1" applyBorder="1" applyAlignment="1">
      <alignment horizontal="left" vertical="top" wrapText="1"/>
    </xf>
    <xf numFmtId="0" fontId="6" fillId="0" borderId="16" xfId="0" applyFont="1" applyBorder="1" applyAlignment="1">
      <alignment horizontal="left" vertical="top" wrapText="1"/>
    </xf>
    <xf numFmtId="0" fontId="6" fillId="0" borderId="19" xfId="0" applyFont="1" applyBorder="1" applyAlignment="1">
      <alignment horizontal="left" vertical="top" wrapText="1"/>
    </xf>
    <xf numFmtId="0" fontId="2" fillId="0" borderId="15" xfId="0" applyFont="1" applyBorder="1" applyAlignment="1">
      <alignment horizontal="center" vertical="center" wrapText="1"/>
    </xf>
    <xf numFmtId="0" fontId="20" fillId="0" borderId="16" xfId="0" applyFont="1" applyBorder="1" applyAlignment="1">
      <alignment horizontal="center" vertical="center" wrapText="1"/>
    </xf>
    <xf numFmtId="0" fontId="20" fillId="0" borderId="19" xfId="0" applyFont="1" applyBorder="1" applyAlignment="1">
      <alignment horizontal="center" vertical="center" wrapText="1"/>
    </xf>
    <xf numFmtId="0" fontId="15" fillId="0" borderId="19" xfId="0" applyFont="1" applyBorder="1" applyAlignment="1">
      <alignment horizontal="center" vertical="center" wrapText="1"/>
    </xf>
    <xf numFmtId="0" fontId="20" fillId="0" borderId="22" xfId="0" applyFont="1" applyBorder="1" applyAlignment="1">
      <alignment horizontal="center" vertical="center" wrapText="1"/>
    </xf>
    <xf numFmtId="0" fontId="15" fillId="0" borderId="22" xfId="0" applyFont="1" applyBorder="1" applyAlignment="1">
      <alignment horizontal="center" vertical="center" wrapText="1"/>
    </xf>
    <xf numFmtId="0" fontId="20" fillId="0" borderId="27" xfId="0" applyFont="1" applyBorder="1" applyAlignment="1">
      <alignment horizontal="center" vertical="center" wrapText="1"/>
    </xf>
    <xf numFmtId="0" fontId="20" fillId="0" borderId="22" xfId="0" applyFont="1" applyBorder="1" applyAlignment="1">
      <alignment horizontal="center" vertical="center"/>
    </xf>
    <xf numFmtId="0" fontId="13" fillId="3" borderId="47" xfId="0" applyFont="1" applyFill="1" applyBorder="1" applyAlignment="1">
      <alignment horizontal="center" vertical="center"/>
    </xf>
    <xf numFmtId="0" fontId="7" fillId="0" borderId="23" xfId="0" applyFont="1" applyBorder="1" applyAlignment="1">
      <alignment horizontal="center" vertical="center"/>
    </xf>
    <xf numFmtId="0" fontId="20" fillId="0" borderId="51" xfId="0" applyFont="1" applyBorder="1" applyAlignment="1">
      <alignment horizontal="center" vertical="center" wrapText="1"/>
    </xf>
    <xf numFmtId="0" fontId="20" fillId="0" borderId="52" xfId="0" applyFont="1" applyBorder="1" applyAlignment="1">
      <alignment horizontal="center" vertical="center" wrapText="1"/>
    </xf>
    <xf numFmtId="0" fontId="20" fillId="0" borderId="53" xfId="0" applyFont="1" applyBorder="1" applyAlignment="1">
      <alignment horizontal="center" vertical="center" wrapText="1"/>
    </xf>
    <xf numFmtId="0" fontId="20" fillId="0" borderId="54" xfId="0" applyFont="1" applyBorder="1" applyAlignment="1">
      <alignment horizontal="center" vertical="center" wrapText="1"/>
    </xf>
    <xf numFmtId="0" fontId="20" fillId="0" borderId="55" xfId="0" applyFont="1" applyBorder="1" applyAlignment="1">
      <alignment horizontal="center" vertical="center" wrapText="1"/>
    </xf>
    <xf numFmtId="0" fontId="20" fillId="0" borderId="56" xfId="0" applyFont="1" applyBorder="1" applyAlignment="1">
      <alignment horizontal="center" vertical="center" wrapText="1"/>
    </xf>
    <xf numFmtId="0" fontId="20" fillId="0" borderId="25" xfId="0" applyFont="1" applyBorder="1" applyAlignment="1">
      <alignment horizontal="center" vertical="center" wrapText="1"/>
    </xf>
    <xf numFmtId="0" fontId="20" fillId="0" borderId="36" xfId="0" applyFont="1" applyBorder="1" applyAlignment="1">
      <alignment horizontal="center" vertical="center" wrapText="1"/>
    </xf>
    <xf numFmtId="0" fontId="7" fillId="0" borderId="36" xfId="0" applyFont="1" applyBorder="1" applyAlignment="1">
      <alignment horizontal="center" vertical="center"/>
    </xf>
    <xf numFmtId="0" fontId="7" fillId="0" borderId="44" xfId="0" applyFont="1" applyBorder="1" applyAlignment="1">
      <alignment horizontal="center" vertical="center"/>
    </xf>
    <xf numFmtId="0" fontId="7" fillId="0" borderId="35" xfId="0" applyFont="1" applyBorder="1" applyAlignment="1">
      <alignment horizontal="center" vertical="center"/>
    </xf>
    <xf numFmtId="0" fontId="2" fillId="0" borderId="0" xfId="0" applyFont="1" applyAlignment="1"/>
    <xf numFmtId="0" fontId="16" fillId="0" borderId="0" xfId="0" applyFont="1" applyAlignment="1"/>
    <xf numFmtId="0" fontId="16" fillId="0" borderId="0" xfId="0" applyFont="1" applyAlignment="1">
      <alignment vertical="center"/>
    </xf>
    <xf numFmtId="0" fontId="16" fillId="0" borderId="0" xfId="0" applyFont="1" applyAlignment="1">
      <alignment horizontal="center" vertical="center"/>
    </xf>
    <xf numFmtId="0" fontId="21" fillId="3" borderId="13" xfId="0" applyFont="1" applyFill="1" applyBorder="1" applyAlignment="1">
      <alignment horizontal="center" vertical="center"/>
    </xf>
    <xf numFmtId="0" fontId="21" fillId="3" borderId="49" xfId="0" applyFont="1" applyFill="1" applyBorder="1" applyAlignment="1">
      <alignment horizontal="center" vertical="center"/>
    </xf>
    <xf numFmtId="0" fontId="21" fillId="3" borderId="50" xfId="0" applyFont="1" applyFill="1" applyBorder="1" applyAlignment="1">
      <alignment horizontal="center" vertical="center"/>
    </xf>
    <xf numFmtId="0" fontId="21" fillId="8" borderId="13" xfId="0" applyFont="1" applyFill="1" applyBorder="1" applyAlignment="1">
      <alignment horizontal="center" vertical="center"/>
    </xf>
    <xf numFmtId="0" fontId="21" fillId="8" borderId="49" xfId="0" applyFont="1" applyFill="1" applyBorder="1" applyAlignment="1">
      <alignment horizontal="center" vertical="center"/>
    </xf>
    <xf numFmtId="0" fontId="21" fillId="8" borderId="50" xfId="0" applyFont="1" applyFill="1" applyBorder="1" applyAlignment="1">
      <alignment horizontal="center" vertical="center"/>
    </xf>
    <xf numFmtId="0" fontId="16" fillId="5" borderId="0" xfId="0" applyFont="1" applyFill="1" applyAlignment="1">
      <alignment horizontal="center" vertical="center"/>
    </xf>
    <xf numFmtId="0" fontId="16" fillId="4" borderId="0" xfId="0" applyFont="1" applyFill="1" applyAlignment="1">
      <alignment horizontal="center" vertical="center"/>
    </xf>
    <xf numFmtId="0" fontId="0" fillId="0" borderId="0" xfId="0" applyFont="1" applyFill="1" applyBorder="1" applyAlignment="1"/>
    <xf numFmtId="0" fontId="21" fillId="0" borderId="0" xfId="0" applyFont="1" applyFill="1" applyBorder="1" applyAlignment="1">
      <alignment horizontal="center" vertical="center"/>
    </xf>
    <xf numFmtId="0" fontId="21" fillId="3" borderId="54" xfId="0" applyFont="1" applyFill="1" applyBorder="1" applyAlignment="1">
      <alignment horizontal="center" vertical="center"/>
    </xf>
    <xf numFmtId="0" fontId="21" fillId="3" borderId="55" xfId="0" applyFont="1" applyFill="1" applyBorder="1" applyAlignment="1">
      <alignment horizontal="center" vertical="center"/>
    </xf>
    <xf numFmtId="0" fontId="21" fillId="3" borderId="56" xfId="0" applyFont="1" applyFill="1" applyBorder="1" applyAlignment="1">
      <alignment horizontal="center" vertical="center"/>
    </xf>
    <xf numFmtId="164" fontId="22" fillId="0" borderId="0" xfId="0" applyNumberFormat="1" applyFont="1" applyFill="1" applyBorder="1" applyAlignment="1">
      <alignment horizontal="center" vertical="center"/>
    </xf>
    <xf numFmtId="0" fontId="13" fillId="9" borderId="47" xfId="0" applyFont="1" applyFill="1" applyBorder="1" applyAlignment="1">
      <alignment horizontal="center" vertical="center"/>
    </xf>
    <xf numFmtId="164" fontId="0" fillId="0" borderId="0" xfId="0" applyNumberFormat="1" applyFont="1" applyAlignment="1">
      <alignment horizontal="center" vertical="center"/>
    </xf>
    <xf numFmtId="1" fontId="22" fillId="6" borderId="19" xfId="0" applyNumberFormat="1" applyFont="1" applyFill="1" applyBorder="1" applyAlignment="1">
      <alignment horizontal="center" vertical="center"/>
    </xf>
    <xf numFmtId="1" fontId="22" fillId="7" borderId="20" xfId="0" applyNumberFormat="1" applyFont="1" applyFill="1" applyBorder="1" applyAlignment="1">
      <alignment horizontal="center" vertical="center"/>
    </xf>
    <xf numFmtId="1" fontId="22" fillId="6" borderId="21" xfId="0" applyNumberFormat="1" applyFont="1" applyFill="1" applyBorder="1" applyAlignment="1">
      <alignment horizontal="center" vertical="center"/>
    </xf>
    <xf numFmtId="1" fontId="22" fillId="6" borderId="22" xfId="0" applyNumberFormat="1" applyFont="1" applyFill="1" applyBorder="1" applyAlignment="1">
      <alignment horizontal="center" vertical="center"/>
    </xf>
    <xf numFmtId="1" fontId="22" fillId="7" borderId="23" xfId="0" applyNumberFormat="1" applyFont="1" applyFill="1" applyBorder="1" applyAlignment="1">
      <alignment horizontal="center" vertical="center"/>
    </xf>
    <xf numFmtId="1" fontId="22" fillId="6" borderId="24" xfId="0" applyNumberFormat="1" applyFont="1" applyFill="1" applyBorder="1" applyAlignment="1">
      <alignment horizontal="center" vertical="center"/>
    </xf>
    <xf numFmtId="0" fontId="8" fillId="0" borderId="34" xfId="0" applyFont="1" applyBorder="1" applyAlignment="1">
      <alignment horizontal="center" vertical="center"/>
    </xf>
    <xf numFmtId="0" fontId="8" fillId="0" borderId="37" xfId="0" applyFont="1" applyBorder="1" applyAlignment="1">
      <alignment horizontal="center" vertical="center" wrapText="1"/>
    </xf>
    <xf numFmtId="0" fontId="8" fillId="0" borderId="9" xfId="0" applyFont="1" applyBorder="1" applyAlignment="1">
      <alignment horizontal="center" vertical="center" wrapText="1"/>
    </xf>
    <xf numFmtId="0" fontId="8" fillId="0" borderId="61" xfId="0" applyFont="1" applyBorder="1" applyAlignment="1">
      <alignment horizontal="center" vertical="center"/>
    </xf>
    <xf numFmtId="0" fontId="8" fillId="0" borderId="10" xfId="0" applyFont="1" applyBorder="1" applyAlignment="1">
      <alignment horizontal="center" vertical="center" wrapText="1"/>
    </xf>
    <xf numFmtId="0" fontId="14" fillId="9" borderId="47" xfId="0" applyFont="1" applyFill="1" applyBorder="1" applyAlignment="1">
      <alignment vertical="center" wrapText="1"/>
    </xf>
    <xf numFmtId="1" fontId="23" fillId="4" borderId="19" xfId="0" applyNumberFormat="1" applyFont="1" applyFill="1" applyBorder="1" applyAlignment="1">
      <alignment horizontal="center" vertical="center"/>
    </xf>
    <xf numFmtId="0" fontId="0" fillId="0" borderId="0" xfId="0" applyFont="1" applyAlignment="1">
      <alignment horizontal="center" vertical="center"/>
    </xf>
    <xf numFmtId="0" fontId="0" fillId="0" borderId="0" xfId="0" applyFont="1" applyFill="1" applyBorder="1" applyAlignment="1">
      <alignment horizontal="center" vertical="center"/>
    </xf>
    <xf numFmtId="0" fontId="6" fillId="0" borderId="0" xfId="0" applyFont="1" applyFill="1" applyBorder="1" applyAlignment="1">
      <alignment horizontal="center" vertical="center"/>
    </xf>
    <xf numFmtId="0" fontId="6" fillId="12" borderId="20" xfId="0" applyFont="1" applyFill="1" applyBorder="1" applyAlignment="1">
      <alignment horizontal="center" vertical="center" wrapText="1"/>
    </xf>
    <xf numFmtId="0" fontId="6" fillId="13" borderId="20" xfId="0" applyFont="1" applyFill="1" applyBorder="1" applyAlignment="1">
      <alignment horizontal="center" vertical="center" wrapText="1"/>
    </xf>
    <xf numFmtId="0" fontId="6" fillId="11" borderId="20" xfId="0" applyFont="1" applyFill="1" applyBorder="1" applyAlignment="1">
      <alignment horizontal="center" vertical="center" wrapText="1"/>
    </xf>
    <xf numFmtId="0" fontId="6" fillId="10" borderId="20" xfId="0" applyFont="1" applyFill="1" applyBorder="1" applyAlignment="1">
      <alignment horizontal="center" vertical="center" wrapText="1"/>
    </xf>
    <xf numFmtId="0" fontId="16" fillId="11" borderId="0" xfId="0" applyFont="1" applyFill="1" applyAlignment="1">
      <alignment horizontal="center" vertical="center" wrapText="1"/>
    </xf>
    <xf numFmtId="0" fontId="16" fillId="10" borderId="0" xfId="0" applyFont="1" applyFill="1" applyAlignment="1">
      <alignment horizontal="center" vertical="center" wrapText="1"/>
    </xf>
    <xf numFmtId="0" fontId="0" fillId="0" borderId="19" xfId="0" applyFont="1" applyBorder="1" applyAlignment="1">
      <alignment horizontal="left" vertical="center" wrapText="1"/>
    </xf>
    <xf numFmtId="0" fontId="0" fillId="14" borderId="31" xfId="0" applyFont="1" applyFill="1" applyBorder="1" applyAlignment="1">
      <alignment horizontal="left" vertical="center" wrapText="1"/>
    </xf>
    <xf numFmtId="0" fontId="0" fillId="0" borderId="31" xfId="0" applyFont="1" applyBorder="1" applyAlignment="1">
      <alignment horizontal="left" vertical="center" wrapText="1"/>
    </xf>
    <xf numFmtId="0" fontId="19" fillId="0" borderId="11" xfId="0" applyFont="1" applyBorder="1" applyAlignment="1">
      <alignment horizontal="center" vertical="center" wrapText="1"/>
    </xf>
    <xf numFmtId="0" fontId="2" fillId="0" borderId="8" xfId="0" applyFont="1" applyBorder="1" applyAlignment="1">
      <alignment horizontal="center" vertical="center" wrapText="1"/>
    </xf>
    <xf numFmtId="0" fontId="25" fillId="15" borderId="0" xfId="0" applyFont="1" applyFill="1" applyAlignment="1">
      <alignment horizontal="center"/>
    </xf>
    <xf numFmtId="0" fontId="25" fillId="15" borderId="0" xfId="0" applyFont="1" applyFill="1" applyAlignment="1"/>
    <xf numFmtId="0" fontId="25" fillId="0" borderId="0" xfId="0" applyFont="1" applyAlignment="1"/>
    <xf numFmtId="0" fontId="26" fillId="15" borderId="20" xfId="0" applyFont="1" applyFill="1" applyBorder="1" applyAlignment="1">
      <alignment horizontal="center" vertical="center"/>
    </xf>
    <xf numFmtId="0" fontId="26" fillId="15" borderId="20" xfId="0" applyFont="1" applyFill="1" applyBorder="1" applyAlignment="1">
      <alignment horizontal="left" vertical="center"/>
    </xf>
    <xf numFmtId="0" fontId="27" fillId="0" borderId="20" xfId="0" applyFont="1" applyFill="1" applyBorder="1" applyAlignment="1">
      <alignment horizontal="center" vertical="center"/>
    </xf>
    <xf numFmtId="0" fontId="27" fillId="0" borderId="20" xfId="0" applyFont="1" applyFill="1" applyBorder="1" applyAlignment="1">
      <alignment horizontal="left" vertical="center"/>
    </xf>
    <xf numFmtId="0" fontId="27" fillId="4" borderId="20" xfId="0" applyFont="1" applyFill="1" applyBorder="1" applyAlignment="1">
      <alignment horizontal="center" vertical="center"/>
    </xf>
    <xf numFmtId="0" fontId="27" fillId="4" borderId="20" xfId="0" applyFont="1" applyFill="1" applyBorder="1" applyAlignment="1">
      <alignment horizontal="left" vertical="center"/>
    </xf>
    <xf numFmtId="0" fontId="25" fillId="0" borderId="0" xfId="0" applyFont="1" applyAlignment="1">
      <alignment horizontal="center"/>
    </xf>
    <xf numFmtId="0" fontId="26" fillId="15" borderId="20" xfId="0" applyFont="1" applyFill="1" applyBorder="1" applyAlignment="1">
      <alignment horizontal="center" vertical="center" wrapText="1"/>
    </xf>
    <xf numFmtId="0" fontId="26" fillId="3" borderId="20" xfId="0" applyFont="1" applyFill="1" applyBorder="1" applyAlignment="1">
      <alignment vertical="center" wrapText="1"/>
    </xf>
    <xf numFmtId="0" fontId="28" fillId="15" borderId="20" xfId="0" applyFont="1" applyFill="1" applyBorder="1" applyAlignment="1">
      <alignment horizontal="center" vertical="center"/>
    </xf>
    <xf numFmtId="0" fontId="28" fillId="3" borderId="20" xfId="0" applyFont="1" applyFill="1" applyBorder="1" applyAlignment="1">
      <alignment horizontal="center" vertical="center"/>
    </xf>
    <xf numFmtId="0" fontId="29" fillId="15" borderId="20" xfId="0" applyFont="1" applyFill="1" applyBorder="1" applyAlignment="1">
      <alignment horizontal="center" vertical="center" wrapText="1"/>
    </xf>
    <xf numFmtId="0" fontId="30" fillId="3" borderId="20" xfId="0" applyFont="1" applyFill="1" applyBorder="1" applyAlignment="1">
      <alignment horizontal="center" vertical="top" wrapText="1"/>
    </xf>
    <xf numFmtId="9" fontId="32" fillId="0" borderId="20" xfId="1" applyFont="1" applyBorder="1" applyAlignment="1">
      <alignment horizontal="center" vertical="center"/>
    </xf>
    <xf numFmtId="0" fontId="31" fillId="0" borderId="20" xfId="0" applyFont="1" applyBorder="1" applyAlignment="1">
      <alignment horizontal="center" vertical="center" wrapText="1"/>
    </xf>
    <xf numFmtId="9" fontId="29" fillId="3" borderId="47" xfId="0" applyNumberFormat="1" applyFont="1" applyFill="1" applyBorder="1" applyAlignment="1">
      <alignment horizontal="center" vertical="center"/>
    </xf>
    <xf numFmtId="0" fontId="28" fillId="15" borderId="47" xfId="0" applyFont="1" applyFill="1" applyBorder="1" applyAlignment="1">
      <alignment horizontal="center" vertical="center"/>
    </xf>
    <xf numFmtId="0" fontId="28" fillId="15" borderId="8" xfId="0" applyFont="1" applyFill="1" applyBorder="1" applyAlignment="1">
      <alignment horizontal="center" vertical="center"/>
    </xf>
    <xf numFmtId="9" fontId="28" fillId="15" borderId="15" xfId="0" applyNumberFormat="1" applyFont="1" applyFill="1" applyBorder="1" applyAlignment="1">
      <alignment horizontal="center" vertical="center"/>
    </xf>
    <xf numFmtId="0" fontId="33" fillId="0" borderId="20" xfId="0" applyFont="1" applyBorder="1" applyAlignment="1">
      <alignment horizontal="center" vertical="center"/>
    </xf>
    <xf numFmtId="0" fontId="33" fillId="0" borderId="41" xfId="0" applyFont="1" applyBorder="1" applyAlignment="1">
      <alignment horizontal="center" vertical="center"/>
    </xf>
    <xf numFmtId="0" fontId="6" fillId="0" borderId="27" xfId="0" applyFont="1" applyBorder="1" applyAlignment="1">
      <alignment horizontal="left" vertical="center" wrapText="1"/>
    </xf>
    <xf numFmtId="0" fontId="6" fillId="0" borderId="19" xfId="0" applyFont="1" applyBorder="1" applyAlignment="1">
      <alignment horizontal="left" vertical="center" wrapText="1"/>
    </xf>
    <xf numFmtId="0" fontId="6" fillId="0" borderId="16" xfId="0" applyFont="1" applyBorder="1" applyAlignment="1">
      <alignment horizontal="left" vertical="center" wrapText="1"/>
    </xf>
    <xf numFmtId="0" fontId="15" fillId="0" borderId="0" xfId="0" applyFont="1" applyAlignment="1">
      <alignment vertical="center"/>
    </xf>
    <xf numFmtId="0" fontId="6" fillId="0" borderId="0" xfId="0" applyFont="1" applyAlignment="1">
      <alignment vertical="center" wrapText="1"/>
    </xf>
    <xf numFmtId="0" fontId="6" fillId="0" borderId="19" xfId="0" applyFont="1" applyFill="1" applyBorder="1" applyAlignment="1">
      <alignment horizontal="left" vertical="center" wrapText="1"/>
    </xf>
    <xf numFmtId="0" fontId="0" fillId="0" borderId="0" xfId="0" applyFont="1" applyAlignment="1">
      <alignment vertical="center" wrapText="1"/>
    </xf>
    <xf numFmtId="0" fontId="5" fillId="0" borderId="19" xfId="0" applyFont="1" applyBorder="1" applyAlignment="1">
      <alignment horizontal="left" vertical="center" wrapText="1"/>
    </xf>
    <xf numFmtId="0" fontId="0" fillId="0" borderId="16" xfId="0" applyFont="1" applyBorder="1" applyAlignment="1">
      <alignment horizontal="left" vertical="center" wrapText="1"/>
    </xf>
    <xf numFmtId="0" fontId="6" fillId="0" borderId="19" xfId="0" applyFont="1" applyBorder="1" applyAlignment="1">
      <alignment horizontal="center" vertical="center" wrapText="1"/>
    </xf>
    <xf numFmtId="0" fontId="6" fillId="0" borderId="31" xfId="0" applyFont="1" applyBorder="1" applyAlignment="1">
      <alignment horizontal="center" vertical="center" wrapText="1"/>
    </xf>
    <xf numFmtId="0" fontId="6" fillId="0" borderId="16" xfId="0" applyFont="1" applyBorder="1" applyAlignment="1">
      <alignment vertical="center" wrapText="1"/>
    </xf>
    <xf numFmtId="0" fontId="0" fillId="14" borderId="16" xfId="0" applyFont="1" applyFill="1" applyBorder="1" applyAlignment="1">
      <alignment horizontal="left" vertical="center" wrapText="1"/>
    </xf>
    <xf numFmtId="0" fontId="0" fillId="14" borderId="19" xfId="0" applyFont="1" applyFill="1" applyBorder="1" applyAlignment="1">
      <alignment horizontal="left" vertical="center" wrapText="1"/>
    </xf>
    <xf numFmtId="0" fontId="0" fillId="0" borderId="19" xfId="0" applyFont="1" applyBorder="1" applyAlignment="1">
      <alignment vertical="center" wrapText="1"/>
    </xf>
    <xf numFmtId="0" fontId="0" fillId="0" borderId="31" xfId="0" applyFont="1" applyBorder="1" applyAlignment="1">
      <alignment vertical="center" wrapText="1"/>
    </xf>
    <xf numFmtId="0" fontId="0" fillId="0" borderId="36" xfId="0" applyFont="1" applyBorder="1" applyAlignment="1">
      <alignment horizontal="center" vertical="center" wrapText="1"/>
    </xf>
    <xf numFmtId="0" fontId="0" fillId="0" borderId="52" xfId="0" applyFont="1" applyBorder="1" applyAlignment="1">
      <alignment horizontal="center" vertical="center" wrapText="1"/>
    </xf>
    <xf numFmtId="0" fontId="0" fillId="0" borderId="19" xfId="0" applyFont="1" applyBorder="1" applyAlignment="1">
      <alignment horizontal="center" vertical="center" wrapText="1"/>
    </xf>
    <xf numFmtId="0" fontId="0" fillId="0" borderId="22" xfId="0" applyFont="1" applyBorder="1" applyAlignment="1">
      <alignment horizontal="center" vertical="center" wrapText="1"/>
    </xf>
    <xf numFmtId="0" fontId="0" fillId="0" borderId="35" xfId="0" applyFont="1" applyBorder="1" applyAlignment="1">
      <alignment horizontal="center" vertical="center" wrapText="1"/>
    </xf>
    <xf numFmtId="0" fontId="0" fillId="0" borderId="53" xfId="0" applyFont="1" applyBorder="1" applyAlignment="1">
      <alignment horizontal="center" vertical="center" wrapText="1"/>
    </xf>
    <xf numFmtId="0" fontId="6" fillId="0" borderId="31" xfId="0" applyFont="1" applyBorder="1" applyAlignment="1">
      <alignment horizontal="left" vertical="center" wrapText="1"/>
    </xf>
    <xf numFmtId="0" fontId="6" fillId="0" borderId="19" xfId="0" applyFont="1" applyBorder="1" applyAlignment="1">
      <alignment vertical="center" wrapText="1"/>
    </xf>
    <xf numFmtId="0" fontId="0" fillId="0" borderId="22" xfId="0" applyFont="1" applyBorder="1" applyAlignment="1">
      <alignment horizontal="left" vertical="center" wrapText="1"/>
    </xf>
    <xf numFmtId="0" fontId="0" fillId="0" borderId="29" xfId="0" applyFont="1" applyBorder="1" applyAlignment="1">
      <alignment horizontal="left" vertical="center" wrapText="1"/>
    </xf>
    <xf numFmtId="0" fontId="0" fillId="0" borderId="26" xfId="0" applyFont="1" applyBorder="1" applyAlignment="1">
      <alignment horizontal="left" vertical="center" wrapText="1"/>
    </xf>
    <xf numFmtId="0" fontId="0" fillId="0" borderId="48" xfId="0" applyFont="1" applyBorder="1" applyAlignment="1">
      <alignment horizontal="left" vertical="center" wrapText="1"/>
    </xf>
    <xf numFmtId="0" fontId="0" fillId="0" borderId="27" xfId="0" applyFont="1" applyBorder="1" applyAlignment="1">
      <alignment horizontal="left" vertical="center" wrapText="1"/>
    </xf>
    <xf numFmtId="0" fontId="0" fillId="0" borderId="22" xfId="0" applyFont="1" applyBorder="1" applyAlignment="1">
      <alignment horizontal="left" vertical="center"/>
    </xf>
    <xf numFmtId="0" fontId="0" fillId="0" borderId="29" xfId="0" applyFont="1" applyBorder="1" applyAlignment="1">
      <alignment horizontal="left" vertical="center"/>
    </xf>
    <xf numFmtId="0" fontId="19" fillId="0" borderId="47" xfId="0" applyFont="1" applyBorder="1" applyAlignment="1">
      <alignment horizontal="center" vertical="center" wrapText="1"/>
    </xf>
    <xf numFmtId="164" fontId="6" fillId="0" borderId="0" xfId="0" applyNumberFormat="1" applyFont="1" applyAlignment="1">
      <alignment horizontal="center" vertical="center" wrapText="1"/>
    </xf>
    <xf numFmtId="0" fontId="6" fillId="16" borderId="20" xfId="0" applyFont="1" applyFill="1" applyBorder="1" applyAlignment="1">
      <alignment horizontal="center" vertical="center" wrapText="1"/>
    </xf>
    <xf numFmtId="0" fontId="6" fillId="0" borderId="0" xfId="0" applyFont="1" applyFill="1" applyBorder="1" applyAlignment="1">
      <alignment horizontal="center" vertical="center" wrapText="1"/>
    </xf>
    <xf numFmtId="0" fontId="16" fillId="0" borderId="0" xfId="0" applyFont="1" applyFill="1" applyAlignment="1">
      <alignment horizontal="center" vertical="center" wrapText="1"/>
    </xf>
    <xf numFmtId="0" fontId="38" fillId="0" borderId="0" xfId="2" applyFont="1"/>
    <xf numFmtId="0" fontId="40" fillId="0" borderId="0" xfId="2" applyFont="1" applyBorder="1" applyAlignment="1">
      <alignment vertical="center" wrapText="1"/>
    </xf>
    <xf numFmtId="0" fontId="38" fillId="0" borderId="0" xfId="2" applyFont="1" applyAlignment="1">
      <alignment vertical="center" wrapText="1"/>
    </xf>
    <xf numFmtId="0" fontId="38" fillId="0" borderId="0" xfId="2" applyFont="1" applyBorder="1"/>
    <xf numFmtId="0" fontId="38" fillId="0" borderId="59" xfId="2" applyFont="1" applyBorder="1" applyAlignment="1">
      <alignment horizontal="left" vertical="top"/>
    </xf>
    <xf numFmtId="0" fontId="38" fillId="0" borderId="60" xfId="2" applyFont="1" applyBorder="1" applyAlignment="1">
      <alignment horizontal="left" vertical="center"/>
    </xf>
    <xf numFmtId="0" fontId="40" fillId="0" borderId="0" xfId="2" applyFont="1" applyBorder="1"/>
    <xf numFmtId="0" fontId="40" fillId="18" borderId="58" xfId="2" applyFont="1" applyFill="1" applyBorder="1" applyAlignment="1">
      <alignment horizontal="center" vertical="center" wrapText="1"/>
    </xf>
    <xf numFmtId="0" fontId="40" fillId="18" borderId="12" xfId="2" applyFont="1" applyFill="1" applyBorder="1" applyAlignment="1">
      <alignment horizontal="center" vertical="center" wrapText="1"/>
    </xf>
    <xf numFmtId="0" fontId="39" fillId="0" borderId="54" xfId="2" applyFont="1" applyBorder="1" applyAlignment="1">
      <alignment horizontal="center" vertical="center" wrapText="1"/>
    </xf>
    <xf numFmtId="0" fontId="39" fillId="0" borderId="55" xfId="2" applyFont="1" applyBorder="1" applyAlignment="1">
      <alignment horizontal="center" vertical="center" wrapText="1"/>
    </xf>
    <xf numFmtId="0" fontId="39" fillId="0" borderId="56" xfId="2" applyFont="1" applyBorder="1" applyAlignment="1">
      <alignment horizontal="center" vertical="center" wrapText="1"/>
    </xf>
    <xf numFmtId="0" fontId="38" fillId="0" borderId="38" xfId="2" applyFont="1" applyFill="1" applyBorder="1" applyAlignment="1">
      <alignment wrapText="1"/>
    </xf>
    <xf numFmtId="0" fontId="38" fillId="0" borderId="39" xfId="2" applyFont="1" applyFill="1" applyBorder="1" applyAlignment="1">
      <alignment wrapText="1"/>
    </xf>
    <xf numFmtId="0" fontId="40" fillId="17" borderId="38" xfId="2" applyFont="1" applyFill="1" applyBorder="1" applyAlignment="1">
      <alignment horizontal="center" vertical="center" wrapText="1"/>
    </xf>
    <xf numFmtId="0" fontId="40" fillId="17" borderId="39" xfId="2" applyFont="1" applyFill="1" applyBorder="1" applyAlignment="1">
      <alignment horizontal="center" vertical="center" wrapText="1"/>
    </xf>
    <xf numFmtId="0" fontId="38" fillId="0" borderId="65" xfId="2" applyFont="1" applyFill="1" applyBorder="1" applyAlignment="1">
      <alignment horizontal="left" vertical="center" wrapText="1"/>
    </xf>
    <xf numFmtId="0" fontId="38" fillId="0" borderId="55" xfId="2" applyFont="1" applyFill="1" applyBorder="1" applyAlignment="1">
      <alignment horizontal="left" vertical="center" wrapText="1"/>
    </xf>
    <xf numFmtId="0" fontId="38" fillId="0" borderId="65" xfId="2" applyFont="1" applyFill="1" applyBorder="1" applyAlignment="1">
      <alignment wrapText="1"/>
    </xf>
    <xf numFmtId="0" fontId="38" fillId="0" borderId="55" xfId="2" applyFont="1" applyFill="1" applyBorder="1" applyAlignment="1">
      <alignment wrapText="1"/>
    </xf>
    <xf numFmtId="0" fontId="38" fillId="0" borderId="56" xfId="2" applyFont="1" applyFill="1" applyBorder="1" applyAlignment="1">
      <alignment wrapText="1"/>
    </xf>
    <xf numFmtId="0" fontId="38" fillId="0" borderId="66" xfId="2" applyFont="1" applyFill="1" applyBorder="1" applyAlignment="1">
      <alignment horizontal="left" vertical="top" wrapText="1"/>
    </xf>
    <xf numFmtId="0" fontId="38" fillId="0" borderId="67" xfId="2" applyFont="1" applyFill="1" applyBorder="1" applyAlignment="1">
      <alignment horizontal="left" vertical="top" wrapText="1"/>
    </xf>
    <xf numFmtId="0" fontId="38" fillId="0" borderId="67" xfId="2" applyFont="1" applyFill="1" applyBorder="1" applyAlignment="1">
      <alignment vertical="top" wrapText="1"/>
    </xf>
    <xf numFmtId="0" fontId="38" fillId="0" borderId="67" xfId="2" applyFont="1" applyFill="1" applyBorder="1" applyAlignment="1">
      <alignment wrapText="1"/>
    </xf>
    <xf numFmtId="0" fontId="38" fillId="0" borderId="68" xfId="2" applyFont="1" applyFill="1" applyBorder="1" applyAlignment="1">
      <alignment wrapText="1"/>
    </xf>
    <xf numFmtId="0" fontId="39" fillId="0" borderId="25" xfId="2" applyFont="1" applyFill="1" applyBorder="1" applyAlignment="1">
      <alignment horizontal="center" vertical="center" wrapText="1"/>
    </xf>
    <xf numFmtId="0" fontId="38" fillId="0" borderId="54" xfId="2" applyFont="1" applyFill="1" applyBorder="1" applyAlignment="1">
      <alignment horizontal="left" vertical="top" wrapText="1"/>
    </xf>
    <xf numFmtId="0" fontId="39" fillId="0" borderId="36" xfId="2" applyFont="1" applyFill="1" applyBorder="1" applyAlignment="1">
      <alignment horizontal="center" vertical="center" wrapText="1"/>
    </xf>
    <xf numFmtId="0" fontId="38" fillId="0" borderId="55" xfId="2" applyFont="1" applyFill="1" applyBorder="1" applyAlignment="1">
      <alignment horizontal="left" vertical="top" wrapText="1"/>
    </xf>
    <xf numFmtId="0" fontId="39" fillId="0" borderId="44" xfId="2" applyFont="1" applyFill="1" applyBorder="1" applyAlignment="1">
      <alignment horizontal="center" vertical="center" wrapText="1"/>
    </xf>
    <xf numFmtId="0" fontId="38" fillId="0" borderId="64" xfId="2" applyFont="1" applyFill="1" applyBorder="1" applyAlignment="1">
      <alignment horizontal="left" vertical="top" wrapText="1"/>
    </xf>
    <xf numFmtId="0" fontId="26" fillId="15" borderId="41" xfId="0" applyFont="1" applyFill="1" applyBorder="1" applyAlignment="1">
      <alignment horizontal="center" vertical="center"/>
    </xf>
    <xf numFmtId="0" fontId="26" fillId="15" borderId="46" xfId="0" applyFont="1" applyFill="1" applyBorder="1" applyAlignment="1">
      <alignment horizontal="center" vertical="center"/>
    </xf>
    <xf numFmtId="0" fontId="26" fillId="15" borderId="45" xfId="0" applyFont="1" applyFill="1" applyBorder="1" applyAlignment="1">
      <alignment horizontal="center" vertical="center"/>
    </xf>
    <xf numFmtId="0" fontId="31" fillId="0" borderId="41" xfId="0" applyFont="1" applyBorder="1" applyAlignment="1">
      <alignment horizontal="center" vertical="center" wrapText="1"/>
    </xf>
    <xf numFmtId="0" fontId="31" fillId="0" borderId="45" xfId="0" applyFont="1" applyBorder="1" applyAlignment="1">
      <alignment horizontal="center" vertical="center" wrapText="1"/>
    </xf>
    <xf numFmtId="0" fontId="26" fillId="15" borderId="41" xfId="0" applyFont="1" applyFill="1" applyBorder="1" applyAlignment="1">
      <alignment horizontal="center" vertical="center" textRotation="45"/>
    </xf>
    <xf numFmtId="0" fontId="26" fillId="15" borderId="46" xfId="0" applyFont="1" applyFill="1" applyBorder="1" applyAlignment="1">
      <alignment horizontal="center" vertical="center" textRotation="45"/>
    </xf>
    <xf numFmtId="0" fontId="26" fillId="15" borderId="45" xfId="0" applyFont="1" applyFill="1" applyBorder="1" applyAlignment="1">
      <alignment horizontal="center" vertical="center" textRotation="45"/>
    </xf>
    <xf numFmtId="0" fontId="4" fillId="16" borderId="8" xfId="0" applyFont="1" applyFill="1" applyBorder="1" applyAlignment="1">
      <alignment horizontal="center" vertical="center" wrapText="1"/>
    </xf>
    <xf numFmtId="0" fontId="4" fillId="16" borderId="9" xfId="0" applyFont="1" applyFill="1" applyBorder="1" applyAlignment="1">
      <alignment horizontal="center" vertical="center" wrapText="1"/>
    </xf>
    <xf numFmtId="0" fontId="4" fillId="16" borderId="10" xfId="0" applyFont="1" applyFill="1" applyBorder="1" applyAlignment="1">
      <alignment horizontal="center" vertical="center" wrapText="1"/>
    </xf>
    <xf numFmtId="0" fontId="3" fillId="0" borderId="1" xfId="0" applyFont="1" applyBorder="1" applyAlignment="1">
      <alignment horizontal="center" vertical="center"/>
    </xf>
    <xf numFmtId="0" fontId="5" fillId="0" borderId="2" xfId="0" applyFont="1" applyBorder="1" applyAlignment="1">
      <alignment vertical="center"/>
    </xf>
    <xf numFmtId="0" fontId="4" fillId="0" borderId="4" xfId="0" applyFont="1" applyBorder="1" applyAlignment="1">
      <alignment horizontal="center" vertical="center" wrapText="1"/>
    </xf>
    <xf numFmtId="0" fontId="5" fillId="0" borderId="2" xfId="0" applyFont="1" applyBorder="1" applyAlignment="1">
      <alignment vertical="center" wrapText="1"/>
    </xf>
    <xf numFmtId="0" fontId="5" fillId="0" borderId="5" xfId="0" applyFont="1" applyBorder="1" applyAlignment="1">
      <alignment vertical="center" wrapText="1"/>
    </xf>
    <xf numFmtId="0" fontId="4" fillId="0" borderId="11" xfId="0" applyFont="1" applyBorder="1" applyAlignment="1">
      <alignment horizontal="center" vertical="center" wrapText="1"/>
    </xf>
    <xf numFmtId="0" fontId="5" fillId="0" borderId="38" xfId="0" applyFont="1" applyBorder="1" applyAlignment="1">
      <alignment vertical="center" wrapText="1"/>
    </xf>
    <xf numFmtId="0" fontId="2" fillId="0" borderId="8" xfId="0" applyFont="1" applyBorder="1" applyAlignment="1">
      <alignment horizontal="center" vertical="center" wrapText="1"/>
    </xf>
    <xf numFmtId="0" fontId="2" fillId="0" borderId="10" xfId="0" applyFont="1" applyBorder="1" applyAlignment="1">
      <alignment horizontal="center" vertical="center" wrapText="1"/>
    </xf>
    <xf numFmtId="0" fontId="4" fillId="11" borderId="8" xfId="0" applyFont="1" applyFill="1" applyBorder="1" applyAlignment="1">
      <alignment horizontal="center" vertical="center" wrapText="1"/>
    </xf>
    <xf numFmtId="0" fontId="4" fillId="11" borderId="9" xfId="0" applyFont="1" applyFill="1" applyBorder="1" applyAlignment="1">
      <alignment horizontal="center" vertical="center" wrapText="1"/>
    </xf>
    <xf numFmtId="0" fontId="19" fillId="0" borderId="8" xfId="0" applyFont="1" applyBorder="1" applyAlignment="1">
      <alignment horizontal="center" vertical="center"/>
    </xf>
    <xf numFmtId="0" fontId="19" fillId="0" borderId="10" xfId="0" applyFont="1" applyBorder="1" applyAlignment="1">
      <alignment horizontal="center" vertical="center"/>
    </xf>
    <xf numFmtId="0" fontId="19" fillId="0" borderId="9" xfId="0" applyFont="1" applyBorder="1" applyAlignment="1">
      <alignment horizontal="center" vertical="center"/>
    </xf>
    <xf numFmtId="0" fontId="4" fillId="0" borderId="25" xfId="0" applyFont="1" applyBorder="1" applyAlignment="1">
      <alignment horizontal="center" vertical="center" wrapText="1"/>
    </xf>
    <xf numFmtId="0" fontId="5" fillId="0" borderId="36" xfId="0" applyFont="1" applyBorder="1" applyAlignment="1">
      <alignment vertical="center" wrapText="1"/>
    </xf>
    <xf numFmtId="0" fontId="5" fillId="0" borderId="35" xfId="0" applyFont="1" applyBorder="1" applyAlignment="1">
      <alignment vertical="center" wrapText="1"/>
    </xf>
    <xf numFmtId="0" fontId="4" fillId="0" borderId="2" xfId="0" applyFont="1" applyBorder="1" applyAlignment="1">
      <alignment horizontal="center" vertical="center"/>
    </xf>
    <xf numFmtId="0" fontId="5" fillId="0" borderId="3" xfId="0" applyFont="1" applyBorder="1" applyAlignment="1">
      <alignment vertical="center"/>
    </xf>
    <xf numFmtId="0" fontId="4" fillId="0" borderId="38" xfId="0" applyFont="1" applyBorder="1" applyAlignment="1">
      <alignment horizontal="center" vertical="center" wrapText="1"/>
    </xf>
    <xf numFmtId="0" fontId="4" fillId="0" borderId="39" xfId="0" applyFont="1" applyBorder="1" applyAlignment="1">
      <alignment horizontal="center" vertical="center" wrapText="1"/>
    </xf>
    <xf numFmtId="0" fontId="4" fillId="0" borderId="36" xfId="0" applyFont="1" applyBorder="1" applyAlignment="1">
      <alignment horizontal="center" vertical="center" wrapText="1"/>
    </xf>
    <xf numFmtId="0" fontId="4" fillId="0" borderId="35" xfId="0" applyFont="1" applyBorder="1" applyAlignment="1">
      <alignment horizontal="center" vertical="center" wrapText="1"/>
    </xf>
    <xf numFmtId="2" fontId="7" fillId="0" borderId="58" xfId="0" applyNumberFormat="1" applyFont="1" applyBorder="1" applyAlignment="1">
      <alignment horizontal="center" vertical="center"/>
    </xf>
    <xf numFmtId="2" fontId="7" fillId="0" borderId="59" xfId="0" applyNumberFormat="1" applyFont="1" applyBorder="1" applyAlignment="1">
      <alignment horizontal="center" vertical="center"/>
    </xf>
    <xf numFmtId="2" fontId="7" fillId="0" borderId="60" xfId="0" applyNumberFormat="1" applyFont="1" applyBorder="1" applyAlignment="1">
      <alignment horizontal="center" vertical="center"/>
    </xf>
    <xf numFmtId="0" fontId="3" fillId="0" borderId="8" xfId="0" applyFont="1" applyBorder="1" applyAlignment="1">
      <alignment horizontal="center" vertical="center"/>
    </xf>
    <xf numFmtId="0" fontId="3" fillId="0" borderId="10" xfId="0" applyFont="1" applyBorder="1" applyAlignment="1">
      <alignment horizontal="center" vertical="center"/>
    </xf>
    <xf numFmtId="0" fontId="9" fillId="0" borderId="11" xfId="0" applyFont="1" applyBorder="1" applyAlignment="1">
      <alignment horizontal="center" vertical="center"/>
    </xf>
    <xf numFmtId="0" fontId="9" fillId="0" borderId="6" xfId="0" applyFont="1" applyBorder="1" applyAlignment="1">
      <alignment horizontal="center" vertical="center"/>
    </xf>
    <xf numFmtId="0" fontId="9" fillId="0" borderId="12" xfId="0" applyFont="1" applyBorder="1" applyAlignment="1">
      <alignment horizontal="center" vertical="center"/>
    </xf>
    <xf numFmtId="0" fontId="4" fillId="0" borderId="11" xfId="0" applyFont="1" applyBorder="1" applyAlignment="1">
      <alignment horizontal="center" vertical="center"/>
    </xf>
    <xf numFmtId="0" fontId="4" fillId="0" borderId="6" xfId="0" applyFont="1" applyBorder="1" applyAlignment="1">
      <alignment horizontal="center" vertical="center"/>
    </xf>
    <xf numFmtId="0" fontId="4" fillId="0" borderId="12" xfId="0" applyFont="1" applyBorder="1" applyAlignment="1">
      <alignment horizontal="center" vertical="center"/>
    </xf>
    <xf numFmtId="0" fontId="3" fillId="0" borderId="61" xfId="0" applyFont="1" applyBorder="1" applyAlignment="1">
      <alignment horizontal="center" vertical="center"/>
    </xf>
    <xf numFmtId="9" fontId="12" fillId="0" borderId="16" xfId="1" applyFont="1" applyBorder="1" applyAlignment="1">
      <alignment horizontal="center" vertical="center"/>
    </xf>
    <xf numFmtId="9" fontId="12" fillId="0" borderId="19" xfId="1" applyFont="1" applyBorder="1" applyAlignment="1">
      <alignment horizontal="center" vertical="center"/>
    </xf>
    <xf numFmtId="9" fontId="12" fillId="0" borderId="40" xfId="1" applyFont="1" applyBorder="1" applyAlignment="1">
      <alignment horizontal="center" vertical="center"/>
    </xf>
    <xf numFmtId="0" fontId="4" fillId="0" borderId="32" xfId="0" applyFont="1" applyBorder="1" applyAlignment="1">
      <alignment horizontal="center" vertical="center"/>
    </xf>
    <xf numFmtId="0" fontId="4" fillId="0" borderId="30" xfId="0" applyFont="1" applyBorder="1" applyAlignment="1">
      <alignment horizontal="center" vertical="center"/>
    </xf>
    <xf numFmtId="0" fontId="5" fillId="0" borderId="28" xfId="0" applyFont="1" applyBorder="1"/>
    <xf numFmtId="0" fontId="17" fillId="0" borderId="58" xfId="0" applyFont="1" applyBorder="1" applyAlignment="1">
      <alignment horizontal="center" vertical="center" wrapText="1"/>
    </xf>
    <xf numFmtId="0" fontId="17" fillId="0" borderId="60" xfId="0" applyFont="1" applyBorder="1" applyAlignment="1">
      <alignment horizontal="center" vertical="center" wrapText="1"/>
    </xf>
    <xf numFmtId="0" fontId="5" fillId="0" borderId="42" xfId="0" applyFont="1" applyBorder="1"/>
    <xf numFmtId="0" fontId="17" fillId="0" borderId="54" xfId="0" applyFont="1" applyBorder="1" applyAlignment="1">
      <alignment horizontal="center" vertical="center"/>
    </xf>
    <xf numFmtId="0" fontId="18" fillId="0" borderId="56" xfId="0" applyFont="1" applyBorder="1" applyAlignment="1"/>
    <xf numFmtId="0" fontId="4" fillId="0" borderId="33" xfId="0" applyFont="1" applyBorder="1" applyAlignment="1">
      <alignment horizontal="center" vertical="center"/>
    </xf>
    <xf numFmtId="0" fontId="4" fillId="0" borderId="28" xfId="0" applyFont="1" applyBorder="1" applyAlignment="1">
      <alignment horizontal="center" vertical="center"/>
    </xf>
    <xf numFmtId="0" fontId="13" fillId="3" borderId="14" xfId="0" applyFont="1" applyFill="1" applyBorder="1" applyAlignment="1">
      <alignment horizontal="right"/>
    </xf>
    <xf numFmtId="0" fontId="13" fillId="3" borderId="57" xfId="0" applyFont="1" applyFill="1" applyBorder="1" applyAlignment="1">
      <alignment horizontal="right"/>
    </xf>
    <xf numFmtId="0" fontId="5" fillId="0" borderId="30" xfId="0" applyFont="1" applyBorder="1"/>
    <xf numFmtId="0" fontId="13" fillId="3" borderId="38" xfId="0" applyFont="1" applyFill="1" applyBorder="1" applyAlignment="1">
      <alignment horizontal="left" vertical="center"/>
    </xf>
    <xf numFmtId="0" fontId="13" fillId="3" borderId="0" xfId="0" applyFont="1" applyFill="1" applyBorder="1" applyAlignment="1">
      <alignment horizontal="left" vertical="center"/>
    </xf>
    <xf numFmtId="0" fontId="13" fillId="3" borderId="0" xfId="0" applyFont="1" applyFill="1" applyAlignment="1">
      <alignment horizontal="center"/>
    </xf>
    <xf numFmtId="0" fontId="37" fillId="0" borderId="0" xfId="2" quotePrefix="1" applyFont="1" applyFill="1" applyBorder="1" applyAlignment="1">
      <alignment horizontal="center" vertical="center" wrapText="1"/>
    </xf>
    <xf numFmtId="0" fontId="37" fillId="0" borderId="0" xfId="2" applyFont="1" applyFill="1" applyBorder="1" applyAlignment="1">
      <alignment horizontal="center" vertical="center" wrapText="1"/>
    </xf>
    <xf numFmtId="0" fontId="41" fillId="15" borderId="8" xfId="2" applyFont="1" applyFill="1" applyBorder="1" applyAlignment="1">
      <alignment horizontal="center" vertical="center" wrapText="1"/>
    </xf>
    <xf numFmtId="0" fontId="41" fillId="15" borderId="9" xfId="2" applyFont="1" applyFill="1" applyBorder="1" applyAlignment="1">
      <alignment horizontal="center" vertical="center" wrapText="1"/>
    </xf>
    <xf numFmtId="0" fontId="42" fillId="15" borderId="9" xfId="2" applyFont="1" applyFill="1" applyBorder="1" applyAlignment="1">
      <alignment horizontal="center" vertical="center" wrapText="1"/>
    </xf>
    <xf numFmtId="0" fontId="42" fillId="15" borderId="10" xfId="2" applyFont="1" applyFill="1" applyBorder="1" applyAlignment="1">
      <alignment horizontal="center" vertical="center" wrapText="1"/>
    </xf>
    <xf numFmtId="0" fontId="40" fillId="17" borderId="11" xfId="2" applyFont="1" applyFill="1" applyBorder="1" applyAlignment="1">
      <alignment horizontal="center" vertical="center" textRotation="90" wrapText="1"/>
    </xf>
    <xf numFmtId="0" fontId="40" fillId="17" borderId="38" xfId="2" applyFont="1" applyFill="1" applyBorder="1" applyAlignment="1">
      <alignment horizontal="center" vertical="center" textRotation="90" wrapText="1"/>
    </xf>
    <xf numFmtId="0" fontId="40" fillId="18" borderId="11" xfId="2" applyFont="1" applyFill="1" applyBorder="1" applyAlignment="1">
      <alignment horizontal="center" vertical="center" wrapText="1"/>
    </xf>
    <xf numFmtId="0" fontId="40" fillId="18" borderId="10" xfId="2" applyFont="1" applyFill="1" applyBorder="1" applyAlignment="1">
      <alignment horizontal="center" vertical="center" wrapText="1"/>
    </xf>
    <xf numFmtId="0" fontId="40" fillId="19" borderId="8" xfId="2" applyFont="1" applyFill="1" applyBorder="1" applyAlignment="1">
      <alignment horizontal="center" vertical="center"/>
    </xf>
    <xf numFmtId="0" fontId="40" fillId="19" borderId="10" xfId="2" applyFont="1" applyFill="1" applyBorder="1" applyAlignment="1">
      <alignment horizontal="center" vertical="center"/>
    </xf>
    <xf numFmtId="0" fontId="40" fillId="17" borderId="8" xfId="2" applyFont="1" applyFill="1" applyBorder="1" applyAlignment="1">
      <alignment horizontal="center" vertical="center" textRotation="90" wrapText="1"/>
    </xf>
    <xf numFmtId="0" fontId="40" fillId="17" borderId="10" xfId="2" applyFont="1" applyFill="1" applyBorder="1" applyAlignment="1">
      <alignment horizontal="center" vertical="center" textRotation="90" wrapText="1"/>
    </xf>
    <xf numFmtId="0" fontId="38" fillId="0" borderId="11" xfId="2" quotePrefix="1" applyFont="1" applyBorder="1" applyAlignment="1">
      <alignment horizontal="center" vertical="center" wrapText="1"/>
    </xf>
    <xf numFmtId="0" fontId="38" fillId="0" borderId="12" xfId="2" quotePrefix="1" applyFont="1" applyBorder="1" applyAlignment="1">
      <alignment horizontal="center" vertical="center" wrapText="1"/>
    </xf>
    <xf numFmtId="0" fontId="38" fillId="0" borderId="38" xfId="2" quotePrefix="1" applyFont="1" applyBorder="1" applyAlignment="1">
      <alignment horizontal="center" vertical="center" wrapText="1"/>
    </xf>
    <xf numFmtId="0" fontId="38" fillId="0" borderId="62" xfId="2" quotePrefix="1" applyFont="1" applyBorder="1" applyAlignment="1">
      <alignment horizontal="center" vertical="center" wrapText="1"/>
    </xf>
    <xf numFmtId="0" fontId="38" fillId="0" borderId="39" xfId="2" quotePrefix="1" applyFont="1" applyBorder="1" applyAlignment="1">
      <alignment horizontal="center" vertical="center" wrapText="1"/>
    </xf>
    <xf numFmtId="0" fontId="38" fillId="0" borderId="63" xfId="2" quotePrefix="1" applyFont="1" applyBorder="1" applyAlignment="1">
      <alignment horizontal="center" vertical="center" wrapText="1"/>
    </xf>
    <xf numFmtId="0" fontId="39" fillId="0" borderId="11" xfId="2" applyFont="1" applyBorder="1" applyAlignment="1">
      <alignment horizontal="center" vertical="center" wrapText="1"/>
    </xf>
    <xf numFmtId="0" fontId="39" fillId="0" borderId="6" xfId="2" applyFont="1" applyBorder="1" applyAlignment="1">
      <alignment horizontal="center" vertical="center" wrapText="1"/>
    </xf>
    <xf numFmtId="0" fontId="39" fillId="0" borderId="38" xfId="2" applyFont="1" applyBorder="1" applyAlignment="1">
      <alignment horizontal="center" vertical="center" wrapText="1"/>
    </xf>
    <xf numFmtId="0" fontId="39" fillId="0" borderId="0" xfId="2" applyFont="1" applyBorder="1" applyAlignment="1">
      <alignment horizontal="center" vertical="center" wrapText="1"/>
    </xf>
    <xf numFmtId="0" fontId="39" fillId="0" borderId="38" xfId="2" applyFont="1" applyBorder="1" applyAlignment="1">
      <alignment horizontal="left" vertical="center" wrapText="1" indent="7"/>
    </xf>
    <xf numFmtId="0" fontId="39" fillId="0" borderId="0" xfId="2" applyFont="1" applyBorder="1" applyAlignment="1">
      <alignment horizontal="left" vertical="center" wrapText="1" indent="7"/>
    </xf>
    <xf numFmtId="0" fontId="39" fillId="0" borderId="39" xfId="2" applyFont="1" applyBorder="1" applyAlignment="1">
      <alignment horizontal="left" vertical="center" wrapText="1" indent="7"/>
    </xf>
    <xf numFmtId="0" fontId="39" fillId="0" borderId="7" xfId="2" applyFont="1" applyBorder="1" applyAlignment="1">
      <alignment horizontal="left" vertical="center" wrapText="1" indent="7"/>
    </xf>
    <xf numFmtId="0" fontId="40" fillId="17" borderId="39" xfId="2" applyFont="1" applyFill="1" applyBorder="1" applyAlignment="1">
      <alignment horizontal="center" vertical="center" textRotation="90" wrapText="1"/>
    </xf>
    <xf numFmtId="0" fontId="43" fillId="0" borderId="0" xfId="3" applyFont="1" applyAlignment="1">
      <alignment horizontal="center"/>
    </xf>
    <xf numFmtId="0" fontId="44" fillId="15" borderId="30" xfId="3" applyFont="1" applyFill="1" applyBorder="1" applyAlignment="1">
      <alignment horizontal="center" vertical="center"/>
    </xf>
    <xf numFmtId="0" fontId="44" fillId="15" borderId="52" xfId="3" applyFont="1" applyFill="1" applyBorder="1" applyAlignment="1">
      <alignment horizontal="center" vertical="center"/>
    </xf>
    <xf numFmtId="0" fontId="44" fillId="15" borderId="31" xfId="3" applyFont="1" applyFill="1" applyBorder="1" applyAlignment="1">
      <alignment horizontal="center" vertical="center"/>
    </xf>
    <xf numFmtId="0" fontId="43" fillId="2" borderId="0" xfId="3" applyFont="1" applyFill="1"/>
    <xf numFmtId="0" fontId="45" fillId="0" borderId="30" xfId="3" applyFont="1" applyBorder="1" applyAlignment="1">
      <alignment horizontal="left" vertical="center" wrapText="1"/>
    </xf>
    <xf numFmtId="0" fontId="47" fillId="0" borderId="52" xfId="3" applyFont="1" applyBorder="1" applyAlignment="1">
      <alignment horizontal="left" vertical="center" wrapText="1"/>
    </xf>
    <xf numFmtId="0" fontId="47" fillId="0" borderId="31" xfId="3" applyFont="1" applyBorder="1" applyAlignment="1">
      <alignment horizontal="left" vertical="center" wrapText="1"/>
    </xf>
    <xf numFmtId="0" fontId="45" fillId="0" borderId="20" xfId="3" applyFont="1" applyBorder="1" applyAlignment="1">
      <alignment vertical="center" wrapText="1"/>
    </xf>
    <xf numFmtId="0" fontId="48" fillId="15" borderId="30" xfId="3" applyFont="1" applyFill="1" applyBorder="1" applyAlignment="1">
      <alignment horizontal="center" vertical="center"/>
    </xf>
    <xf numFmtId="0" fontId="48" fillId="15" borderId="52" xfId="3" applyFont="1" applyFill="1" applyBorder="1" applyAlignment="1">
      <alignment horizontal="center" vertical="center"/>
    </xf>
    <xf numFmtId="0" fontId="48" fillId="15" borderId="31" xfId="3" applyFont="1" applyFill="1" applyBorder="1" applyAlignment="1">
      <alignment horizontal="center" vertical="center"/>
    </xf>
    <xf numFmtId="0" fontId="49" fillId="20" borderId="41" xfId="3" applyFont="1" applyFill="1" applyBorder="1" applyAlignment="1">
      <alignment horizontal="center" vertical="center"/>
    </xf>
    <xf numFmtId="0" fontId="49" fillId="20" borderId="30" xfId="3" applyFont="1" applyFill="1" applyBorder="1" applyAlignment="1">
      <alignment horizontal="center" vertical="center"/>
    </xf>
    <xf numFmtId="0" fontId="49" fillId="20" borderId="31" xfId="3" applyFont="1" applyFill="1" applyBorder="1" applyAlignment="1">
      <alignment horizontal="center" vertical="center"/>
    </xf>
    <xf numFmtId="0" fontId="49" fillId="9" borderId="41" xfId="3" applyFont="1" applyFill="1" applyBorder="1" applyAlignment="1">
      <alignment horizontal="center" vertical="center"/>
    </xf>
    <xf numFmtId="0" fontId="1" fillId="9" borderId="20" xfId="3" applyFont="1" applyFill="1" applyBorder="1"/>
    <xf numFmtId="0" fontId="49" fillId="9" borderId="30" xfId="3" applyFont="1" applyFill="1" applyBorder="1" applyAlignment="1">
      <alignment horizontal="center" vertical="center"/>
    </xf>
    <xf numFmtId="0" fontId="49" fillId="9" borderId="31" xfId="3" applyFont="1" applyFill="1" applyBorder="1" applyAlignment="1">
      <alignment horizontal="center" vertical="center"/>
    </xf>
    <xf numFmtId="0" fontId="50" fillId="9" borderId="30" xfId="3" applyFont="1" applyFill="1" applyBorder="1" applyAlignment="1">
      <alignment horizontal="center" vertical="center"/>
    </xf>
    <xf numFmtId="0" fontId="50" fillId="9" borderId="31" xfId="3" applyFont="1" applyFill="1" applyBorder="1" applyAlignment="1">
      <alignment horizontal="center" vertical="center"/>
    </xf>
    <xf numFmtId="0" fontId="49" fillId="20" borderId="46" xfId="3" applyFont="1" applyFill="1" applyBorder="1" applyAlignment="1">
      <alignment horizontal="center" vertical="center"/>
    </xf>
    <xf numFmtId="0" fontId="51" fillId="20" borderId="41" xfId="3" applyFont="1" applyFill="1" applyBorder="1" applyAlignment="1">
      <alignment horizontal="center" vertical="center"/>
    </xf>
    <xf numFmtId="0" fontId="51" fillId="20" borderId="41" xfId="3" applyFont="1" applyFill="1" applyBorder="1" applyAlignment="1">
      <alignment horizontal="center" vertical="center" wrapText="1"/>
    </xf>
    <xf numFmtId="0" fontId="49" fillId="9" borderId="45" xfId="3" applyFont="1" applyFill="1" applyBorder="1" applyAlignment="1">
      <alignment horizontal="center" vertical="center"/>
    </xf>
    <xf numFmtId="0" fontId="51" fillId="9" borderId="41" xfId="3" applyFont="1" applyFill="1" applyBorder="1" applyAlignment="1">
      <alignment horizontal="center" vertical="center"/>
    </xf>
    <xf numFmtId="0" fontId="52" fillId="9" borderId="41" xfId="3" applyFont="1" applyFill="1" applyBorder="1" applyAlignment="1">
      <alignment horizontal="center" vertical="center"/>
    </xf>
    <xf numFmtId="0" fontId="49" fillId="20" borderId="45" xfId="3" applyFont="1" applyFill="1" applyBorder="1" applyAlignment="1">
      <alignment horizontal="center" vertical="center"/>
    </xf>
    <xf numFmtId="0" fontId="51" fillId="20" borderId="45" xfId="3" applyFont="1" applyFill="1" applyBorder="1" applyAlignment="1">
      <alignment horizontal="center" vertical="center"/>
    </xf>
    <xf numFmtId="0" fontId="51" fillId="20" borderId="45" xfId="3" applyFont="1" applyFill="1" applyBorder="1" applyAlignment="1">
      <alignment horizontal="center" vertical="center" wrapText="1"/>
    </xf>
    <xf numFmtId="0" fontId="1" fillId="0" borderId="20" xfId="3" applyBorder="1"/>
    <xf numFmtId="0" fontId="1" fillId="9" borderId="20" xfId="3" applyFill="1" applyBorder="1"/>
    <xf numFmtId="0" fontId="51" fillId="9" borderId="45" xfId="3" applyFont="1" applyFill="1" applyBorder="1" applyAlignment="1">
      <alignment horizontal="center" vertical="center"/>
    </xf>
    <xf numFmtId="0" fontId="52" fillId="9" borderId="45" xfId="3" applyFont="1" applyFill="1" applyBorder="1" applyAlignment="1">
      <alignment horizontal="center" vertical="center"/>
    </xf>
    <xf numFmtId="0" fontId="45" fillId="20" borderId="30" xfId="3" applyFont="1" applyFill="1" applyBorder="1" applyAlignment="1">
      <alignment horizontal="center" vertical="center" wrapText="1"/>
    </xf>
    <xf numFmtId="0" fontId="45" fillId="20" borderId="52" xfId="3" applyFont="1" applyFill="1" applyBorder="1" applyAlignment="1">
      <alignment horizontal="center" vertical="center" wrapText="1"/>
    </xf>
    <xf numFmtId="0" fontId="45" fillId="20" borderId="31" xfId="3" applyFont="1" applyFill="1" applyBorder="1" applyAlignment="1">
      <alignment horizontal="center" vertical="center" wrapText="1"/>
    </xf>
    <xf numFmtId="0" fontId="43" fillId="2" borderId="20" xfId="3" applyFont="1" applyFill="1" applyBorder="1"/>
    <xf numFmtId="0" fontId="45" fillId="20" borderId="30" xfId="3" applyFont="1" applyFill="1" applyBorder="1" applyAlignment="1">
      <alignment horizontal="center" vertical="center"/>
    </xf>
    <xf numFmtId="0" fontId="45" fillId="20" borderId="52" xfId="3" applyFont="1" applyFill="1" applyBorder="1" applyAlignment="1">
      <alignment horizontal="center" vertical="center"/>
    </xf>
    <xf numFmtId="0" fontId="45" fillId="20" borderId="31" xfId="3" applyFont="1" applyFill="1" applyBorder="1" applyAlignment="1">
      <alignment horizontal="center" vertical="center"/>
    </xf>
    <xf numFmtId="0" fontId="45" fillId="9" borderId="30" xfId="3" applyFont="1" applyFill="1" applyBorder="1" applyAlignment="1">
      <alignment horizontal="center" vertical="center"/>
    </xf>
    <xf numFmtId="0" fontId="45" fillId="9" borderId="52" xfId="3" applyFont="1" applyFill="1" applyBorder="1" applyAlignment="1">
      <alignment horizontal="center" vertical="center"/>
    </xf>
    <xf numFmtId="0" fontId="45" fillId="9" borderId="31" xfId="3" applyFont="1" applyFill="1" applyBorder="1" applyAlignment="1">
      <alignment horizontal="center" vertical="center"/>
    </xf>
    <xf numFmtId="0" fontId="53" fillId="0" borderId="20" xfId="3" applyFont="1" applyBorder="1" applyAlignment="1">
      <alignment vertical="center"/>
    </xf>
    <xf numFmtId="0" fontId="1" fillId="0" borderId="20" xfId="3" applyBorder="1" applyAlignment="1">
      <alignment vertical="center" wrapText="1"/>
    </xf>
    <xf numFmtId="0" fontId="1" fillId="0" borderId="20" xfId="3" applyBorder="1" applyAlignment="1">
      <alignment vertical="center"/>
    </xf>
    <xf numFmtId="0" fontId="45" fillId="9" borderId="30" xfId="3" applyFont="1" applyFill="1" applyBorder="1" applyAlignment="1">
      <alignment horizontal="center" vertical="center" wrapText="1"/>
    </xf>
    <xf numFmtId="0" fontId="45" fillId="9" borderId="52" xfId="3" applyFont="1" applyFill="1" applyBorder="1" applyAlignment="1">
      <alignment horizontal="center" vertical="center" wrapText="1"/>
    </xf>
    <xf numFmtId="0" fontId="45" fillId="9" borderId="31" xfId="3" applyFont="1" applyFill="1" applyBorder="1" applyAlignment="1">
      <alignment horizontal="center" vertical="center" wrapText="1"/>
    </xf>
    <xf numFmtId="0" fontId="1" fillId="0" borderId="0" xfId="3"/>
    <xf numFmtId="0" fontId="43" fillId="0" borderId="0" xfId="3" applyFont="1"/>
    <xf numFmtId="0" fontId="43" fillId="4" borderId="0" xfId="3" applyFont="1" applyFill="1"/>
    <xf numFmtId="0" fontId="43" fillId="0" borderId="0" xfId="3" applyFont="1" applyAlignment="1">
      <alignment horizontal="center"/>
    </xf>
    <xf numFmtId="14" fontId="43" fillId="0" borderId="0" xfId="3" applyNumberFormat="1" applyFont="1"/>
    <xf numFmtId="0" fontId="1" fillId="0" borderId="20" xfId="3" applyBorder="1" applyAlignment="1">
      <alignment wrapText="1"/>
    </xf>
    <xf numFmtId="0" fontId="1" fillId="0" borderId="20" xfId="3" applyBorder="1" applyAlignment="1">
      <alignment horizontal="left" vertical="center" wrapText="1"/>
    </xf>
    <xf numFmtId="0" fontId="1" fillId="0" borderId="30" xfId="3" applyBorder="1" applyAlignment="1">
      <alignment vertical="center" wrapText="1"/>
    </xf>
    <xf numFmtId="0" fontId="1" fillId="0" borderId="31" xfId="3" applyBorder="1" applyAlignment="1">
      <alignment vertical="center" wrapText="1"/>
    </xf>
    <xf numFmtId="0" fontId="49" fillId="9" borderId="46" xfId="3" applyFont="1" applyFill="1" applyBorder="1" applyAlignment="1">
      <alignment horizontal="center" vertical="center"/>
    </xf>
    <xf numFmtId="0" fontId="1" fillId="0" borderId="30" xfId="3" applyBorder="1" applyAlignment="1">
      <alignment horizontal="center" vertical="center" wrapText="1"/>
    </xf>
    <xf numFmtId="0" fontId="1" fillId="0" borderId="31" xfId="3" applyBorder="1" applyAlignment="1">
      <alignment horizontal="center" vertical="center" wrapText="1"/>
    </xf>
    <xf numFmtId="0" fontId="1" fillId="0" borderId="45" xfId="3" applyBorder="1"/>
    <xf numFmtId="0" fontId="38" fillId="0" borderId="20" xfId="2" applyFont="1" applyFill="1" applyBorder="1" applyAlignment="1">
      <alignment vertical="center" wrapText="1"/>
    </xf>
    <xf numFmtId="0" fontId="38" fillId="0" borderId="20" xfId="2" applyFont="1" applyBorder="1" applyAlignment="1">
      <alignment horizontal="left" vertical="center" wrapText="1"/>
    </xf>
    <xf numFmtId="0" fontId="1" fillId="0" borderId="31" xfId="3" applyBorder="1"/>
    <xf numFmtId="0" fontId="1" fillId="0" borderId="30" xfId="3" applyBorder="1" applyAlignment="1">
      <alignment horizontal="center" vertical="center"/>
    </xf>
    <xf numFmtId="0" fontId="1" fillId="0" borderId="31" xfId="3" applyBorder="1" applyAlignment="1">
      <alignment horizontal="center" vertical="center"/>
    </xf>
    <xf numFmtId="0" fontId="55" fillId="0" borderId="0" xfId="0" applyFont="1" applyAlignment="1">
      <alignment vertical="center" wrapText="1"/>
    </xf>
    <xf numFmtId="0" fontId="38" fillId="0" borderId="56" xfId="2" applyFont="1" applyFill="1" applyBorder="1" applyAlignment="1">
      <alignment horizontal="left" vertical="center" wrapText="1"/>
    </xf>
    <xf numFmtId="0" fontId="1" fillId="2" borderId="30" xfId="3" applyFont="1" applyFill="1" applyBorder="1" applyAlignment="1">
      <alignment horizontal="center" vertical="center" wrapText="1"/>
    </xf>
    <xf numFmtId="0" fontId="1" fillId="2" borderId="31" xfId="3" applyFont="1" applyFill="1" applyBorder="1" applyAlignment="1">
      <alignment horizontal="center" vertical="center" wrapText="1"/>
    </xf>
    <xf numFmtId="0" fontId="6" fillId="0" borderId="20" xfId="0" applyFont="1" applyBorder="1" applyAlignment="1">
      <alignment horizontal="left" vertical="center" wrapText="1"/>
    </xf>
    <xf numFmtId="0" fontId="54" fillId="0" borderId="20" xfId="0" applyFont="1" applyBorder="1" applyAlignment="1">
      <alignment vertical="center"/>
    </xf>
    <xf numFmtId="0" fontId="6" fillId="0" borderId="20" xfId="0" applyFont="1" applyBorder="1" applyAlignment="1">
      <alignment vertical="center"/>
    </xf>
    <xf numFmtId="0" fontId="54" fillId="0" borderId="20" xfId="0" applyFont="1" applyBorder="1" applyAlignment="1">
      <alignment vertical="center" wrapText="1"/>
    </xf>
    <xf numFmtId="0" fontId="6" fillId="0" borderId="20" xfId="0" applyFont="1" applyBorder="1" applyAlignment="1">
      <alignment vertical="center" wrapText="1"/>
    </xf>
    <xf numFmtId="0" fontId="1" fillId="0" borderId="20" xfId="0" applyFont="1" applyBorder="1" applyAlignment="1">
      <alignment vertical="center" wrapText="1"/>
    </xf>
  </cellXfs>
  <cellStyles count="4">
    <cellStyle name="Normal" xfId="0" builtinId="0"/>
    <cellStyle name="Normal 2" xfId="2"/>
    <cellStyle name="Normal 3" xfId="3"/>
    <cellStyle name="Porcentaje" xfId="1" builtinId="5"/>
  </cellStyles>
  <dxfs count="9">
    <dxf>
      <fill>
        <patternFill>
          <bgColor rgb="FFFF5050"/>
        </patternFill>
      </fill>
    </dxf>
    <dxf>
      <fill>
        <patternFill>
          <bgColor rgb="FFFF5050"/>
        </patternFill>
      </fill>
    </dxf>
    <dxf>
      <fill>
        <patternFill>
          <bgColor rgb="FFFF5050"/>
        </patternFill>
      </fill>
    </dxf>
    <dxf>
      <fill>
        <patternFill>
          <bgColor rgb="FFFFC000"/>
        </patternFill>
      </fill>
    </dxf>
    <dxf>
      <fill>
        <patternFill>
          <bgColor rgb="FFFF5050"/>
        </patternFill>
      </fill>
    </dxf>
    <dxf>
      <fill>
        <patternFill>
          <bgColor rgb="FFFF5050"/>
        </patternFill>
      </fill>
    </dxf>
    <dxf>
      <fill>
        <patternFill>
          <bgColor rgb="FFFF5050"/>
        </patternFill>
      </fill>
    </dxf>
    <dxf>
      <fill>
        <patternFill>
          <bgColor rgb="FFFF5050"/>
        </patternFill>
      </fill>
    </dxf>
    <dxf>
      <fill>
        <patternFill>
          <bgColor rgb="FFFF5050"/>
        </patternFill>
      </fill>
    </dxf>
  </dxfs>
  <tableStyles count="0" defaultTableStyle="TableStyleMedium2" defaultPivotStyle="PivotStyleLight16"/>
  <colors>
    <mruColors>
      <color rgb="FFFF7C80"/>
      <color rgb="FFFF5050"/>
      <color rgb="FF00CC66"/>
      <color rgb="FFFF6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xdr:from>
      <xdr:col>5</xdr:col>
      <xdr:colOff>493061</xdr:colOff>
      <xdr:row>11</xdr:row>
      <xdr:rowOff>313765</xdr:rowOff>
    </xdr:from>
    <xdr:to>
      <xdr:col>5</xdr:col>
      <xdr:colOff>818031</xdr:colOff>
      <xdr:row>14</xdr:row>
      <xdr:rowOff>1</xdr:rowOff>
    </xdr:to>
    <xdr:sp macro="" textlink="">
      <xdr:nvSpPr>
        <xdr:cNvPr id="2" name="Flecha arriba 1"/>
        <xdr:cNvSpPr/>
      </xdr:nvSpPr>
      <xdr:spPr>
        <a:xfrm>
          <a:off x="4168590" y="4773706"/>
          <a:ext cx="324970" cy="1064560"/>
        </a:xfrm>
        <a:prstGeom prst="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p>
      </xdr:txBody>
    </xdr:sp>
    <xdr:clientData/>
  </xdr:twoCellAnchor>
  <xdr:twoCellAnchor>
    <xdr:from>
      <xdr:col>6</xdr:col>
      <xdr:colOff>493061</xdr:colOff>
      <xdr:row>11</xdr:row>
      <xdr:rowOff>313765</xdr:rowOff>
    </xdr:from>
    <xdr:to>
      <xdr:col>6</xdr:col>
      <xdr:colOff>818031</xdr:colOff>
      <xdr:row>14</xdr:row>
      <xdr:rowOff>1</xdr:rowOff>
    </xdr:to>
    <xdr:sp macro="" textlink="">
      <xdr:nvSpPr>
        <xdr:cNvPr id="3" name="Flecha arriba 2"/>
        <xdr:cNvSpPr/>
      </xdr:nvSpPr>
      <xdr:spPr>
        <a:xfrm>
          <a:off x="5479679" y="4773706"/>
          <a:ext cx="324970" cy="1064560"/>
        </a:xfrm>
        <a:prstGeom prst="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p>
      </xdr:txBody>
    </xdr:sp>
    <xdr:clientData/>
  </xdr:twoCellAnchor>
  <xdr:twoCellAnchor>
    <xdr:from>
      <xdr:col>7</xdr:col>
      <xdr:colOff>470649</xdr:colOff>
      <xdr:row>11</xdr:row>
      <xdr:rowOff>313765</xdr:rowOff>
    </xdr:from>
    <xdr:to>
      <xdr:col>7</xdr:col>
      <xdr:colOff>795619</xdr:colOff>
      <xdr:row>14</xdr:row>
      <xdr:rowOff>1</xdr:rowOff>
    </xdr:to>
    <xdr:sp macro="" textlink="">
      <xdr:nvSpPr>
        <xdr:cNvPr id="4" name="Flecha arriba 3"/>
        <xdr:cNvSpPr/>
      </xdr:nvSpPr>
      <xdr:spPr>
        <a:xfrm>
          <a:off x="6768355" y="4773706"/>
          <a:ext cx="324970" cy="1064560"/>
        </a:xfrm>
        <a:prstGeom prst="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p>
      </xdr:txBody>
    </xdr:sp>
    <xdr:clientData/>
  </xdr:twoCellAnchor>
  <xdr:twoCellAnchor>
    <xdr:from>
      <xdr:col>4</xdr:col>
      <xdr:colOff>493060</xdr:colOff>
      <xdr:row>11</xdr:row>
      <xdr:rowOff>313765</xdr:rowOff>
    </xdr:from>
    <xdr:to>
      <xdr:col>4</xdr:col>
      <xdr:colOff>818030</xdr:colOff>
      <xdr:row>14</xdr:row>
      <xdr:rowOff>1</xdr:rowOff>
    </xdr:to>
    <xdr:sp macro="" textlink="">
      <xdr:nvSpPr>
        <xdr:cNvPr id="5" name="Flecha arriba 4"/>
        <xdr:cNvSpPr/>
      </xdr:nvSpPr>
      <xdr:spPr>
        <a:xfrm>
          <a:off x="2857501" y="4773706"/>
          <a:ext cx="324970" cy="1064560"/>
        </a:xfrm>
        <a:prstGeom prst="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p>
      </xdr:txBody>
    </xdr:sp>
    <xdr:clientData/>
  </xdr:twoCellAnchor>
  <xdr:twoCellAnchor>
    <xdr:from>
      <xdr:col>10</xdr:col>
      <xdr:colOff>493061</xdr:colOff>
      <xdr:row>11</xdr:row>
      <xdr:rowOff>313765</xdr:rowOff>
    </xdr:from>
    <xdr:to>
      <xdr:col>10</xdr:col>
      <xdr:colOff>818031</xdr:colOff>
      <xdr:row>14</xdr:row>
      <xdr:rowOff>1</xdr:rowOff>
    </xdr:to>
    <xdr:sp macro="" textlink="">
      <xdr:nvSpPr>
        <xdr:cNvPr id="6" name="Flecha arriba 5"/>
        <xdr:cNvSpPr/>
      </xdr:nvSpPr>
      <xdr:spPr>
        <a:xfrm>
          <a:off x="4168590" y="4773706"/>
          <a:ext cx="324970" cy="1064560"/>
        </a:xfrm>
        <a:prstGeom prst="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p>
      </xdr:txBody>
    </xdr:sp>
    <xdr:clientData/>
  </xdr:twoCellAnchor>
  <xdr:twoCellAnchor>
    <xdr:from>
      <xdr:col>11</xdr:col>
      <xdr:colOff>493061</xdr:colOff>
      <xdr:row>11</xdr:row>
      <xdr:rowOff>313765</xdr:rowOff>
    </xdr:from>
    <xdr:to>
      <xdr:col>11</xdr:col>
      <xdr:colOff>818031</xdr:colOff>
      <xdr:row>14</xdr:row>
      <xdr:rowOff>1</xdr:rowOff>
    </xdr:to>
    <xdr:sp macro="" textlink="">
      <xdr:nvSpPr>
        <xdr:cNvPr id="7" name="Flecha arriba 6"/>
        <xdr:cNvSpPr/>
      </xdr:nvSpPr>
      <xdr:spPr>
        <a:xfrm>
          <a:off x="5479679" y="4773706"/>
          <a:ext cx="324970" cy="1064560"/>
        </a:xfrm>
        <a:prstGeom prst="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p>
      </xdr:txBody>
    </xdr:sp>
    <xdr:clientData/>
  </xdr:twoCellAnchor>
  <xdr:twoCellAnchor>
    <xdr:from>
      <xdr:col>12</xdr:col>
      <xdr:colOff>470649</xdr:colOff>
      <xdr:row>11</xdr:row>
      <xdr:rowOff>313765</xdr:rowOff>
    </xdr:from>
    <xdr:to>
      <xdr:col>12</xdr:col>
      <xdr:colOff>795619</xdr:colOff>
      <xdr:row>14</xdr:row>
      <xdr:rowOff>1</xdr:rowOff>
    </xdr:to>
    <xdr:sp macro="" textlink="">
      <xdr:nvSpPr>
        <xdr:cNvPr id="8" name="Flecha arriba 7"/>
        <xdr:cNvSpPr/>
      </xdr:nvSpPr>
      <xdr:spPr>
        <a:xfrm>
          <a:off x="6768355" y="4773706"/>
          <a:ext cx="324970" cy="1064560"/>
        </a:xfrm>
        <a:prstGeom prst="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p>
      </xdr:txBody>
    </xdr:sp>
    <xdr:clientData/>
  </xdr:twoCellAnchor>
  <xdr:twoCellAnchor>
    <xdr:from>
      <xdr:col>9</xdr:col>
      <xdr:colOff>493060</xdr:colOff>
      <xdr:row>11</xdr:row>
      <xdr:rowOff>313765</xdr:rowOff>
    </xdr:from>
    <xdr:to>
      <xdr:col>9</xdr:col>
      <xdr:colOff>818030</xdr:colOff>
      <xdr:row>14</xdr:row>
      <xdr:rowOff>1</xdr:rowOff>
    </xdr:to>
    <xdr:sp macro="" textlink="">
      <xdr:nvSpPr>
        <xdr:cNvPr id="9" name="Flecha arriba 8"/>
        <xdr:cNvSpPr/>
      </xdr:nvSpPr>
      <xdr:spPr>
        <a:xfrm>
          <a:off x="2857501" y="4773706"/>
          <a:ext cx="324970" cy="1064560"/>
        </a:xfrm>
        <a:prstGeom prst="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p>
      </xdr:txBody>
    </xdr:sp>
    <xdr:clientData/>
  </xdr:twoCellAnchor>
  <xdr:twoCellAnchor>
    <xdr:from>
      <xdr:col>13</xdr:col>
      <xdr:colOff>56033</xdr:colOff>
      <xdr:row>14</xdr:row>
      <xdr:rowOff>369795</xdr:rowOff>
    </xdr:from>
    <xdr:to>
      <xdr:col>15</xdr:col>
      <xdr:colOff>5</xdr:colOff>
      <xdr:row>14</xdr:row>
      <xdr:rowOff>694765</xdr:rowOff>
    </xdr:to>
    <xdr:sp macro="" textlink="">
      <xdr:nvSpPr>
        <xdr:cNvPr id="10" name="Flecha arriba 9"/>
        <xdr:cNvSpPr/>
      </xdr:nvSpPr>
      <xdr:spPr>
        <a:xfrm rot="16200000">
          <a:off x="13357416" y="5838265"/>
          <a:ext cx="324970" cy="1064560"/>
        </a:xfrm>
        <a:prstGeom prst="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p>
      </xdr:txBody>
    </xdr:sp>
    <xdr:clientData/>
  </xdr:twoCellAnchor>
  <xdr:twoCellAnchor>
    <xdr:from>
      <xdr:col>13</xdr:col>
      <xdr:colOff>56033</xdr:colOff>
      <xdr:row>15</xdr:row>
      <xdr:rowOff>369795</xdr:rowOff>
    </xdr:from>
    <xdr:to>
      <xdr:col>15</xdr:col>
      <xdr:colOff>5</xdr:colOff>
      <xdr:row>15</xdr:row>
      <xdr:rowOff>694765</xdr:rowOff>
    </xdr:to>
    <xdr:sp macro="" textlink="">
      <xdr:nvSpPr>
        <xdr:cNvPr id="11" name="Flecha arriba 10"/>
        <xdr:cNvSpPr/>
      </xdr:nvSpPr>
      <xdr:spPr>
        <a:xfrm rot="16200000">
          <a:off x="13357416" y="5838265"/>
          <a:ext cx="324970" cy="1064560"/>
        </a:xfrm>
        <a:prstGeom prst="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493061</xdr:colOff>
      <xdr:row>11</xdr:row>
      <xdr:rowOff>313765</xdr:rowOff>
    </xdr:from>
    <xdr:to>
      <xdr:col>5</xdr:col>
      <xdr:colOff>818031</xdr:colOff>
      <xdr:row>14</xdr:row>
      <xdr:rowOff>1</xdr:rowOff>
    </xdr:to>
    <xdr:sp macro="" textlink="">
      <xdr:nvSpPr>
        <xdr:cNvPr id="2" name="Flecha arriba 1"/>
        <xdr:cNvSpPr/>
      </xdr:nvSpPr>
      <xdr:spPr>
        <a:xfrm>
          <a:off x="4169711" y="4761940"/>
          <a:ext cx="324970" cy="1057836"/>
        </a:xfrm>
        <a:prstGeom prst="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p>
      </xdr:txBody>
    </xdr:sp>
    <xdr:clientData/>
  </xdr:twoCellAnchor>
  <xdr:twoCellAnchor>
    <xdr:from>
      <xdr:col>6</xdr:col>
      <xdr:colOff>493061</xdr:colOff>
      <xdr:row>11</xdr:row>
      <xdr:rowOff>313765</xdr:rowOff>
    </xdr:from>
    <xdr:to>
      <xdr:col>6</xdr:col>
      <xdr:colOff>818031</xdr:colOff>
      <xdr:row>14</xdr:row>
      <xdr:rowOff>1</xdr:rowOff>
    </xdr:to>
    <xdr:sp macro="" textlink="">
      <xdr:nvSpPr>
        <xdr:cNvPr id="3" name="Flecha arriba 2"/>
        <xdr:cNvSpPr/>
      </xdr:nvSpPr>
      <xdr:spPr>
        <a:xfrm>
          <a:off x="5484161" y="4761940"/>
          <a:ext cx="324970" cy="1057836"/>
        </a:xfrm>
        <a:prstGeom prst="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p>
      </xdr:txBody>
    </xdr:sp>
    <xdr:clientData/>
  </xdr:twoCellAnchor>
  <xdr:twoCellAnchor>
    <xdr:from>
      <xdr:col>7</xdr:col>
      <xdr:colOff>470649</xdr:colOff>
      <xdr:row>11</xdr:row>
      <xdr:rowOff>313765</xdr:rowOff>
    </xdr:from>
    <xdr:to>
      <xdr:col>7</xdr:col>
      <xdr:colOff>795619</xdr:colOff>
      <xdr:row>14</xdr:row>
      <xdr:rowOff>1</xdr:rowOff>
    </xdr:to>
    <xdr:sp macro="" textlink="">
      <xdr:nvSpPr>
        <xdr:cNvPr id="4" name="Flecha arriba 3"/>
        <xdr:cNvSpPr/>
      </xdr:nvSpPr>
      <xdr:spPr>
        <a:xfrm>
          <a:off x="6776199" y="4761940"/>
          <a:ext cx="324970" cy="1057836"/>
        </a:xfrm>
        <a:prstGeom prst="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p>
      </xdr:txBody>
    </xdr:sp>
    <xdr:clientData/>
  </xdr:twoCellAnchor>
  <xdr:twoCellAnchor>
    <xdr:from>
      <xdr:col>4</xdr:col>
      <xdr:colOff>493060</xdr:colOff>
      <xdr:row>11</xdr:row>
      <xdr:rowOff>313765</xdr:rowOff>
    </xdr:from>
    <xdr:to>
      <xdr:col>4</xdr:col>
      <xdr:colOff>818030</xdr:colOff>
      <xdr:row>14</xdr:row>
      <xdr:rowOff>1</xdr:rowOff>
    </xdr:to>
    <xdr:sp macro="" textlink="">
      <xdr:nvSpPr>
        <xdr:cNvPr id="5" name="Flecha arriba 4"/>
        <xdr:cNvSpPr/>
      </xdr:nvSpPr>
      <xdr:spPr>
        <a:xfrm>
          <a:off x="2855260" y="4761940"/>
          <a:ext cx="324970" cy="1057836"/>
        </a:xfrm>
        <a:prstGeom prst="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p>
      </xdr:txBody>
    </xdr:sp>
    <xdr:clientData/>
  </xdr:twoCellAnchor>
  <xdr:twoCellAnchor>
    <xdr:from>
      <xdr:col>10</xdr:col>
      <xdr:colOff>493061</xdr:colOff>
      <xdr:row>11</xdr:row>
      <xdr:rowOff>313765</xdr:rowOff>
    </xdr:from>
    <xdr:to>
      <xdr:col>10</xdr:col>
      <xdr:colOff>818031</xdr:colOff>
      <xdr:row>14</xdr:row>
      <xdr:rowOff>1</xdr:rowOff>
    </xdr:to>
    <xdr:sp macro="" textlink="">
      <xdr:nvSpPr>
        <xdr:cNvPr id="6" name="Flecha arriba 5"/>
        <xdr:cNvSpPr/>
      </xdr:nvSpPr>
      <xdr:spPr>
        <a:xfrm>
          <a:off x="9503711" y="4761940"/>
          <a:ext cx="324970" cy="1057836"/>
        </a:xfrm>
        <a:prstGeom prst="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p>
      </xdr:txBody>
    </xdr:sp>
    <xdr:clientData/>
  </xdr:twoCellAnchor>
  <xdr:twoCellAnchor>
    <xdr:from>
      <xdr:col>11</xdr:col>
      <xdr:colOff>493061</xdr:colOff>
      <xdr:row>11</xdr:row>
      <xdr:rowOff>313765</xdr:rowOff>
    </xdr:from>
    <xdr:to>
      <xdr:col>11</xdr:col>
      <xdr:colOff>818031</xdr:colOff>
      <xdr:row>14</xdr:row>
      <xdr:rowOff>1</xdr:rowOff>
    </xdr:to>
    <xdr:sp macro="" textlink="">
      <xdr:nvSpPr>
        <xdr:cNvPr id="7" name="Flecha arriba 6"/>
        <xdr:cNvSpPr/>
      </xdr:nvSpPr>
      <xdr:spPr>
        <a:xfrm>
          <a:off x="10818161" y="4761940"/>
          <a:ext cx="324970" cy="1057836"/>
        </a:xfrm>
        <a:prstGeom prst="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p>
      </xdr:txBody>
    </xdr:sp>
    <xdr:clientData/>
  </xdr:twoCellAnchor>
  <xdr:twoCellAnchor>
    <xdr:from>
      <xdr:col>12</xdr:col>
      <xdr:colOff>470649</xdr:colOff>
      <xdr:row>11</xdr:row>
      <xdr:rowOff>313765</xdr:rowOff>
    </xdr:from>
    <xdr:to>
      <xdr:col>12</xdr:col>
      <xdr:colOff>795619</xdr:colOff>
      <xdr:row>14</xdr:row>
      <xdr:rowOff>1</xdr:rowOff>
    </xdr:to>
    <xdr:sp macro="" textlink="">
      <xdr:nvSpPr>
        <xdr:cNvPr id="8" name="Flecha arriba 7"/>
        <xdr:cNvSpPr/>
      </xdr:nvSpPr>
      <xdr:spPr>
        <a:xfrm>
          <a:off x="12110199" y="4761940"/>
          <a:ext cx="324970" cy="1057836"/>
        </a:xfrm>
        <a:prstGeom prst="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p>
      </xdr:txBody>
    </xdr:sp>
    <xdr:clientData/>
  </xdr:twoCellAnchor>
  <xdr:twoCellAnchor>
    <xdr:from>
      <xdr:col>9</xdr:col>
      <xdr:colOff>493060</xdr:colOff>
      <xdr:row>11</xdr:row>
      <xdr:rowOff>313765</xdr:rowOff>
    </xdr:from>
    <xdr:to>
      <xdr:col>9</xdr:col>
      <xdr:colOff>818030</xdr:colOff>
      <xdr:row>14</xdr:row>
      <xdr:rowOff>1</xdr:rowOff>
    </xdr:to>
    <xdr:sp macro="" textlink="">
      <xdr:nvSpPr>
        <xdr:cNvPr id="9" name="Flecha arriba 8"/>
        <xdr:cNvSpPr/>
      </xdr:nvSpPr>
      <xdr:spPr>
        <a:xfrm>
          <a:off x="8189260" y="4761940"/>
          <a:ext cx="324970" cy="1057836"/>
        </a:xfrm>
        <a:prstGeom prst="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p>
      </xdr:txBody>
    </xdr:sp>
    <xdr:clientData/>
  </xdr:twoCellAnchor>
  <xdr:twoCellAnchor>
    <xdr:from>
      <xdr:col>13</xdr:col>
      <xdr:colOff>56033</xdr:colOff>
      <xdr:row>14</xdr:row>
      <xdr:rowOff>369795</xdr:rowOff>
    </xdr:from>
    <xdr:to>
      <xdr:col>15</xdr:col>
      <xdr:colOff>5</xdr:colOff>
      <xdr:row>14</xdr:row>
      <xdr:rowOff>694765</xdr:rowOff>
    </xdr:to>
    <xdr:sp macro="" textlink="">
      <xdr:nvSpPr>
        <xdr:cNvPr id="10" name="Flecha arriba 9"/>
        <xdr:cNvSpPr/>
      </xdr:nvSpPr>
      <xdr:spPr>
        <a:xfrm rot="16200000">
          <a:off x="13381509" y="5818094"/>
          <a:ext cx="324970" cy="1067922"/>
        </a:xfrm>
        <a:prstGeom prst="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p>
      </xdr:txBody>
    </xdr:sp>
    <xdr:clientData/>
  </xdr:twoCellAnchor>
  <xdr:twoCellAnchor>
    <xdr:from>
      <xdr:col>13</xdr:col>
      <xdr:colOff>56033</xdr:colOff>
      <xdr:row>15</xdr:row>
      <xdr:rowOff>369795</xdr:rowOff>
    </xdr:from>
    <xdr:to>
      <xdr:col>15</xdr:col>
      <xdr:colOff>5</xdr:colOff>
      <xdr:row>15</xdr:row>
      <xdr:rowOff>694765</xdr:rowOff>
    </xdr:to>
    <xdr:sp macro="" textlink="">
      <xdr:nvSpPr>
        <xdr:cNvPr id="11" name="Flecha arriba 10"/>
        <xdr:cNvSpPr/>
      </xdr:nvSpPr>
      <xdr:spPr>
        <a:xfrm rot="16200000">
          <a:off x="13381509" y="6808694"/>
          <a:ext cx="324970" cy="1067922"/>
        </a:xfrm>
        <a:prstGeom prst="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3</xdr:row>
      <xdr:rowOff>76200</xdr:rowOff>
    </xdr:from>
    <xdr:to>
      <xdr:col>2</xdr:col>
      <xdr:colOff>3067050</xdr:colOff>
      <xdr:row>13</xdr:row>
      <xdr:rowOff>47625</xdr:rowOff>
    </xdr:to>
    <xdr:sp macro="" textlink="">
      <xdr:nvSpPr>
        <xdr:cNvPr id="2" name="Line 30"/>
        <xdr:cNvSpPr>
          <a:spLocks noChangeShapeType="1"/>
        </xdr:cNvSpPr>
      </xdr:nvSpPr>
      <xdr:spPr bwMode="auto">
        <a:xfrm>
          <a:off x="0" y="901700"/>
          <a:ext cx="3432175" cy="3797300"/>
        </a:xfrm>
        <a:prstGeom prst="line">
          <a:avLst/>
        </a:prstGeom>
        <a:noFill/>
        <a:ln w="28575">
          <a:solidFill>
            <a:srgbClr val="0000FF"/>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8</xdr:col>
      <xdr:colOff>555625</xdr:colOff>
      <xdr:row>9</xdr:row>
      <xdr:rowOff>333375</xdr:rowOff>
    </xdr:from>
    <xdr:to>
      <xdr:col>17</xdr:col>
      <xdr:colOff>531356</xdr:colOff>
      <xdr:row>16</xdr:row>
      <xdr:rowOff>281558</xdr:rowOff>
    </xdr:to>
    <xdr:pic>
      <xdr:nvPicPr>
        <xdr:cNvPr id="3" name="Imagen 2"/>
        <xdr:cNvPicPr>
          <a:picLocks noChangeAspect="1"/>
        </xdr:cNvPicPr>
      </xdr:nvPicPr>
      <xdr:blipFill>
        <a:blip xmlns:r="http://schemas.openxmlformats.org/officeDocument/2006/relationships" r:embed="rId1"/>
        <a:stretch>
          <a:fillRect/>
        </a:stretch>
      </xdr:blipFill>
      <xdr:spPr>
        <a:xfrm>
          <a:off x="13303250" y="3540125"/>
          <a:ext cx="6833731" cy="4170933"/>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171283</xdr:colOff>
      <xdr:row>0</xdr:row>
      <xdr:rowOff>1</xdr:rowOff>
    </xdr:from>
    <xdr:to>
      <xdr:col>2</xdr:col>
      <xdr:colOff>1350043</xdr:colOff>
      <xdr:row>0</xdr:row>
      <xdr:rowOff>1619251</xdr:rowOff>
    </xdr:to>
    <xdr:pic>
      <xdr:nvPicPr>
        <xdr:cNvPr id="2" name="Imagen 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1283" y="1"/>
          <a:ext cx="5226885" cy="1619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4"/>
  <sheetViews>
    <sheetView topLeftCell="B3" zoomScale="70" zoomScaleNormal="70" workbookViewId="0">
      <selection activeCell="C4" sqref="C4"/>
    </sheetView>
  </sheetViews>
  <sheetFormatPr baseColWidth="10" defaultColWidth="0" defaultRowHeight="15" zeroHeight="1" x14ac:dyDescent="0.25"/>
  <cols>
    <col min="1" max="1" width="0" style="97" hidden="1" customWidth="1"/>
    <col min="2" max="2" width="22" style="104" bestFit="1" customWidth="1"/>
    <col min="3" max="3" width="42.140625" style="97" bestFit="1" customWidth="1"/>
    <col min="4" max="4" width="23.5703125" style="97" bestFit="1" customWidth="1"/>
    <col min="5" max="5" width="4.85546875" style="97" hidden="1" customWidth="1"/>
    <col min="6" max="6" width="0" style="97" hidden="1" customWidth="1"/>
    <col min="7" max="16384" width="11.42578125" style="97" hidden="1"/>
  </cols>
  <sheetData>
    <row r="1" spans="2:4" hidden="1" x14ac:dyDescent="0.25">
      <c r="B1" s="95"/>
      <c r="C1" s="96"/>
      <c r="D1" s="96"/>
    </row>
    <row r="2" spans="2:4" hidden="1" x14ac:dyDescent="0.25">
      <c r="B2" s="95"/>
      <c r="C2" s="96"/>
      <c r="D2" s="96"/>
    </row>
    <row r="3" spans="2:4" ht="21.75" customHeight="1" x14ac:dyDescent="0.25">
      <c r="B3" s="98" t="s">
        <v>25</v>
      </c>
      <c r="C3" s="99" t="s">
        <v>23</v>
      </c>
      <c r="D3" s="98" t="s">
        <v>24</v>
      </c>
    </row>
    <row r="4" spans="2:4" ht="21" x14ac:dyDescent="0.25">
      <c r="B4" s="100" t="s">
        <v>13</v>
      </c>
      <c r="C4" s="101" t="s">
        <v>69</v>
      </c>
      <c r="D4" s="100">
        <v>1</v>
      </c>
    </row>
    <row r="5" spans="2:4" ht="21" hidden="1" x14ac:dyDescent="0.25">
      <c r="B5" s="102"/>
      <c r="C5" s="103"/>
      <c r="D5" s="102"/>
    </row>
    <row r="6" spans="2:4" ht="21" hidden="1" x14ac:dyDescent="0.25">
      <c r="B6" s="102"/>
      <c r="C6" s="103"/>
      <c r="D6" s="102"/>
    </row>
    <row r="7" spans="2:4" ht="21" hidden="1" x14ac:dyDescent="0.25">
      <c r="B7" s="102"/>
      <c r="C7" s="103"/>
      <c r="D7" s="102"/>
    </row>
    <row r="8" spans="2:4" ht="21" hidden="1" x14ac:dyDescent="0.25">
      <c r="B8" s="102"/>
      <c r="C8" s="103"/>
      <c r="D8" s="102"/>
    </row>
    <row r="9" spans="2:4" ht="21" hidden="1" x14ac:dyDescent="0.25">
      <c r="B9" s="102"/>
      <c r="C9" s="103"/>
      <c r="D9" s="102"/>
    </row>
    <row r="10" spans="2:4" ht="21" hidden="1" x14ac:dyDescent="0.25">
      <c r="B10" s="102"/>
      <c r="C10" s="103"/>
      <c r="D10" s="102"/>
    </row>
    <row r="11" spans="2:4" ht="21" hidden="1" x14ac:dyDescent="0.25">
      <c r="B11" s="102"/>
      <c r="C11" s="103"/>
      <c r="D11" s="102"/>
    </row>
    <row r="12" spans="2:4" ht="21" hidden="1" x14ac:dyDescent="0.25">
      <c r="B12" s="102"/>
      <c r="C12" s="103"/>
      <c r="D12" s="102"/>
    </row>
    <row r="13" spans="2:4" ht="21" hidden="1" x14ac:dyDescent="0.25">
      <c r="B13" s="102"/>
      <c r="C13" s="103"/>
      <c r="D13" s="102"/>
    </row>
    <row r="14" spans="2:4" hidden="1" x14ac:dyDescent="0.25"/>
  </sheetData>
  <pageMargins left="0.7" right="0.7" top="0.75" bottom="0.75" header="0.3" footer="0.3"/>
  <pageSetup orientation="portrait" horizontalDpi="4294967295" verticalDpi="4294967295"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N11"/>
  <sheetViews>
    <sheetView topLeftCell="B2" zoomScale="85" zoomScaleNormal="85" workbookViewId="0">
      <selection activeCell="B2" sqref="B2:C11"/>
    </sheetView>
  </sheetViews>
  <sheetFormatPr baseColWidth="10" defaultColWidth="0" defaultRowHeight="0" customHeight="1" zeroHeight="1" x14ac:dyDescent="0.25"/>
  <cols>
    <col min="1" max="1" width="0" style="97" hidden="1" customWidth="1"/>
    <col min="2" max="2" width="16.28515625" style="97" bestFit="1" customWidth="1"/>
    <col min="3" max="3" width="45.28515625" style="97" bestFit="1" customWidth="1"/>
    <col min="4" max="4" width="135" style="97" bestFit="1" customWidth="1"/>
    <col min="5" max="14" width="24" style="97" hidden="1" customWidth="1"/>
    <col min="15" max="16384" width="12.5703125" style="97" hidden="1"/>
  </cols>
  <sheetData>
    <row r="1" spans="2:13" ht="15" hidden="1" customHeight="1" x14ac:dyDescent="0.25"/>
    <row r="2" spans="2:13" ht="44.25" customHeight="1" x14ac:dyDescent="0.25">
      <c r="B2" s="187" t="s">
        <v>1</v>
      </c>
      <c r="C2" s="105" t="s">
        <v>68</v>
      </c>
      <c r="D2" s="192"/>
      <c r="E2" s="106"/>
      <c r="F2" s="106"/>
      <c r="G2" s="106"/>
      <c r="H2" s="106"/>
      <c r="I2" s="106"/>
      <c r="J2" s="106"/>
      <c r="K2" s="106"/>
      <c r="L2" s="106"/>
      <c r="M2" s="106"/>
    </row>
    <row r="3" spans="2:13" ht="24" hidden="1" customHeight="1" x14ac:dyDescent="0.25">
      <c r="B3" s="188"/>
      <c r="C3" s="107" t="s">
        <v>13</v>
      </c>
      <c r="D3" s="193"/>
      <c r="E3" s="108"/>
      <c r="F3" s="108"/>
      <c r="G3" s="108"/>
      <c r="H3" s="108"/>
      <c r="I3" s="108"/>
      <c r="J3" s="108"/>
      <c r="K3" s="108"/>
      <c r="L3" s="108"/>
      <c r="M3" s="108"/>
    </row>
    <row r="4" spans="2:13" ht="54" hidden="1" customHeight="1" x14ac:dyDescent="0.25">
      <c r="B4" s="189"/>
      <c r="C4" s="109" t="str">
        <f>IFERROR(VLOOKUP(C3,ABREVIATURA,2,FALSE),"")</f>
        <v xml:space="preserve">Sistema de gestión de calidad </v>
      </c>
      <c r="D4" s="194"/>
      <c r="E4" s="110" t="str">
        <f t="shared" ref="E4:I4" si="0">IFERROR(VLOOKUP(E3,ABREVIATURA,2,FALSE),"")</f>
        <v/>
      </c>
      <c r="F4" s="110" t="str">
        <f t="shared" si="0"/>
        <v/>
      </c>
      <c r="G4" s="110" t="str">
        <f t="shared" si="0"/>
        <v/>
      </c>
      <c r="H4" s="110" t="str">
        <f t="shared" si="0"/>
        <v/>
      </c>
      <c r="I4" s="110" t="str">
        <f t="shared" si="0"/>
        <v/>
      </c>
      <c r="J4" s="110" t="str">
        <f t="shared" ref="J4:M4" si="1">IFERROR(VLOOKUP(J3,ABREVIATURA,2,FALSE),"")</f>
        <v/>
      </c>
      <c r="K4" s="110" t="str">
        <f t="shared" si="1"/>
        <v/>
      </c>
      <c r="L4" s="110" t="str">
        <f t="shared" si="1"/>
        <v/>
      </c>
      <c r="M4" s="110" t="str">
        <f t="shared" si="1"/>
        <v/>
      </c>
    </row>
    <row r="5" spans="2:13" ht="30" customHeight="1" x14ac:dyDescent="0.25">
      <c r="B5" s="117" t="s">
        <v>6</v>
      </c>
      <c r="C5" s="111">
        <v>0.1</v>
      </c>
      <c r="D5" s="190" t="s">
        <v>75</v>
      </c>
      <c r="E5" s="111"/>
      <c r="F5" s="111"/>
      <c r="G5" s="111"/>
      <c r="H5" s="111"/>
      <c r="I5" s="111"/>
      <c r="J5" s="111"/>
      <c r="K5" s="111"/>
      <c r="L5" s="111"/>
      <c r="M5" s="111"/>
    </row>
    <row r="6" spans="2:13" ht="30" customHeight="1" x14ac:dyDescent="0.25">
      <c r="B6" s="117" t="s">
        <v>7</v>
      </c>
      <c r="C6" s="111">
        <v>0.05</v>
      </c>
      <c r="D6" s="191"/>
      <c r="E6" s="111"/>
      <c r="F6" s="111"/>
      <c r="G6" s="111"/>
      <c r="H6" s="111"/>
      <c r="I6" s="111"/>
      <c r="J6" s="111"/>
      <c r="K6" s="111"/>
      <c r="L6" s="111"/>
      <c r="M6" s="111"/>
    </row>
    <row r="7" spans="2:13" ht="30" customHeight="1" x14ac:dyDescent="0.25">
      <c r="B7" s="117" t="s">
        <v>8</v>
      </c>
      <c r="C7" s="111">
        <v>0.2</v>
      </c>
      <c r="D7" s="112" t="s">
        <v>76</v>
      </c>
      <c r="E7" s="111"/>
      <c r="F7" s="111"/>
      <c r="G7" s="111"/>
      <c r="H7" s="111"/>
      <c r="I7" s="111"/>
      <c r="J7" s="111"/>
      <c r="K7" s="111"/>
      <c r="L7" s="111"/>
      <c r="M7" s="111"/>
    </row>
    <row r="8" spans="2:13" ht="30" customHeight="1" x14ac:dyDescent="0.25">
      <c r="B8" s="117" t="s">
        <v>9</v>
      </c>
      <c r="C8" s="111">
        <v>0.3</v>
      </c>
      <c r="D8" s="112" t="s">
        <v>77</v>
      </c>
      <c r="E8" s="111"/>
      <c r="F8" s="111"/>
      <c r="G8" s="111"/>
      <c r="H8" s="111"/>
      <c r="I8" s="111"/>
      <c r="J8" s="111"/>
      <c r="K8" s="111"/>
      <c r="L8" s="111"/>
      <c r="M8" s="111"/>
    </row>
    <row r="9" spans="2:13" ht="30" customHeight="1" x14ac:dyDescent="0.25">
      <c r="B9" s="117" t="s">
        <v>5</v>
      </c>
      <c r="C9" s="111">
        <v>0.05</v>
      </c>
      <c r="D9" s="112" t="s">
        <v>78</v>
      </c>
      <c r="E9" s="111"/>
      <c r="F9" s="111"/>
      <c r="G9" s="111"/>
      <c r="H9" s="111"/>
      <c r="I9" s="111"/>
      <c r="J9" s="111"/>
      <c r="K9" s="111"/>
      <c r="L9" s="111"/>
      <c r="M9" s="111"/>
    </row>
    <row r="10" spans="2:13" ht="30" customHeight="1" thickBot="1" x14ac:dyDescent="0.3">
      <c r="B10" s="118" t="s">
        <v>11</v>
      </c>
      <c r="C10" s="111">
        <v>0.3</v>
      </c>
      <c r="D10" s="112" t="s">
        <v>79</v>
      </c>
      <c r="E10" s="111"/>
      <c r="F10" s="111"/>
      <c r="G10" s="111"/>
      <c r="H10" s="111"/>
      <c r="I10" s="111"/>
      <c r="J10" s="111"/>
      <c r="K10" s="111"/>
      <c r="L10" s="111"/>
      <c r="M10" s="111"/>
    </row>
    <row r="11" spans="2:13" ht="30" customHeight="1" thickBot="1" x14ac:dyDescent="0.3">
      <c r="B11" s="114" t="s">
        <v>17</v>
      </c>
      <c r="C11" s="116">
        <f t="shared" ref="C11" si="2">SUM(C5:C10)</f>
        <v>1</v>
      </c>
      <c r="D11" s="115"/>
      <c r="E11" s="113">
        <f t="shared" ref="E11:I11" si="3">SUM(E5:E10)</f>
        <v>0</v>
      </c>
      <c r="F11" s="113">
        <f t="shared" si="3"/>
        <v>0</v>
      </c>
      <c r="G11" s="113">
        <f t="shared" si="3"/>
        <v>0</v>
      </c>
      <c r="H11" s="113">
        <f t="shared" si="3"/>
        <v>0</v>
      </c>
      <c r="I11" s="113">
        <f t="shared" si="3"/>
        <v>0</v>
      </c>
      <c r="J11" s="113">
        <f t="shared" ref="J11:L11" si="4">SUM(J5:J10)</f>
        <v>0</v>
      </c>
      <c r="K11" s="113">
        <f t="shared" si="4"/>
        <v>0</v>
      </c>
      <c r="L11" s="113">
        <f t="shared" si="4"/>
        <v>0</v>
      </c>
      <c r="M11" s="113">
        <f>SUM(M5:M10)</f>
        <v>0</v>
      </c>
    </row>
  </sheetData>
  <mergeCells count="3">
    <mergeCell ref="B2:B4"/>
    <mergeCell ref="D5:D6"/>
    <mergeCell ref="D2:D4"/>
  </mergeCells>
  <dataValidations count="1">
    <dataValidation type="list" allowBlank="1" showInputMessage="1" showErrorMessage="1" sqref="E3:M3 C3">
      <formula1>SIGLA</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M76"/>
  <sheetViews>
    <sheetView showGridLines="0" zoomScale="70" zoomScaleNormal="70" workbookViewId="0">
      <pane xSplit="1" ySplit="4" topLeftCell="B5" activePane="bottomRight" state="frozen"/>
      <selection pane="topRight" activeCell="C1" sqref="C1"/>
      <selection pane="bottomLeft" activeCell="A4" sqref="A4"/>
      <selection pane="bottomRight" activeCell="D6" sqref="D6"/>
    </sheetView>
  </sheetViews>
  <sheetFormatPr baseColWidth="10" defaultColWidth="12.5703125" defaultRowHeight="15" customHeight="1" x14ac:dyDescent="0.25"/>
  <cols>
    <col min="1" max="1" width="37.42578125" style="11" customWidth="1"/>
    <col min="2" max="2" width="5" style="11" customWidth="1"/>
    <col min="3" max="3" width="47.28515625" style="11" customWidth="1"/>
    <col min="4" max="4" width="43.7109375" style="11" customWidth="1"/>
    <col min="5" max="5" width="5" style="11" customWidth="1"/>
    <col min="6" max="6" width="47.28515625" style="11" customWidth="1"/>
    <col min="7" max="7" width="41.85546875" style="11" customWidth="1"/>
    <col min="8" max="8" width="5" style="11" customWidth="1"/>
    <col min="9" max="9" width="47.28515625" style="11" customWidth="1"/>
    <col min="10" max="10" width="35.85546875" style="11" customWidth="1"/>
    <col min="11" max="11" width="5" style="11" customWidth="1"/>
    <col min="12" max="12" width="47.28515625" style="11" customWidth="1"/>
    <col min="13" max="13" width="36.28515625" style="11" customWidth="1"/>
    <col min="14" max="16384" width="12.5703125" style="11"/>
  </cols>
  <sheetData>
    <row r="1" spans="1:13" ht="15.75" thickBot="1" x14ac:dyDescent="0.3"/>
    <row r="2" spans="1:13" ht="63.75" customHeight="1" thickBot="1" x14ac:dyDescent="0.3">
      <c r="B2" s="208" t="s">
        <v>70</v>
      </c>
      <c r="C2" s="208"/>
      <c r="D2" s="208"/>
      <c r="E2" s="195" t="s">
        <v>84</v>
      </c>
      <c r="F2" s="196"/>
      <c r="G2" s="196"/>
      <c r="H2" s="207" t="s">
        <v>100</v>
      </c>
      <c r="I2" s="208"/>
      <c r="J2" s="208"/>
      <c r="K2" s="195" t="s">
        <v>101</v>
      </c>
      <c r="L2" s="196"/>
      <c r="M2" s="197"/>
    </row>
    <row r="3" spans="1:13" s="122" customFormat="1" ht="93" customHeight="1" thickBot="1" x14ac:dyDescent="0.3">
      <c r="A3" s="198" t="s">
        <v>1</v>
      </c>
      <c r="B3" s="211" t="s">
        <v>19</v>
      </c>
      <c r="C3" s="210"/>
      <c r="D3" s="93" t="s">
        <v>47</v>
      </c>
      <c r="E3" s="209" t="s">
        <v>20</v>
      </c>
      <c r="F3" s="210"/>
      <c r="G3" s="93" t="s">
        <v>97</v>
      </c>
      <c r="H3" s="209" t="s">
        <v>21</v>
      </c>
      <c r="I3" s="210"/>
      <c r="J3" s="93" t="s">
        <v>48</v>
      </c>
      <c r="K3" s="209" t="s">
        <v>22</v>
      </c>
      <c r="L3" s="210"/>
      <c r="M3" s="150" t="s">
        <v>49</v>
      </c>
    </row>
    <row r="4" spans="1:13" s="123" customFormat="1" ht="44.25" customHeight="1" thickBot="1" x14ac:dyDescent="0.3">
      <c r="A4" s="199"/>
      <c r="B4" s="205" t="s">
        <v>287</v>
      </c>
      <c r="C4" s="206"/>
      <c r="D4" s="94" t="str">
        <f>IF('PONDERACIÓN PESTAL POR SG'!C3="","",'PONDERACIÓN PESTAL POR SG'!C3)</f>
        <v>SGC</v>
      </c>
      <c r="E4" s="205" t="s">
        <v>287</v>
      </c>
      <c r="F4" s="206"/>
      <c r="G4" s="20" t="str">
        <f>IF('PONDERACIÓN PESTAL POR SG'!C3="","",'PONDERACIÓN PESTAL POR SG'!C3)</f>
        <v>SGC</v>
      </c>
      <c r="H4" s="205" t="s">
        <v>287</v>
      </c>
      <c r="I4" s="206"/>
      <c r="J4" s="27" t="str">
        <f>IF('PONDERACIÓN PESTAL POR SG'!C3="","",'PONDERACIÓN PESTAL POR SG'!C3)</f>
        <v>SGC</v>
      </c>
      <c r="K4" s="205" t="s">
        <v>287</v>
      </c>
      <c r="L4" s="206"/>
      <c r="M4" s="20" t="str">
        <f>IF('PONDERACIÓN PESTAL POR SG'!C3="","",'PONDERACIÓN PESTAL POR SG'!C3)</f>
        <v>SGC</v>
      </c>
    </row>
    <row r="5" spans="1:13" s="125" customFormat="1" ht="81.75" customHeight="1" x14ac:dyDescent="0.25">
      <c r="A5" s="203" t="s">
        <v>6</v>
      </c>
      <c r="B5" s="40">
        <f>IFERROR(IF(C5="","",1),"")</f>
        <v>1</v>
      </c>
      <c r="C5" s="121" t="s">
        <v>73</v>
      </c>
      <c r="D5" s="28">
        <v>2</v>
      </c>
      <c r="E5" s="40">
        <f>IFERROR(IF(F5="","",1),"")</f>
        <v>1</v>
      </c>
      <c r="F5" s="120" t="s">
        <v>98</v>
      </c>
      <c r="G5" s="28">
        <v>3</v>
      </c>
      <c r="H5" s="40">
        <f>IFERROR(IF(I5="","",1),"")</f>
        <v>1</v>
      </c>
      <c r="I5" s="92" t="s">
        <v>106</v>
      </c>
      <c r="J5" s="28">
        <v>3</v>
      </c>
      <c r="K5" s="37">
        <f>IFERROR(IF(L5="","",1),"")</f>
        <v>1</v>
      </c>
      <c r="L5" s="124" t="s">
        <v>74</v>
      </c>
      <c r="M5" s="29">
        <v>2</v>
      </c>
    </row>
    <row r="6" spans="1:13" s="125" customFormat="1" ht="30" x14ac:dyDescent="0.25">
      <c r="A6" s="204"/>
      <c r="B6" s="41" t="str">
        <f>IFERROR(IF(C6="","",B5+1),"")</f>
        <v/>
      </c>
      <c r="C6" s="124"/>
      <c r="D6" s="29"/>
      <c r="E6" s="41" t="str">
        <f>IFERROR(IF(F6="","",E5+1),"")</f>
        <v/>
      </c>
      <c r="F6" s="120"/>
      <c r="G6" s="29"/>
      <c r="H6" s="41">
        <f>IFERROR(IF(I6="","",H5+1),"")</f>
        <v>2</v>
      </c>
      <c r="I6" s="92" t="s">
        <v>104</v>
      </c>
      <c r="J6" s="29">
        <v>3</v>
      </c>
      <c r="K6" s="38" t="str">
        <f>IFERROR(IF(L6="","",K5+1),"")</f>
        <v/>
      </c>
      <c r="L6" s="90"/>
      <c r="M6" s="29"/>
    </row>
    <row r="7" spans="1:13" s="125" customFormat="1" ht="102" customHeight="1" thickBot="1" x14ac:dyDescent="0.3">
      <c r="A7" s="204"/>
      <c r="B7" s="41" t="str">
        <f t="shared" ref="B7:B16" si="0">IFERROR(IF(C7="","",B6+1),"")</f>
        <v/>
      </c>
      <c r="C7" s="90"/>
      <c r="D7" s="29"/>
      <c r="E7" s="41" t="str">
        <f>IFERROR(IF(F7="","",E6+1),"")</f>
        <v/>
      </c>
      <c r="F7" s="90"/>
      <c r="G7" s="29"/>
      <c r="H7" s="41">
        <f t="shared" ref="H7:H16" si="1">IFERROR(IF(I7="","",H6+1),"")</f>
        <v>3</v>
      </c>
      <c r="I7" s="92" t="s">
        <v>105</v>
      </c>
      <c r="J7" s="29">
        <v>3</v>
      </c>
      <c r="K7" s="38" t="str">
        <f t="shared" ref="K7:K16" si="2">IFERROR(IF(L7="","",K6+1),"")</f>
        <v/>
      </c>
      <c r="L7" s="90"/>
      <c r="M7" s="29"/>
    </row>
    <row r="8" spans="1:13" s="125" customFormat="1" ht="46.5" hidden="1" customHeight="1" x14ac:dyDescent="0.25">
      <c r="A8" s="204"/>
      <c r="B8" s="41" t="str">
        <f t="shared" si="0"/>
        <v/>
      </c>
      <c r="C8" s="90"/>
      <c r="D8" s="29"/>
      <c r="E8" s="41" t="str">
        <f>IFERROR(IF(F8="","",E7+1),"")</f>
        <v/>
      </c>
      <c r="F8" s="120"/>
      <c r="G8" s="29"/>
      <c r="H8" s="41" t="str">
        <f t="shared" si="1"/>
        <v/>
      </c>
      <c r="I8" s="92"/>
      <c r="J8" s="29"/>
      <c r="K8" s="38" t="str">
        <f t="shared" si="2"/>
        <v/>
      </c>
      <c r="L8" s="90"/>
      <c r="M8" s="29"/>
    </row>
    <row r="9" spans="1:13" s="125" customFormat="1" ht="46.5" hidden="1" customHeight="1" x14ac:dyDescent="0.25">
      <c r="A9" s="204"/>
      <c r="B9" s="41" t="str">
        <f t="shared" si="0"/>
        <v/>
      </c>
      <c r="C9" s="126"/>
      <c r="D9" s="29"/>
      <c r="E9" s="41" t="str">
        <f>IFERROR(IF(F9="","",E8+1),"")</f>
        <v/>
      </c>
      <c r="F9" s="90"/>
      <c r="G9" s="29"/>
      <c r="H9" s="41" t="str">
        <f t="shared" si="1"/>
        <v/>
      </c>
      <c r="I9" s="92"/>
      <c r="J9" s="29"/>
      <c r="K9" s="38" t="str">
        <f t="shared" si="2"/>
        <v/>
      </c>
      <c r="L9" s="90"/>
      <c r="M9" s="29"/>
    </row>
    <row r="10" spans="1:13" s="125" customFormat="1" ht="46.5" hidden="1" customHeight="1" x14ac:dyDescent="0.25">
      <c r="A10" s="204"/>
      <c r="B10" s="41" t="str">
        <f t="shared" si="0"/>
        <v/>
      </c>
      <c r="C10" s="90"/>
      <c r="D10" s="29"/>
      <c r="E10" s="41" t="str">
        <f t="shared" ref="E10:E16" si="3">IFERROR(IF(F10="","",E9+1),"")</f>
        <v/>
      </c>
      <c r="F10" s="90"/>
      <c r="G10" s="29"/>
      <c r="H10" s="41" t="str">
        <f>IFERROR(IF(I10="","",H9+1),"")</f>
        <v/>
      </c>
      <c r="I10" s="92"/>
      <c r="J10" s="29"/>
      <c r="K10" s="38" t="str">
        <f t="shared" si="2"/>
        <v/>
      </c>
      <c r="L10" s="90"/>
      <c r="M10" s="29"/>
    </row>
    <row r="11" spans="1:13" s="125" customFormat="1" ht="46.5" hidden="1" customHeight="1" x14ac:dyDescent="0.25">
      <c r="A11" s="204"/>
      <c r="B11" s="41" t="str">
        <f t="shared" si="0"/>
        <v/>
      </c>
      <c r="C11" s="90"/>
      <c r="D11" s="29"/>
      <c r="E11" s="41" t="str">
        <f t="shared" si="3"/>
        <v/>
      </c>
      <c r="F11" s="90"/>
      <c r="G11" s="29"/>
      <c r="H11" s="41" t="str">
        <f t="shared" si="1"/>
        <v/>
      </c>
      <c r="I11" s="92"/>
      <c r="J11" s="29"/>
      <c r="K11" s="38" t="str">
        <f t="shared" si="2"/>
        <v/>
      </c>
      <c r="L11" s="90"/>
      <c r="M11" s="29"/>
    </row>
    <row r="12" spans="1:13" s="125" customFormat="1" ht="46.5" hidden="1" customHeight="1" thickBot="1" x14ac:dyDescent="0.3">
      <c r="A12" s="204"/>
      <c r="B12" s="41" t="str">
        <f t="shared" si="0"/>
        <v/>
      </c>
      <c r="C12" s="90"/>
      <c r="D12" s="29"/>
      <c r="E12" s="41" t="str">
        <f t="shared" si="3"/>
        <v/>
      </c>
      <c r="F12" s="90"/>
      <c r="G12" s="29"/>
      <c r="H12" s="41" t="str">
        <f t="shared" si="1"/>
        <v/>
      </c>
      <c r="I12" s="92"/>
      <c r="J12" s="29"/>
      <c r="K12" s="38" t="str">
        <f t="shared" si="2"/>
        <v/>
      </c>
      <c r="L12" s="90"/>
      <c r="M12" s="29"/>
    </row>
    <row r="13" spans="1:13" s="125" customFormat="1" ht="46.5" hidden="1" customHeight="1" x14ac:dyDescent="0.25">
      <c r="A13" s="204"/>
      <c r="B13" s="41" t="str">
        <f>IFERROR(IF(C13="","",B12+1),"")</f>
        <v/>
      </c>
      <c r="C13" s="127"/>
      <c r="D13" s="30"/>
      <c r="E13" s="41" t="str">
        <f t="shared" si="3"/>
        <v/>
      </c>
      <c r="F13" s="128"/>
      <c r="G13" s="30"/>
      <c r="H13" s="41" t="str">
        <f t="shared" si="1"/>
        <v/>
      </c>
      <c r="I13" s="129"/>
      <c r="J13" s="30"/>
      <c r="K13" s="38" t="str">
        <f t="shared" si="2"/>
        <v/>
      </c>
      <c r="L13" s="128"/>
      <c r="M13" s="30"/>
    </row>
    <row r="14" spans="1:13" s="125" customFormat="1" ht="46.5" hidden="1" customHeight="1" x14ac:dyDescent="0.25">
      <c r="A14" s="204"/>
      <c r="B14" s="41" t="str">
        <f t="shared" si="0"/>
        <v/>
      </c>
      <c r="C14" s="128"/>
      <c r="D14" s="30"/>
      <c r="E14" s="41" t="str">
        <f>IFERROR(IF(F14="","",E12+1),"")</f>
        <v/>
      </c>
      <c r="F14" s="128"/>
      <c r="G14" s="30"/>
      <c r="H14" s="41" t="str">
        <f>IFERROR(IF(I14="","",H12+1),"")</f>
        <v/>
      </c>
      <c r="I14" s="129"/>
      <c r="J14" s="30"/>
      <c r="K14" s="38" t="str">
        <f>IFERROR(IF(L14="","",K12+1),"")</f>
        <v/>
      </c>
      <c r="L14" s="128"/>
      <c r="M14" s="30"/>
    </row>
    <row r="15" spans="1:13" s="125" customFormat="1" ht="46.5" hidden="1" customHeight="1" x14ac:dyDescent="0.25">
      <c r="A15" s="204"/>
      <c r="B15" s="41" t="str">
        <f t="shared" si="0"/>
        <v/>
      </c>
      <c r="C15" s="128"/>
      <c r="D15" s="30"/>
      <c r="E15" s="41" t="str">
        <f>IFERROR(IF(F15="","",E13+1),"")</f>
        <v/>
      </c>
      <c r="F15" s="128"/>
      <c r="G15" s="30"/>
      <c r="H15" s="41" t="str">
        <f>IFERROR(IF(I15="","",H13+1),"")</f>
        <v/>
      </c>
      <c r="I15" s="129"/>
      <c r="J15" s="30"/>
      <c r="K15" s="38" t="str">
        <f>IFERROR(IF(L15="","",K13+1),"")</f>
        <v/>
      </c>
      <c r="L15" s="128"/>
      <c r="M15" s="30"/>
    </row>
    <row r="16" spans="1:13" s="125" customFormat="1" ht="46.5" hidden="1" customHeight="1" thickBot="1" x14ac:dyDescent="0.3">
      <c r="A16" s="204"/>
      <c r="B16" s="41" t="str">
        <f t="shared" si="0"/>
        <v/>
      </c>
      <c r="C16" s="128"/>
      <c r="D16" s="30"/>
      <c r="E16" s="41" t="str">
        <f t="shared" si="3"/>
        <v/>
      </c>
      <c r="F16" s="128"/>
      <c r="G16" s="30"/>
      <c r="H16" s="41" t="str">
        <f t="shared" si="1"/>
        <v/>
      </c>
      <c r="I16" s="129"/>
      <c r="J16" s="30"/>
      <c r="K16" s="38" t="str">
        <f t="shared" si="2"/>
        <v/>
      </c>
      <c r="L16" s="128"/>
      <c r="M16" s="30"/>
    </row>
    <row r="17" spans="1:13" s="125" customFormat="1" ht="46.5" customHeight="1" x14ac:dyDescent="0.25">
      <c r="A17" s="200" t="s">
        <v>7</v>
      </c>
      <c r="B17" s="40">
        <f>IFERROR(IF(C17="","",1),"")</f>
        <v>1</v>
      </c>
      <c r="C17" s="121" t="s">
        <v>93</v>
      </c>
      <c r="D17" s="28">
        <v>2</v>
      </c>
      <c r="E17" s="40" t="str">
        <f>IFERROR(IF(F17="","",1),"")</f>
        <v/>
      </c>
      <c r="F17" s="130"/>
      <c r="G17" s="28"/>
      <c r="H17" s="40">
        <f>IFERROR(IF(I17="","",1),"")</f>
        <v>1</v>
      </c>
      <c r="I17" s="130" t="s">
        <v>85</v>
      </c>
      <c r="J17" s="28">
        <v>3</v>
      </c>
      <c r="K17" s="37" t="str">
        <f>IFERROR(IF(L17="","",1),"")</f>
        <v/>
      </c>
      <c r="L17" s="131"/>
      <c r="M17" s="28"/>
    </row>
    <row r="18" spans="1:13" s="125" customFormat="1" ht="46.5" customHeight="1" thickBot="1" x14ac:dyDescent="0.3">
      <c r="A18" s="201"/>
      <c r="B18" s="41" t="str">
        <f>IFERROR(IF(C18="","",B17+1),"")</f>
        <v/>
      </c>
      <c r="C18" s="132"/>
      <c r="D18" s="29"/>
      <c r="E18" s="41" t="str">
        <f>IFERROR(IF(F18="","",E17+1),"")</f>
        <v/>
      </c>
      <c r="F18" s="133"/>
      <c r="G18" s="29"/>
      <c r="H18" s="41">
        <f>IFERROR(IF(I18="","",H17+1),"")</f>
        <v>2</v>
      </c>
      <c r="I18" s="134" t="s">
        <v>107</v>
      </c>
      <c r="J18" s="29">
        <v>3</v>
      </c>
      <c r="K18" s="38" t="str">
        <f>IFERROR(IF(L18="","",K17+1),"")</f>
        <v/>
      </c>
      <c r="L18" s="90"/>
      <c r="M18" s="29"/>
    </row>
    <row r="19" spans="1:13" s="125" customFormat="1" ht="46.5" customHeight="1" thickBot="1" x14ac:dyDescent="0.3">
      <c r="A19" s="201"/>
      <c r="B19" s="41" t="str">
        <f t="shared" ref="B19:B28" si="4">IFERROR(IF(C19="","",B18+1),"")</f>
        <v/>
      </c>
      <c r="C19" s="132"/>
      <c r="D19" s="29"/>
      <c r="E19" s="41" t="str">
        <f t="shared" ref="E19:E28" si="5">IFERROR(IF(F19="","",E18+1),"")</f>
        <v/>
      </c>
      <c r="F19" s="133"/>
      <c r="G19" s="29"/>
      <c r="H19" s="41">
        <f t="shared" ref="H19:H28" si="6">IFERROR(IF(I19="","",H18+1),"")</f>
        <v>3</v>
      </c>
      <c r="I19" s="130" t="s">
        <v>108</v>
      </c>
      <c r="J19" s="29">
        <v>3</v>
      </c>
      <c r="K19" s="38" t="str">
        <f t="shared" ref="K19:K28" si="7">IFERROR(IF(L19="","",K18+1),"")</f>
        <v/>
      </c>
      <c r="L19" s="90"/>
      <c r="M19" s="29"/>
    </row>
    <row r="20" spans="1:13" s="125" customFormat="1" ht="46.5" hidden="1" customHeight="1" x14ac:dyDescent="0.25">
      <c r="A20" s="201"/>
      <c r="B20" s="41" t="str">
        <f t="shared" si="4"/>
        <v/>
      </c>
      <c r="C20" s="133"/>
      <c r="D20" s="29"/>
      <c r="E20" s="41" t="str">
        <f t="shared" si="5"/>
        <v/>
      </c>
      <c r="F20" s="90"/>
      <c r="G20" s="29"/>
      <c r="H20" s="41" t="str">
        <f t="shared" si="6"/>
        <v/>
      </c>
      <c r="I20" s="92"/>
      <c r="J20" s="29"/>
      <c r="K20" s="38" t="str">
        <f t="shared" si="7"/>
        <v/>
      </c>
      <c r="L20" s="90"/>
      <c r="M20" s="29"/>
    </row>
    <row r="21" spans="1:13" s="125" customFormat="1" ht="46.5" hidden="1" customHeight="1" x14ac:dyDescent="0.25">
      <c r="A21" s="201"/>
      <c r="B21" s="41" t="str">
        <f t="shared" si="4"/>
        <v/>
      </c>
      <c r="C21" s="133"/>
      <c r="D21" s="29"/>
      <c r="E21" s="41" t="str">
        <f t="shared" si="5"/>
        <v/>
      </c>
      <c r="F21" s="90"/>
      <c r="G21" s="29"/>
      <c r="H21" s="41" t="str">
        <f t="shared" si="6"/>
        <v/>
      </c>
      <c r="I21" s="92"/>
      <c r="J21" s="29"/>
      <c r="K21" s="38" t="str">
        <f t="shared" si="7"/>
        <v/>
      </c>
      <c r="L21" s="90"/>
      <c r="M21" s="29"/>
    </row>
    <row r="22" spans="1:13" s="125" customFormat="1" ht="46.5" hidden="1" customHeight="1" x14ac:dyDescent="0.25">
      <c r="A22" s="201"/>
      <c r="B22" s="41" t="str">
        <f t="shared" si="4"/>
        <v/>
      </c>
      <c r="C22" s="133"/>
      <c r="D22" s="29"/>
      <c r="E22" s="41" t="str">
        <f t="shared" si="5"/>
        <v/>
      </c>
      <c r="F22" s="90"/>
      <c r="G22" s="29"/>
      <c r="H22" s="41" t="str">
        <f t="shared" si="6"/>
        <v/>
      </c>
      <c r="I22" s="92"/>
      <c r="J22" s="29"/>
      <c r="K22" s="38" t="str">
        <f t="shared" si="7"/>
        <v/>
      </c>
      <c r="L22" s="90"/>
      <c r="M22" s="29"/>
    </row>
    <row r="23" spans="1:13" s="125" customFormat="1" ht="69" hidden="1" customHeight="1" x14ac:dyDescent="0.25">
      <c r="A23" s="201"/>
      <c r="B23" s="41" t="str">
        <f t="shared" si="4"/>
        <v/>
      </c>
      <c r="C23" s="133"/>
      <c r="D23" s="29"/>
      <c r="E23" s="41" t="str">
        <f t="shared" si="5"/>
        <v/>
      </c>
      <c r="F23" s="90"/>
      <c r="G23" s="29"/>
      <c r="H23" s="41" t="str">
        <f t="shared" si="6"/>
        <v/>
      </c>
      <c r="I23" s="92"/>
      <c r="J23" s="29"/>
      <c r="K23" s="38" t="str">
        <f t="shared" si="7"/>
        <v/>
      </c>
      <c r="L23" s="90"/>
      <c r="M23" s="29"/>
    </row>
    <row r="24" spans="1:13" s="125" customFormat="1" ht="46.5" hidden="1" customHeight="1" x14ac:dyDescent="0.25">
      <c r="A24" s="201"/>
      <c r="B24" s="41" t="str">
        <f t="shared" si="4"/>
        <v/>
      </c>
      <c r="C24" s="133"/>
      <c r="D24" s="29"/>
      <c r="E24" s="41" t="str">
        <f t="shared" si="5"/>
        <v/>
      </c>
      <c r="F24" s="90"/>
      <c r="G24" s="29"/>
      <c r="H24" s="41" t="str">
        <f t="shared" si="6"/>
        <v/>
      </c>
      <c r="I24" s="92"/>
      <c r="J24" s="29"/>
      <c r="K24" s="38" t="str">
        <f t="shared" si="7"/>
        <v/>
      </c>
      <c r="L24" s="90"/>
      <c r="M24" s="29"/>
    </row>
    <row r="25" spans="1:13" s="125" customFormat="1" ht="46.5" hidden="1" customHeight="1" x14ac:dyDescent="0.25">
      <c r="A25" s="201"/>
      <c r="B25" s="41" t="str">
        <f t="shared" si="4"/>
        <v/>
      </c>
      <c r="C25" s="133"/>
      <c r="D25" s="29"/>
      <c r="E25" s="41" t="str">
        <f t="shared" si="5"/>
        <v/>
      </c>
      <c r="F25" s="90"/>
      <c r="G25" s="29"/>
      <c r="H25" s="41" t="str">
        <f t="shared" si="6"/>
        <v/>
      </c>
      <c r="I25" s="92"/>
      <c r="J25" s="29"/>
      <c r="K25" s="38" t="str">
        <f t="shared" si="7"/>
        <v/>
      </c>
      <c r="L25" s="90"/>
      <c r="M25" s="29"/>
    </row>
    <row r="26" spans="1:13" s="125" customFormat="1" ht="46.5" hidden="1" customHeight="1" x14ac:dyDescent="0.25">
      <c r="A26" s="201"/>
      <c r="B26" s="41" t="str">
        <f t="shared" si="4"/>
        <v/>
      </c>
      <c r="C26" s="120"/>
      <c r="D26" s="30"/>
      <c r="E26" s="41" t="str">
        <f t="shared" si="5"/>
        <v/>
      </c>
      <c r="F26" s="135"/>
      <c r="G26" s="30"/>
      <c r="H26" s="41" t="str">
        <f t="shared" si="6"/>
        <v/>
      </c>
      <c r="I26" s="136"/>
      <c r="J26" s="30"/>
      <c r="K26" s="38" t="str">
        <f t="shared" si="7"/>
        <v/>
      </c>
      <c r="L26" s="135"/>
      <c r="M26" s="30"/>
    </row>
    <row r="27" spans="1:13" s="125" customFormat="1" ht="46.5" hidden="1" customHeight="1" x14ac:dyDescent="0.25">
      <c r="A27" s="201"/>
      <c r="B27" s="41" t="str">
        <f t="shared" si="4"/>
        <v/>
      </c>
      <c r="C27" s="137"/>
      <c r="D27" s="30"/>
      <c r="E27" s="41" t="str">
        <f t="shared" si="5"/>
        <v/>
      </c>
      <c r="F27" s="135"/>
      <c r="G27" s="30"/>
      <c r="H27" s="41" t="str">
        <f t="shared" si="6"/>
        <v/>
      </c>
      <c r="I27" s="136"/>
      <c r="J27" s="30"/>
      <c r="K27" s="38" t="str">
        <f t="shared" si="7"/>
        <v/>
      </c>
      <c r="L27" s="135"/>
      <c r="M27" s="30"/>
    </row>
    <row r="28" spans="1:13" s="125" customFormat="1" ht="46.5" hidden="1" customHeight="1" thickBot="1" x14ac:dyDescent="0.3">
      <c r="A28" s="202"/>
      <c r="B28" s="42" t="str">
        <f t="shared" si="4"/>
        <v/>
      </c>
      <c r="C28" s="138"/>
      <c r="D28" s="32"/>
      <c r="E28" s="42" t="str">
        <f t="shared" si="5"/>
        <v/>
      </c>
      <c r="F28" s="139"/>
      <c r="G28" s="32"/>
      <c r="H28" s="42" t="str">
        <f t="shared" si="6"/>
        <v/>
      </c>
      <c r="I28" s="140"/>
      <c r="J28" s="32"/>
      <c r="K28" s="39" t="str">
        <f t="shared" si="7"/>
        <v/>
      </c>
      <c r="L28" s="139"/>
      <c r="M28" s="32"/>
    </row>
    <row r="29" spans="1:13" s="125" customFormat="1" ht="80.25" customHeight="1" x14ac:dyDescent="0.25">
      <c r="A29" s="203" t="s">
        <v>8</v>
      </c>
      <c r="B29" s="40">
        <f>IFERROR(IF(C29="","",1),"")</f>
        <v>1</v>
      </c>
      <c r="C29" s="121" t="s">
        <v>80</v>
      </c>
      <c r="D29" s="28">
        <v>1</v>
      </c>
      <c r="E29" s="40">
        <f>IFERROR(IF(F29="","",1),"")</f>
        <v>1</v>
      </c>
      <c r="F29" s="121" t="s">
        <v>86</v>
      </c>
      <c r="G29" s="28">
        <v>3</v>
      </c>
      <c r="H29" s="40">
        <f>IFERROR(IF(I29="","",1),"")</f>
        <v>1</v>
      </c>
      <c r="I29" s="141" t="s">
        <v>103</v>
      </c>
      <c r="J29" s="28">
        <v>2</v>
      </c>
      <c r="K29" s="37">
        <f>IFERROR(IF(L29="","",1),"")</f>
        <v>1</v>
      </c>
      <c r="L29" s="127" t="s">
        <v>119</v>
      </c>
      <c r="M29" s="28">
        <v>3</v>
      </c>
    </row>
    <row r="30" spans="1:13" s="125" customFormat="1" ht="71.25" customHeight="1" x14ac:dyDescent="0.25">
      <c r="A30" s="217"/>
      <c r="B30" s="41">
        <f>IFERROR(IF(C30="","",B29+1),"")</f>
        <v>2</v>
      </c>
      <c r="C30" s="90" t="s">
        <v>81</v>
      </c>
      <c r="D30" s="29">
        <v>2</v>
      </c>
      <c r="E30" s="41">
        <f>IFERROR(IF(F30="","",E29+1),"")</f>
        <v>2</v>
      </c>
      <c r="F30" s="120" t="s">
        <v>87</v>
      </c>
      <c r="G30" s="29">
        <v>2</v>
      </c>
      <c r="H30" s="41">
        <f>IFERROR(IF(I30="","",H29+1),"")</f>
        <v>2</v>
      </c>
      <c r="I30" s="92" t="s">
        <v>110</v>
      </c>
      <c r="J30" s="29">
        <v>3</v>
      </c>
      <c r="K30" s="38">
        <f>IFERROR(IF(L30="","",K29+1),"")</f>
        <v>2</v>
      </c>
      <c r="L30" s="120" t="s">
        <v>120</v>
      </c>
      <c r="M30" s="29">
        <v>3</v>
      </c>
    </row>
    <row r="31" spans="1:13" s="125" customFormat="1" ht="60" x14ac:dyDescent="0.25">
      <c r="A31" s="217"/>
      <c r="B31" s="41" t="str">
        <f t="shared" ref="B31:B40" si="8">IFERROR(IF(C31="","",B30+1),"")</f>
        <v/>
      </c>
      <c r="C31" s="90"/>
      <c r="D31" s="29"/>
      <c r="E31" s="41">
        <f t="shared" ref="E31:E40" si="9">IFERROR(IF(F31="","",E30+1),"")</f>
        <v>3</v>
      </c>
      <c r="F31" s="142" t="s">
        <v>88</v>
      </c>
      <c r="G31" s="29">
        <v>2</v>
      </c>
      <c r="H31" s="41">
        <f t="shared" ref="H31:H40" si="10">IFERROR(IF(I31="","",H30+1),"")</f>
        <v>3</v>
      </c>
      <c r="I31" s="91" t="s">
        <v>109</v>
      </c>
      <c r="J31" s="29">
        <v>3</v>
      </c>
      <c r="K31" s="38">
        <f t="shared" ref="K31:K40" si="11">IFERROR(IF(L31="","",K30+1),"")</f>
        <v>3</v>
      </c>
      <c r="L31" s="90" t="s">
        <v>121</v>
      </c>
      <c r="M31" s="29">
        <v>1</v>
      </c>
    </row>
    <row r="32" spans="1:13" s="125" customFormat="1" ht="45" x14ac:dyDescent="0.25">
      <c r="A32" s="217"/>
      <c r="B32" s="41" t="str">
        <f t="shared" si="8"/>
        <v/>
      </c>
      <c r="C32" s="90"/>
      <c r="D32" s="29"/>
      <c r="E32" s="41">
        <f t="shared" si="9"/>
        <v>4</v>
      </c>
      <c r="F32" s="142" t="s">
        <v>99</v>
      </c>
      <c r="G32" s="29">
        <v>3</v>
      </c>
      <c r="H32" s="41">
        <f t="shared" si="10"/>
        <v>4</v>
      </c>
      <c r="I32" s="141" t="s">
        <v>111</v>
      </c>
      <c r="J32" s="29">
        <v>3</v>
      </c>
      <c r="K32" s="38" t="str">
        <f t="shared" si="11"/>
        <v/>
      </c>
      <c r="L32" s="90"/>
      <c r="M32" s="29"/>
    </row>
    <row r="33" spans="1:13" s="125" customFormat="1" ht="46.5" customHeight="1" thickBot="1" x14ac:dyDescent="0.3">
      <c r="A33" s="217"/>
      <c r="B33" s="41" t="str">
        <f t="shared" si="8"/>
        <v/>
      </c>
      <c r="C33" s="90"/>
      <c r="D33" s="29"/>
      <c r="E33" s="41"/>
      <c r="F33" s="142"/>
      <c r="G33" s="29"/>
      <c r="H33" s="41">
        <f t="shared" si="10"/>
        <v>5</v>
      </c>
      <c r="I33" s="141" t="s">
        <v>112</v>
      </c>
      <c r="J33" s="29">
        <v>3</v>
      </c>
      <c r="K33" s="38" t="str">
        <f t="shared" si="11"/>
        <v/>
      </c>
      <c r="L33" s="90"/>
      <c r="M33" s="29"/>
    </row>
    <row r="34" spans="1:13" s="125" customFormat="1" ht="46.5" hidden="1" customHeight="1" x14ac:dyDescent="0.25">
      <c r="A34" s="217"/>
      <c r="B34" s="41" t="str">
        <f t="shared" si="8"/>
        <v/>
      </c>
      <c r="C34" s="120"/>
      <c r="D34" s="29"/>
      <c r="E34" s="41" t="str">
        <f t="shared" si="9"/>
        <v/>
      </c>
      <c r="F34" s="90"/>
      <c r="G34" s="29"/>
      <c r="H34" s="41" t="str">
        <f t="shared" si="10"/>
        <v/>
      </c>
      <c r="I34" s="92"/>
      <c r="J34" s="29"/>
      <c r="K34" s="38" t="str">
        <f t="shared" si="11"/>
        <v/>
      </c>
      <c r="L34" s="90"/>
      <c r="M34" s="29"/>
    </row>
    <row r="35" spans="1:13" s="125" customFormat="1" ht="51" hidden="1" customHeight="1" x14ac:dyDescent="0.25">
      <c r="A35" s="217"/>
      <c r="B35" s="41" t="str">
        <f t="shared" si="8"/>
        <v/>
      </c>
      <c r="C35" s="120"/>
      <c r="D35" s="29"/>
      <c r="E35" s="41" t="str">
        <f t="shared" si="9"/>
        <v/>
      </c>
      <c r="F35" s="90"/>
      <c r="G35" s="29"/>
      <c r="H35" s="41" t="str">
        <f t="shared" si="10"/>
        <v/>
      </c>
      <c r="I35" s="92"/>
      <c r="J35" s="29"/>
      <c r="K35" s="38" t="str">
        <f t="shared" si="11"/>
        <v/>
      </c>
      <c r="L35" s="90"/>
      <c r="M35" s="29"/>
    </row>
    <row r="36" spans="1:13" s="125" customFormat="1" ht="46.5" hidden="1" customHeight="1" x14ac:dyDescent="0.25">
      <c r="A36" s="217"/>
      <c r="B36" s="41" t="str">
        <f t="shared" si="8"/>
        <v/>
      </c>
      <c r="C36" s="120"/>
      <c r="D36" s="29"/>
      <c r="E36" s="41" t="str">
        <f t="shared" si="9"/>
        <v/>
      </c>
      <c r="F36" s="90"/>
      <c r="G36" s="29"/>
      <c r="H36" s="41" t="str">
        <f t="shared" si="10"/>
        <v/>
      </c>
      <c r="I36" s="92"/>
      <c r="J36" s="29"/>
      <c r="K36" s="38" t="str">
        <f t="shared" si="11"/>
        <v/>
      </c>
      <c r="L36" s="90"/>
      <c r="M36" s="29"/>
    </row>
    <row r="37" spans="1:13" s="125" customFormat="1" ht="46.5" hidden="1" customHeight="1" x14ac:dyDescent="0.25">
      <c r="A37" s="217"/>
      <c r="B37" s="41" t="str">
        <f t="shared" si="8"/>
        <v/>
      </c>
      <c r="C37" s="90"/>
      <c r="D37" s="29"/>
      <c r="E37" s="41" t="str">
        <f t="shared" si="9"/>
        <v/>
      </c>
      <c r="F37" s="90"/>
      <c r="G37" s="29"/>
      <c r="H37" s="41" t="str">
        <f t="shared" si="10"/>
        <v/>
      </c>
      <c r="I37" s="92"/>
      <c r="J37" s="29"/>
      <c r="K37" s="38" t="str">
        <f t="shared" si="11"/>
        <v/>
      </c>
      <c r="L37" s="90"/>
      <c r="M37" s="29"/>
    </row>
    <row r="38" spans="1:13" s="125" customFormat="1" ht="46.5" hidden="1" customHeight="1" x14ac:dyDescent="0.25">
      <c r="A38" s="217"/>
      <c r="B38" s="41" t="str">
        <f t="shared" si="8"/>
        <v/>
      </c>
      <c r="C38" s="90"/>
      <c r="D38" s="29"/>
      <c r="E38" s="41" t="str">
        <f t="shared" si="9"/>
        <v/>
      </c>
      <c r="F38" s="90"/>
      <c r="G38" s="29"/>
      <c r="H38" s="41" t="str">
        <f t="shared" si="10"/>
        <v/>
      </c>
      <c r="I38" s="92"/>
      <c r="J38" s="29"/>
      <c r="K38" s="38" t="str">
        <f t="shared" si="11"/>
        <v/>
      </c>
      <c r="L38" s="90"/>
      <c r="M38" s="29"/>
    </row>
    <row r="39" spans="1:13" s="125" customFormat="1" ht="46.5" hidden="1" customHeight="1" x14ac:dyDescent="0.25">
      <c r="A39" s="217"/>
      <c r="B39" s="41" t="str">
        <f t="shared" si="8"/>
        <v/>
      </c>
      <c r="C39" s="90"/>
      <c r="D39" s="29"/>
      <c r="E39" s="41" t="str">
        <f t="shared" si="9"/>
        <v/>
      </c>
      <c r="F39" s="90"/>
      <c r="G39" s="29"/>
      <c r="H39" s="41" t="str">
        <f t="shared" si="10"/>
        <v/>
      </c>
      <c r="I39" s="92"/>
      <c r="J39" s="29"/>
      <c r="K39" s="38" t="str">
        <f t="shared" si="11"/>
        <v/>
      </c>
      <c r="L39" s="90"/>
      <c r="M39" s="29"/>
    </row>
    <row r="40" spans="1:13" s="125" customFormat="1" ht="46.5" hidden="1" customHeight="1" thickBot="1" x14ac:dyDescent="0.3">
      <c r="A40" s="218"/>
      <c r="B40" s="42" t="str">
        <f t="shared" si="8"/>
        <v/>
      </c>
      <c r="C40" s="143"/>
      <c r="D40" s="31"/>
      <c r="E40" s="42" t="str">
        <f t="shared" si="9"/>
        <v/>
      </c>
      <c r="F40" s="143"/>
      <c r="G40" s="31"/>
      <c r="H40" s="42" t="str">
        <f t="shared" si="10"/>
        <v/>
      </c>
      <c r="I40" s="144"/>
      <c r="J40" s="31"/>
      <c r="K40" s="39" t="str">
        <f t="shared" si="11"/>
        <v/>
      </c>
      <c r="L40" s="143"/>
      <c r="M40" s="31"/>
    </row>
    <row r="41" spans="1:13" s="125" customFormat="1" ht="46.5" customHeight="1" x14ac:dyDescent="0.25">
      <c r="A41" s="212" t="s">
        <v>9</v>
      </c>
      <c r="B41" s="40">
        <f>IFERROR(IF(C41="","",1),"")</f>
        <v>1</v>
      </c>
      <c r="C41" s="127" t="s">
        <v>82</v>
      </c>
      <c r="D41" s="29">
        <v>1</v>
      </c>
      <c r="E41" s="40">
        <f>IFERROR(IF(F41="","",1),"")</f>
        <v>1</v>
      </c>
      <c r="F41" s="121" t="s">
        <v>89</v>
      </c>
      <c r="G41" s="29">
        <v>3</v>
      </c>
      <c r="H41" s="40">
        <f>IFERROR(IF(I41="","",1),"")</f>
        <v>1</v>
      </c>
      <c r="I41" s="145" t="s">
        <v>114</v>
      </c>
      <c r="J41" s="29">
        <v>3</v>
      </c>
      <c r="K41" s="37">
        <f>IFERROR(IF(L41="","",1),"")</f>
        <v>1</v>
      </c>
      <c r="L41" s="127" t="s">
        <v>122</v>
      </c>
      <c r="M41" s="29">
        <v>1</v>
      </c>
    </row>
    <row r="42" spans="1:13" s="125" customFormat="1" ht="60" x14ac:dyDescent="0.25">
      <c r="A42" s="219"/>
      <c r="B42" s="41">
        <f>IFERROR(IF(C42="","",B41+1),"")</f>
        <v>2</v>
      </c>
      <c r="C42" s="90" t="s">
        <v>10</v>
      </c>
      <c r="D42" s="29">
        <v>2</v>
      </c>
      <c r="E42" s="41">
        <f>IFERROR(IF(F42="","",E41+1),"")</f>
        <v>2</v>
      </c>
      <c r="F42" s="90" t="s">
        <v>90</v>
      </c>
      <c r="G42" s="29">
        <v>2</v>
      </c>
      <c r="H42" s="41">
        <f>IFERROR(IF(I42="","",H41+1),"")</f>
        <v>2</v>
      </c>
      <c r="I42" s="92" t="s">
        <v>113</v>
      </c>
      <c r="J42" s="29">
        <v>3</v>
      </c>
      <c r="K42" s="38">
        <f>IFERROR(IF(L42="","",K41+1),"")</f>
        <v>2</v>
      </c>
      <c r="L42" s="120" t="s">
        <v>124</v>
      </c>
      <c r="M42" s="29">
        <v>2</v>
      </c>
    </row>
    <row r="43" spans="1:13" s="125" customFormat="1" ht="63" customHeight="1" x14ac:dyDescent="0.25">
      <c r="A43" s="219"/>
      <c r="B43" s="41">
        <f t="shared" ref="B43:B52" si="12">IFERROR(IF(C43="","",B42+1),"")</f>
        <v>3</v>
      </c>
      <c r="C43" s="120" t="s">
        <v>94</v>
      </c>
      <c r="D43" s="29">
        <v>3</v>
      </c>
      <c r="E43" s="41">
        <f>IFERROR(IF(F43="","",E42+1),"")</f>
        <v>3</v>
      </c>
      <c r="F43" s="120" t="s">
        <v>102</v>
      </c>
      <c r="G43" s="29">
        <v>2</v>
      </c>
      <c r="H43" s="41">
        <f t="shared" ref="H43:H52" si="13">IFERROR(IF(I43="","",H42+1),"")</f>
        <v>3</v>
      </c>
      <c r="I43" s="92" t="s">
        <v>115</v>
      </c>
      <c r="J43" s="29">
        <v>3</v>
      </c>
      <c r="K43" s="38">
        <f t="shared" ref="K43:K52" si="14">IFERROR(IF(L43="","",K42+1),"")</f>
        <v>3</v>
      </c>
      <c r="L43" s="120" t="s">
        <v>125</v>
      </c>
      <c r="M43" s="29">
        <v>2</v>
      </c>
    </row>
    <row r="44" spans="1:13" s="125" customFormat="1" ht="46.5" customHeight="1" x14ac:dyDescent="0.25">
      <c r="A44" s="219"/>
      <c r="B44" s="41">
        <f t="shared" si="12"/>
        <v>4</v>
      </c>
      <c r="C44" s="90" t="s">
        <v>83</v>
      </c>
      <c r="D44" s="29">
        <v>3</v>
      </c>
      <c r="E44" s="41" t="str">
        <f t="shared" ref="E44:E52" si="15">IFERROR(IF(F44="","",E43+1),"")</f>
        <v/>
      </c>
      <c r="F44" s="90"/>
      <c r="G44" s="29"/>
      <c r="H44" s="41">
        <f t="shared" si="13"/>
        <v>4</v>
      </c>
      <c r="I44" s="91" t="s">
        <v>116</v>
      </c>
      <c r="J44" s="29">
        <v>2</v>
      </c>
      <c r="K44" s="38" t="str">
        <f t="shared" si="14"/>
        <v/>
      </c>
      <c r="L44" s="90"/>
      <c r="M44" s="29"/>
    </row>
    <row r="45" spans="1:13" s="125" customFormat="1" ht="46.5" customHeight="1" thickBot="1" x14ac:dyDescent="0.3">
      <c r="A45" s="219"/>
      <c r="B45" s="41" t="str">
        <f t="shared" si="12"/>
        <v/>
      </c>
      <c r="C45" s="90"/>
      <c r="D45" s="29"/>
      <c r="E45" s="41" t="str">
        <f t="shared" si="15"/>
        <v/>
      </c>
      <c r="F45" s="90"/>
      <c r="G45" s="29"/>
      <c r="H45" s="41">
        <f t="shared" si="13"/>
        <v>5</v>
      </c>
      <c r="I45" s="90" t="s">
        <v>117</v>
      </c>
      <c r="J45" s="29">
        <v>3</v>
      </c>
      <c r="K45" s="38" t="str">
        <f t="shared" si="14"/>
        <v/>
      </c>
      <c r="L45" s="90"/>
      <c r="M45" s="29"/>
    </row>
    <row r="46" spans="1:13" s="125" customFormat="1" ht="46.5" hidden="1" customHeight="1" x14ac:dyDescent="0.25">
      <c r="A46" s="219"/>
      <c r="B46" s="41" t="str">
        <f t="shared" si="12"/>
        <v/>
      </c>
      <c r="C46" s="90"/>
      <c r="D46" s="29"/>
      <c r="E46" s="41" t="str">
        <f t="shared" si="15"/>
        <v/>
      </c>
      <c r="F46" s="90"/>
      <c r="G46" s="29"/>
      <c r="H46" s="41" t="str">
        <f t="shared" si="13"/>
        <v/>
      </c>
      <c r="I46" s="92"/>
      <c r="J46" s="29"/>
      <c r="K46" s="38" t="str">
        <f t="shared" si="14"/>
        <v/>
      </c>
      <c r="L46" s="90"/>
      <c r="M46" s="29"/>
    </row>
    <row r="47" spans="1:13" s="125" customFormat="1" ht="46.5" hidden="1" customHeight="1" x14ac:dyDescent="0.25">
      <c r="A47" s="219"/>
      <c r="B47" s="41" t="str">
        <f t="shared" si="12"/>
        <v/>
      </c>
      <c r="C47" s="90"/>
      <c r="D47" s="29"/>
      <c r="E47" s="41" t="str">
        <f t="shared" si="15"/>
        <v/>
      </c>
      <c r="F47" s="90"/>
      <c r="G47" s="29"/>
      <c r="H47" s="41" t="str">
        <f t="shared" si="13"/>
        <v/>
      </c>
      <c r="I47" s="92"/>
      <c r="J47" s="29"/>
      <c r="K47" s="38" t="str">
        <f t="shared" si="14"/>
        <v/>
      </c>
      <c r="L47" s="90"/>
      <c r="M47" s="29"/>
    </row>
    <row r="48" spans="1:13" s="125" customFormat="1" ht="46.5" hidden="1" customHeight="1" x14ac:dyDescent="0.25">
      <c r="A48" s="219"/>
      <c r="B48" s="41" t="str">
        <f t="shared" si="12"/>
        <v/>
      </c>
      <c r="C48" s="90"/>
      <c r="D48" s="29"/>
      <c r="E48" s="41" t="str">
        <f t="shared" si="15"/>
        <v/>
      </c>
      <c r="F48" s="90"/>
      <c r="G48" s="29"/>
      <c r="H48" s="41" t="str">
        <f t="shared" si="13"/>
        <v/>
      </c>
      <c r="I48" s="92"/>
      <c r="J48" s="29"/>
      <c r="K48" s="38" t="str">
        <f t="shared" si="14"/>
        <v/>
      </c>
      <c r="L48" s="90"/>
      <c r="M48" s="29"/>
    </row>
    <row r="49" spans="1:13" s="125" customFormat="1" ht="46.5" hidden="1" customHeight="1" x14ac:dyDescent="0.25">
      <c r="A49" s="219"/>
      <c r="B49" s="41" t="str">
        <f t="shared" si="12"/>
        <v/>
      </c>
      <c r="C49" s="90"/>
      <c r="D49" s="29"/>
      <c r="E49" s="41" t="str">
        <f t="shared" si="15"/>
        <v/>
      </c>
      <c r="F49" s="90"/>
      <c r="G49" s="29"/>
      <c r="H49" s="41" t="str">
        <f t="shared" si="13"/>
        <v/>
      </c>
      <c r="I49" s="92"/>
      <c r="J49" s="29"/>
      <c r="K49" s="38" t="str">
        <f t="shared" si="14"/>
        <v/>
      </c>
      <c r="L49" s="90"/>
      <c r="M49" s="29"/>
    </row>
    <row r="50" spans="1:13" s="125" customFormat="1" ht="46.5" hidden="1" customHeight="1" x14ac:dyDescent="0.25">
      <c r="A50" s="219"/>
      <c r="B50" s="41" t="str">
        <f t="shared" si="12"/>
        <v/>
      </c>
      <c r="C50" s="90"/>
      <c r="D50" s="29"/>
      <c r="E50" s="41" t="str">
        <f t="shared" si="15"/>
        <v/>
      </c>
      <c r="F50" s="90"/>
      <c r="G50" s="29"/>
      <c r="H50" s="41" t="str">
        <f t="shared" si="13"/>
        <v/>
      </c>
      <c r="I50" s="92"/>
      <c r="J50" s="29"/>
      <c r="K50" s="38" t="str">
        <f t="shared" si="14"/>
        <v/>
      </c>
      <c r="L50" s="90"/>
      <c r="M50" s="29"/>
    </row>
    <row r="51" spans="1:13" s="125" customFormat="1" ht="46.5" hidden="1" customHeight="1" x14ac:dyDescent="0.25">
      <c r="A51" s="219"/>
      <c r="B51" s="41" t="str">
        <f t="shared" si="12"/>
        <v/>
      </c>
      <c r="C51" s="90"/>
      <c r="D51" s="29"/>
      <c r="E51" s="41" t="str">
        <f t="shared" si="15"/>
        <v/>
      </c>
      <c r="F51" s="90"/>
      <c r="G51" s="29"/>
      <c r="H51" s="41" t="str">
        <f t="shared" si="13"/>
        <v/>
      </c>
      <c r="I51" s="92"/>
      <c r="J51" s="29"/>
      <c r="K51" s="38" t="str">
        <f t="shared" si="14"/>
        <v/>
      </c>
      <c r="L51" s="90"/>
      <c r="M51" s="29"/>
    </row>
    <row r="52" spans="1:13" s="125" customFormat="1" ht="46.5" hidden="1" customHeight="1" thickBot="1" x14ac:dyDescent="0.3">
      <c r="A52" s="220"/>
      <c r="B52" s="42" t="str">
        <f t="shared" si="12"/>
        <v/>
      </c>
      <c r="C52" s="143"/>
      <c r="D52" s="31"/>
      <c r="E52" s="42" t="str">
        <f t="shared" si="15"/>
        <v/>
      </c>
      <c r="F52" s="143"/>
      <c r="G52" s="31"/>
      <c r="H52" s="42" t="str">
        <f t="shared" si="13"/>
        <v/>
      </c>
      <c r="I52" s="144"/>
      <c r="J52" s="31"/>
      <c r="K52" s="39" t="str">
        <f t="shared" si="14"/>
        <v/>
      </c>
      <c r="L52" s="143"/>
      <c r="M52" s="31"/>
    </row>
    <row r="53" spans="1:13" s="125" customFormat="1" ht="46.5" customHeight="1" x14ac:dyDescent="0.25">
      <c r="A53" s="212" t="s">
        <v>5</v>
      </c>
      <c r="B53" s="40">
        <f>IFERROR(IF(C53="","",1),"")</f>
        <v>1</v>
      </c>
      <c r="C53" s="130" t="s">
        <v>95</v>
      </c>
      <c r="D53" s="29">
        <v>1</v>
      </c>
      <c r="E53" s="40">
        <f>IFERROR(IF(F53="","",1),"")</f>
        <v>1</v>
      </c>
      <c r="F53" s="130" t="s">
        <v>91</v>
      </c>
      <c r="G53" s="29">
        <v>2</v>
      </c>
      <c r="H53" s="40">
        <f>IFERROR(IF(I53="","",1),"")</f>
        <v>1</v>
      </c>
      <c r="I53" s="145" t="s">
        <v>123</v>
      </c>
      <c r="J53" s="29">
        <v>2</v>
      </c>
      <c r="K53" s="37"/>
      <c r="L53" s="127"/>
      <c r="M53" s="29"/>
    </row>
    <row r="54" spans="1:13" s="125" customFormat="1" ht="93" customHeight="1" thickBot="1" x14ac:dyDescent="0.3">
      <c r="A54" s="213"/>
      <c r="B54" s="41">
        <f>IFERROR(IF(C54="","",B53+1),"")</f>
        <v>2</v>
      </c>
      <c r="C54" s="120" t="s">
        <v>286</v>
      </c>
      <c r="D54" s="29">
        <v>2</v>
      </c>
      <c r="E54" s="41">
        <f>IFERROR(IF(F54="","",E53+1),"")</f>
        <v>2</v>
      </c>
      <c r="F54" s="142" t="s">
        <v>92</v>
      </c>
      <c r="G54" s="29">
        <v>2</v>
      </c>
      <c r="H54" s="41" t="str">
        <f>IFERROR(IF(I54="","",H53+1),"")</f>
        <v/>
      </c>
      <c r="I54" s="92"/>
      <c r="J54" s="29"/>
      <c r="K54" s="38"/>
      <c r="L54" s="90"/>
      <c r="M54" s="29"/>
    </row>
    <row r="55" spans="1:13" s="125" customFormat="1" ht="60.75" hidden="1" customHeight="1" x14ac:dyDescent="0.25">
      <c r="A55" s="213"/>
      <c r="B55" s="41" t="str">
        <f t="shared" ref="B55:B64" si="16">IFERROR(IF(C55="","",B54+1),"")</f>
        <v/>
      </c>
      <c r="C55" s="90"/>
      <c r="D55" s="29"/>
      <c r="E55" s="41" t="str">
        <f t="shared" ref="E55:E64" si="17">IFERROR(IF(F55="","",E54+1),"")</f>
        <v/>
      </c>
      <c r="F55" s="120"/>
      <c r="G55" s="29"/>
      <c r="H55" s="41" t="str">
        <f t="shared" ref="H55:H64" si="18">IFERROR(IF(I55="","",H54+1),"")</f>
        <v/>
      </c>
      <c r="I55" s="92"/>
      <c r="J55" s="29"/>
      <c r="K55" s="38" t="str">
        <f t="shared" ref="K55:K64" si="19">IFERROR(IF(L55="","",K54+1),"")</f>
        <v/>
      </c>
      <c r="L55" s="90"/>
      <c r="M55" s="29"/>
    </row>
    <row r="56" spans="1:13" s="125" customFormat="1" ht="46.5" hidden="1" customHeight="1" x14ac:dyDescent="0.25">
      <c r="A56" s="213"/>
      <c r="B56" s="41" t="str">
        <f t="shared" si="16"/>
        <v/>
      </c>
      <c r="C56" s="90"/>
      <c r="D56" s="29"/>
      <c r="E56" s="41" t="str">
        <f t="shared" si="17"/>
        <v/>
      </c>
      <c r="F56" s="90"/>
      <c r="G56" s="29"/>
      <c r="H56" s="41" t="str">
        <f t="shared" si="18"/>
        <v/>
      </c>
      <c r="I56" s="92"/>
      <c r="J56" s="29"/>
      <c r="K56" s="38" t="str">
        <f t="shared" si="19"/>
        <v/>
      </c>
      <c r="L56" s="90"/>
      <c r="M56" s="29"/>
    </row>
    <row r="57" spans="1:13" s="125" customFormat="1" ht="81" hidden="1" customHeight="1" x14ac:dyDescent="0.25">
      <c r="A57" s="213"/>
      <c r="B57" s="41" t="str">
        <f t="shared" si="16"/>
        <v/>
      </c>
      <c r="C57" s="90"/>
      <c r="D57" s="29"/>
      <c r="E57" s="41" t="str">
        <f t="shared" si="17"/>
        <v/>
      </c>
      <c r="F57" s="90"/>
      <c r="G57" s="29"/>
      <c r="H57" s="41" t="str">
        <f t="shared" si="18"/>
        <v/>
      </c>
      <c r="I57" s="92"/>
      <c r="J57" s="29"/>
      <c r="K57" s="38" t="str">
        <f t="shared" si="19"/>
        <v/>
      </c>
      <c r="L57" s="90"/>
      <c r="M57" s="29"/>
    </row>
    <row r="58" spans="1:13" s="125" customFormat="1" ht="46.5" hidden="1" customHeight="1" x14ac:dyDescent="0.25">
      <c r="A58" s="213"/>
      <c r="B58" s="41" t="str">
        <f t="shared" si="16"/>
        <v/>
      </c>
      <c r="C58" s="90"/>
      <c r="D58" s="29"/>
      <c r="E58" s="41" t="str">
        <f t="shared" si="17"/>
        <v/>
      </c>
      <c r="F58" s="90"/>
      <c r="G58" s="29"/>
      <c r="H58" s="41" t="str">
        <f t="shared" si="18"/>
        <v/>
      </c>
      <c r="I58" s="92"/>
      <c r="J58" s="29"/>
      <c r="K58" s="38" t="str">
        <f t="shared" si="19"/>
        <v/>
      </c>
      <c r="L58" s="90"/>
      <c r="M58" s="29"/>
    </row>
    <row r="59" spans="1:13" s="125" customFormat="1" ht="46.5" hidden="1" customHeight="1" x14ac:dyDescent="0.25">
      <c r="A59" s="213"/>
      <c r="B59" s="41" t="str">
        <f t="shared" si="16"/>
        <v/>
      </c>
      <c r="C59" s="90"/>
      <c r="D59" s="29"/>
      <c r="E59" s="41" t="str">
        <f t="shared" si="17"/>
        <v/>
      </c>
      <c r="F59" s="90"/>
      <c r="G59" s="29"/>
      <c r="H59" s="41" t="str">
        <f t="shared" si="18"/>
        <v/>
      </c>
      <c r="I59" s="92"/>
      <c r="J59" s="29"/>
      <c r="K59" s="38" t="str">
        <f t="shared" si="19"/>
        <v/>
      </c>
      <c r="L59" s="90"/>
      <c r="M59" s="29"/>
    </row>
    <row r="60" spans="1:13" s="125" customFormat="1" ht="46.5" hidden="1" customHeight="1" x14ac:dyDescent="0.25">
      <c r="A60" s="213"/>
      <c r="B60" s="41" t="str">
        <f t="shared" si="16"/>
        <v/>
      </c>
      <c r="C60" s="90"/>
      <c r="D60" s="29"/>
      <c r="E60" s="41" t="str">
        <f t="shared" si="17"/>
        <v/>
      </c>
      <c r="F60" s="90"/>
      <c r="G60" s="29"/>
      <c r="H60" s="41" t="str">
        <f t="shared" si="18"/>
        <v/>
      </c>
      <c r="I60" s="92"/>
      <c r="J60" s="29"/>
      <c r="K60" s="38" t="str">
        <f t="shared" si="19"/>
        <v/>
      </c>
      <c r="L60" s="90"/>
      <c r="M60" s="29"/>
    </row>
    <row r="61" spans="1:13" s="125" customFormat="1" ht="46.5" hidden="1" customHeight="1" x14ac:dyDescent="0.25">
      <c r="A61" s="213"/>
      <c r="B61" s="41" t="str">
        <f t="shared" si="16"/>
        <v/>
      </c>
      <c r="C61" s="90"/>
      <c r="D61" s="29"/>
      <c r="E61" s="41" t="str">
        <f t="shared" si="17"/>
        <v/>
      </c>
      <c r="F61" s="90"/>
      <c r="G61" s="29"/>
      <c r="H61" s="41" t="str">
        <f t="shared" si="18"/>
        <v/>
      </c>
      <c r="I61" s="92"/>
      <c r="J61" s="29"/>
      <c r="K61" s="38" t="str">
        <f t="shared" si="19"/>
        <v/>
      </c>
      <c r="L61" s="90"/>
      <c r="M61" s="29"/>
    </row>
    <row r="62" spans="1:13" s="125" customFormat="1" ht="46.5" hidden="1" customHeight="1" x14ac:dyDescent="0.25">
      <c r="A62" s="213"/>
      <c r="B62" s="41" t="str">
        <f t="shared" si="16"/>
        <v/>
      </c>
      <c r="C62" s="90"/>
      <c r="D62" s="29"/>
      <c r="E62" s="41" t="str">
        <f t="shared" si="17"/>
        <v/>
      </c>
      <c r="F62" s="90"/>
      <c r="G62" s="29"/>
      <c r="H62" s="41" t="str">
        <f t="shared" si="18"/>
        <v/>
      </c>
      <c r="I62" s="92"/>
      <c r="J62" s="29"/>
      <c r="K62" s="38" t="str">
        <f t="shared" si="19"/>
        <v/>
      </c>
      <c r="L62" s="90"/>
      <c r="M62" s="29"/>
    </row>
    <row r="63" spans="1:13" s="125" customFormat="1" ht="46.5" hidden="1" customHeight="1" x14ac:dyDescent="0.25">
      <c r="A63" s="213"/>
      <c r="B63" s="41" t="str">
        <f t="shared" si="16"/>
        <v/>
      </c>
      <c r="C63" s="90"/>
      <c r="D63" s="29"/>
      <c r="E63" s="41" t="str">
        <f t="shared" si="17"/>
        <v/>
      </c>
      <c r="F63" s="90"/>
      <c r="G63" s="29"/>
      <c r="H63" s="41" t="str">
        <f t="shared" si="18"/>
        <v/>
      </c>
      <c r="I63" s="92"/>
      <c r="J63" s="29"/>
      <c r="K63" s="38" t="str">
        <f t="shared" si="19"/>
        <v/>
      </c>
      <c r="L63" s="90"/>
      <c r="M63" s="29"/>
    </row>
    <row r="64" spans="1:13" s="125" customFormat="1" ht="46.5" hidden="1" customHeight="1" thickBot="1" x14ac:dyDescent="0.3">
      <c r="A64" s="214"/>
      <c r="B64" s="42" t="str">
        <f t="shared" si="16"/>
        <v/>
      </c>
      <c r="C64" s="143"/>
      <c r="D64" s="31"/>
      <c r="E64" s="42" t="str">
        <f t="shared" si="17"/>
        <v/>
      </c>
      <c r="F64" s="143"/>
      <c r="G64" s="31"/>
      <c r="H64" s="42" t="str">
        <f t="shared" si="18"/>
        <v/>
      </c>
      <c r="I64" s="144"/>
      <c r="J64" s="31"/>
      <c r="K64" s="39" t="str">
        <f t="shared" si="19"/>
        <v/>
      </c>
      <c r="L64" s="143"/>
      <c r="M64" s="31"/>
    </row>
    <row r="65" spans="1:13" s="125" customFormat="1" ht="60" x14ac:dyDescent="0.25">
      <c r="A65" s="215" t="s">
        <v>11</v>
      </c>
      <c r="B65" s="40">
        <f>IFERROR(IF(C65="","",1),"")</f>
        <v>1</v>
      </c>
      <c r="C65" s="119" t="s">
        <v>71</v>
      </c>
      <c r="D65" s="33">
        <v>3</v>
      </c>
      <c r="E65" s="40">
        <f>IFERROR(IF(F65="","",1),"")</f>
        <v>1</v>
      </c>
      <c r="F65" s="90" t="s">
        <v>12</v>
      </c>
      <c r="G65" s="33">
        <v>2</v>
      </c>
      <c r="H65" s="40">
        <f>IFERROR(IF(I65="","",1),"")</f>
        <v>1</v>
      </c>
      <c r="I65" s="146" t="s">
        <v>118</v>
      </c>
      <c r="J65" s="29">
        <v>1</v>
      </c>
      <c r="K65" s="37" t="str">
        <f>IFERROR(IF(L65="","",1),"")</f>
        <v/>
      </c>
      <c r="L65" s="147"/>
      <c r="M65" s="33"/>
    </row>
    <row r="66" spans="1:13" s="125" customFormat="1" ht="46.5" customHeight="1" x14ac:dyDescent="0.25">
      <c r="A66" s="199"/>
      <c r="B66" s="41">
        <f>IFERROR(IF(C66="","",B65+1),"")</f>
        <v>2</v>
      </c>
      <c r="C66" s="120" t="s">
        <v>72</v>
      </c>
      <c r="D66" s="29">
        <v>2</v>
      </c>
      <c r="E66" s="41">
        <f>IFERROR(IF(F66="","",E65+1),"")</f>
        <v>2</v>
      </c>
      <c r="F66" s="120" t="s">
        <v>96</v>
      </c>
      <c r="G66" s="29">
        <v>3</v>
      </c>
      <c r="H66" s="41" t="str">
        <f>IFERROR(IF(I66="","",H65+1),"")</f>
        <v/>
      </c>
      <c r="I66" s="92"/>
      <c r="J66" s="29"/>
      <c r="K66" s="38" t="str">
        <f>IFERROR(IF(L66="","",K65+1),"")</f>
        <v/>
      </c>
      <c r="L66" s="90"/>
      <c r="M66" s="29"/>
    </row>
    <row r="67" spans="1:13" s="125" customFormat="1" ht="46.5" customHeight="1" x14ac:dyDescent="0.25">
      <c r="A67" s="199"/>
      <c r="B67" s="41" t="str">
        <f t="shared" ref="B67:B76" si="20">IFERROR(IF(C67="","",B66+1),"")</f>
        <v/>
      </c>
      <c r="C67" s="90"/>
      <c r="D67" s="29"/>
      <c r="E67" s="41" t="str">
        <f t="shared" ref="E67:E76" si="21">IFERROR(IF(F67="","",E66+1),"")</f>
        <v/>
      </c>
      <c r="F67" s="90"/>
      <c r="G67" s="29"/>
      <c r="H67" s="41" t="str">
        <f t="shared" ref="H67:H76" si="22">IFERROR(IF(I67="","",H66+1),"")</f>
        <v/>
      </c>
      <c r="I67" s="92"/>
      <c r="J67" s="29"/>
      <c r="K67" s="38" t="str">
        <f t="shared" ref="K67:K76" si="23">IFERROR(IF(L67="","",K66+1),"")</f>
        <v/>
      </c>
      <c r="L67" s="90"/>
      <c r="M67" s="29"/>
    </row>
    <row r="68" spans="1:13" s="125" customFormat="1" ht="46.5" hidden="1" customHeight="1" x14ac:dyDescent="0.25">
      <c r="A68" s="199"/>
      <c r="B68" s="41" t="str">
        <f t="shared" si="20"/>
        <v/>
      </c>
      <c r="C68" s="90"/>
      <c r="D68" s="29"/>
      <c r="E68" s="41" t="str">
        <f t="shared" si="21"/>
        <v/>
      </c>
      <c r="F68" s="132"/>
      <c r="G68" s="29"/>
      <c r="H68" s="41" t="str">
        <f t="shared" si="22"/>
        <v/>
      </c>
      <c r="I68" s="92"/>
      <c r="J68" s="29"/>
      <c r="K68" s="38" t="str">
        <f t="shared" si="23"/>
        <v/>
      </c>
      <c r="L68" s="90"/>
      <c r="M68" s="29"/>
    </row>
    <row r="69" spans="1:13" s="125" customFormat="1" ht="46.5" hidden="1" customHeight="1" x14ac:dyDescent="0.25">
      <c r="A69" s="199"/>
      <c r="B69" s="41" t="str">
        <f t="shared" si="20"/>
        <v/>
      </c>
      <c r="C69" s="120"/>
      <c r="D69" s="29"/>
      <c r="E69" s="41" t="str">
        <f t="shared" si="21"/>
        <v/>
      </c>
      <c r="F69" s="90"/>
      <c r="G69" s="29"/>
      <c r="H69" s="41" t="str">
        <f t="shared" si="22"/>
        <v/>
      </c>
      <c r="I69" s="92"/>
      <c r="J69" s="29"/>
      <c r="K69" s="38" t="str">
        <f t="shared" si="23"/>
        <v/>
      </c>
      <c r="L69" s="90"/>
      <c r="M69" s="29"/>
    </row>
    <row r="70" spans="1:13" s="125" customFormat="1" ht="46.5" hidden="1" customHeight="1" x14ac:dyDescent="0.25">
      <c r="A70" s="199"/>
      <c r="B70" s="41" t="str">
        <f t="shared" si="20"/>
        <v/>
      </c>
      <c r="C70" s="90"/>
      <c r="D70" s="29"/>
      <c r="E70" s="41" t="str">
        <f t="shared" si="21"/>
        <v/>
      </c>
      <c r="F70" s="90"/>
      <c r="G70" s="29"/>
      <c r="H70" s="41" t="str">
        <f t="shared" si="22"/>
        <v/>
      </c>
      <c r="I70" s="92"/>
      <c r="J70" s="29"/>
      <c r="K70" s="38" t="str">
        <f t="shared" si="23"/>
        <v/>
      </c>
      <c r="L70" s="90"/>
      <c r="M70" s="29"/>
    </row>
    <row r="71" spans="1:13" s="125" customFormat="1" ht="46.5" hidden="1" customHeight="1" x14ac:dyDescent="0.25">
      <c r="A71" s="199"/>
      <c r="B71" s="41" t="str">
        <f t="shared" si="20"/>
        <v/>
      </c>
      <c r="C71" s="90"/>
      <c r="D71" s="29"/>
      <c r="E71" s="41" t="str">
        <f t="shared" si="21"/>
        <v/>
      </c>
      <c r="F71" s="90"/>
      <c r="G71" s="29"/>
      <c r="H71" s="41" t="str">
        <f t="shared" si="22"/>
        <v/>
      </c>
      <c r="I71" s="92"/>
      <c r="J71" s="29"/>
      <c r="K71" s="38" t="str">
        <f t="shared" si="23"/>
        <v/>
      </c>
      <c r="L71" s="90"/>
      <c r="M71" s="29"/>
    </row>
    <row r="72" spans="1:13" s="125" customFormat="1" ht="46.5" hidden="1" customHeight="1" x14ac:dyDescent="0.25">
      <c r="A72" s="199"/>
      <c r="B72" s="41" t="str">
        <f t="shared" si="20"/>
        <v/>
      </c>
      <c r="C72" s="90"/>
      <c r="D72" s="29"/>
      <c r="E72" s="41" t="str">
        <f t="shared" si="21"/>
        <v/>
      </c>
      <c r="F72" s="90"/>
      <c r="G72" s="29"/>
      <c r="H72" s="41" t="str">
        <f t="shared" si="22"/>
        <v/>
      </c>
      <c r="I72" s="92"/>
      <c r="J72" s="29"/>
      <c r="K72" s="38" t="str">
        <f t="shared" si="23"/>
        <v/>
      </c>
      <c r="L72" s="90"/>
      <c r="M72" s="29"/>
    </row>
    <row r="73" spans="1:13" s="125" customFormat="1" ht="46.5" hidden="1" customHeight="1" x14ac:dyDescent="0.25">
      <c r="A73" s="199"/>
      <c r="B73" s="41" t="str">
        <f t="shared" si="20"/>
        <v/>
      </c>
      <c r="C73" s="90"/>
      <c r="D73" s="29"/>
      <c r="E73" s="41" t="str">
        <f t="shared" si="21"/>
        <v/>
      </c>
      <c r="F73" s="90"/>
      <c r="G73" s="29"/>
      <c r="H73" s="41" t="str">
        <f t="shared" si="22"/>
        <v/>
      </c>
      <c r="I73" s="92"/>
      <c r="J73" s="29"/>
      <c r="K73" s="38" t="str">
        <f t="shared" si="23"/>
        <v/>
      </c>
      <c r="L73" s="90"/>
      <c r="M73" s="29"/>
    </row>
    <row r="74" spans="1:13" s="125" customFormat="1" ht="46.5" hidden="1" customHeight="1" x14ac:dyDescent="0.25">
      <c r="A74" s="199"/>
      <c r="B74" s="41" t="str">
        <f t="shared" si="20"/>
        <v/>
      </c>
      <c r="C74" s="90"/>
      <c r="D74" s="29"/>
      <c r="E74" s="41" t="str">
        <f t="shared" si="21"/>
        <v/>
      </c>
      <c r="F74" s="90"/>
      <c r="G74" s="29"/>
      <c r="H74" s="41" t="str">
        <f t="shared" si="22"/>
        <v/>
      </c>
      <c r="I74" s="92"/>
      <c r="J74" s="29"/>
      <c r="K74" s="38" t="str">
        <f t="shared" si="23"/>
        <v/>
      </c>
      <c r="L74" s="90"/>
      <c r="M74" s="29"/>
    </row>
    <row r="75" spans="1:13" s="125" customFormat="1" ht="46.5" hidden="1" customHeight="1" x14ac:dyDescent="0.25">
      <c r="A75" s="199"/>
      <c r="B75" s="41" t="str">
        <f t="shared" si="20"/>
        <v/>
      </c>
      <c r="C75" s="90"/>
      <c r="D75" s="29"/>
      <c r="E75" s="41" t="str">
        <f t="shared" si="21"/>
        <v/>
      </c>
      <c r="F75" s="90"/>
      <c r="G75" s="29"/>
      <c r="H75" s="41" t="str">
        <f t="shared" si="22"/>
        <v/>
      </c>
      <c r="I75" s="92"/>
      <c r="J75" s="29"/>
      <c r="K75" s="38" t="str">
        <f t="shared" si="23"/>
        <v/>
      </c>
      <c r="L75" s="90"/>
      <c r="M75" s="29"/>
    </row>
    <row r="76" spans="1:13" ht="46.5" hidden="1" customHeight="1" thickBot="1" x14ac:dyDescent="0.3">
      <c r="A76" s="216"/>
      <c r="B76" s="42" t="str">
        <f t="shared" si="20"/>
        <v/>
      </c>
      <c r="C76" s="148"/>
      <c r="D76" s="34"/>
      <c r="E76" s="42" t="str">
        <f t="shared" si="21"/>
        <v/>
      </c>
      <c r="F76" s="148"/>
      <c r="G76" s="34"/>
      <c r="H76" s="42" t="str">
        <f t="shared" si="22"/>
        <v/>
      </c>
      <c r="I76" s="149"/>
      <c r="J76" s="34"/>
      <c r="K76" s="39" t="str">
        <f t="shared" si="23"/>
        <v/>
      </c>
      <c r="L76" s="148"/>
      <c r="M76" s="34"/>
    </row>
  </sheetData>
  <mergeCells count="19">
    <mergeCell ref="A53:A64"/>
    <mergeCell ref="A65:A76"/>
    <mergeCell ref="A29:A40"/>
    <mergeCell ref="A41:A52"/>
    <mergeCell ref="K3:L3"/>
    <mergeCell ref="K2:M2"/>
    <mergeCell ref="A3:A4"/>
    <mergeCell ref="A17:A28"/>
    <mergeCell ref="A5:A16"/>
    <mergeCell ref="K4:L4"/>
    <mergeCell ref="H2:J2"/>
    <mergeCell ref="H3:I3"/>
    <mergeCell ref="H4:I4"/>
    <mergeCell ref="B2:D2"/>
    <mergeCell ref="B3:C3"/>
    <mergeCell ref="B4:C4"/>
    <mergeCell ref="E4:F4"/>
    <mergeCell ref="E3:F3"/>
    <mergeCell ref="E2:G2"/>
  </mergeCells>
  <pageMargins left="0.7" right="0.7" top="0.75" bottom="0.75" header="0.3" footer="0.3"/>
  <pageSetup orientation="portrait" horizontalDpi="4294967292" verticalDpi="0"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outlinePr summaryBelow="0" summaryRight="0"/>
  </sheetPr>
  <dimension ref="A1:V77"/>
  <sheetViews>
    <sheetView zoomScale="85" zoomScaleNormal="85" workbookViewId="0">
      <pane xSplit="2" ySplit="4" topLeftCell="C53" activePane="bottomRight" state="frozen"/>
      <selection pane="topRight" activeCell="C1" sqref="C1"/>
      <selection pane="bottomLeft" activeCell="A4" sqref="A4"/>
      <selection pane="bottomRight" activeCell="D58" sqref="D58"/>
    </sheetView>
  </sheetViews>
  <sheetFormatPr baseColWidth="10" defaultColWidth="12.5703125" defaultRowHeight="15" customHeight="1" x14ac:dyDescent="0.25"/>
  <cols>
    <col min="1" max="1" width="18.7109375" style="1" customWidth="1"/>
    <col min="2" max="2" width="38.28515625" style="1" customWidth="1"/>
    <col min="3" max="3" width="6.5703125" style="1" customWidth="1"/>
    <col min="4" max="4" width="71.7109375" style="1" customWidth="1"/>
    <col min="5" max="7" width="17.140625" style="1" customWidth="1"/>
    <col min="8" max="8" width="6.5703125" style="1" customWidth="1"/>
    <col min="9" max="9" width="71.7109375" style="1" customWidth="1"/>
    <col min="10" max="10" width="16.42578125" style="1" bestFit="1" customWidth="1"/>
    <col min="11" max="12" width="17.140625" style="1" customWidth="1"/>
    <col min="13" max="13" width="6.5703125" style="1" customWidth="1"/>
    <col min="14" max="14" width="71.7109375" style="1" customWidth="1"/>
    <col min="15" max="15" width="16.42578125" style="1" bestFit="1" customWidth="1"/>
    <col min="16" max="17" width="17.140625" style="1" customWidth="1"/>
    <col min="18" max="18" width="6.5703125" style="1" customWidth="1"/>
    <col min="19" max="19" width="71.7109375" style="1" customWidth="1"/>
    <col min="20" max="22" width="17.140625" style="1" customWidth="1"/>
    <col min="23" max="16384" width="12.5703125" style="1"/>
  </cols>
  <sheetData>
    <row r="1" spans="1:22" ht="37.5" customHeight="1" thickBot="1" x14ac:dyDescent="0.3">
      <c r="A1" s="66" t="str">
        <f>EJEMPLO!E3</f>
        <v>SGC</v>
      </c>
      <c r="B1" s="79" t="str">
        <f>VLOOKUP(A1,SISTEMAS,2,FALSE)</f>
        <v xml:space="preserve">Sistema de gestión de calidad </v>
      </c>
      <c r="C1" s="19"/>
      <c r="D1" s="19"/>
      <c r="E1" s="19"/>
      <c r="F1" s="19"/>
      <c r="G1" s="19"/>
      <c r="H1" s="19"/>
      <c r="I1" s="19"/>
      <c r="J1" s="19"/>
      <c r="K1" s="19"/>
      <c r="L1" s="19"/>
      <c r="M1" s="19"/>
      <c r="N1" s="19"/>
      <c r="O1" s="19"/>
      <c r="P1" s="19"/>
      <c r="Q1" s="19"/>
      <c r="R1" s="19"/>
      <c r="S1" s="19"/>
      <c r="T1" s="19"/>
      <c r="U1" s="19"/>
      <c r="V1" s="19"/>
    </row>
    <row r="2" spans="1:22" ht="15" customHeight="1" thickBot="1" x14ac:dyDescent="0.3"/>
    <row r="3" spans="1:22" ht="35.25" customHeight="1" thickBot="1" x14ac:dyDescent="0.3">
      <c r="A3" s="239" t="s">
        <v>0</v>
      </c>
      <c r="B3" s="242" t="s">
        <v>1</v>
      </c>
      <c r="C3" s="229" t="s">
        <v>2</v>
      </c>
      <c r="D3" s="230"/>
      <c r="E3" s="230"/>
      <c r="F3" s="230"/>
      <c r="G3" s="231"/>
      <c r="H3" s="229" t="s">
        <v>3</v>
      </c>
      <c r="I3" s="230"/>
      <c r="J3" s="230"/>
      <c r="K3" s="230"/>
      <c r="L3" s="231"/>
      <c r="M3" s="229" t="s">
        <v>4</v>
      </c>
      <c r="N3" s="230"/>
      <c r="O3" s="230"/>
      <c r="P3" s="230"/>
      <c r="Q3" s="231"/>
      <c r="R3" s="226" t="s">
        <v>5</v>
      </c>
      <c r="S3" s="227"/>
      <c r="T3" s="227"/>
      <c r="U3" s="227"/>
      <c r="V3" s="228"/>
    </row>
    <row r="4" spans="1:22" ht="35.25" customHeight="1" thickBot="1" x14ac:dyDescent="0.3">
      <c r="A4" s="240"/>
      <c r="B4" s="243"/>
      <c r="C4" s="224" t="s">
        <v>18</v>
      </c>
      <c r="D4" s="232"/>
      <c r="E4" s="74" t="s">
        <v>14</v>
      </c>
      <c r="F4" s="75" t="s">
        <v>15</v>
      </c>
      <c r="G4" s="76" t="s">
        <v>30</v>
      </c>
      <c r="H4" s="224" t="s">
        <v>18</v>
      </c>
      <c r="I4" s="232"/>
      <c r="J4" s="74" t="s">
        <v>14</v>
      </c>
      <c r="K4" s="75" t="s">
        <v>15</v>
      </c>
      <c r="L4" s="76" t="s">
        <v>30</v>
      </c>
      <c r="M4" s="224" t="s">
        <v>18</v>
      </c>
      <c r="N4" s="232"/>
      <c r="O4" s="74" t="s">
        <v>14</v>
      </c>
      <c r="P4" s="75" t="s">
        <v>15</v>
      </c>
      <c r="Q4" s="76" t="s">
        <v>30</v>
      </c>
      <c r="R4" s="224" t="s">
        <v>18</v>
      </c>
      <c r="S4" s="225"/>
      <c r="T4" s="77" t="s">
        <v>14</v>
      </c>
      <c r="U4" s="75" t="s">
        <v>15</v>
      </c>
      <c r="V4" s="78" t="s">
        <v>30</v>
      </c>
    </row>
    <row r="5" spans="1:22" ht="45.75" customHeight="1" x14ac:dyDescent="0.25">
      <c r="A5" s="233">
        <f>VLOOKUP(B5,PESTAL,VLOOKUP(A$1,SISTEMAS,3,FALSE)+1,FALSE)</f>
        <v>0.1</v>
      </c>
      <c r="B5" s="236" t="s">
        <v>6</v>
      </c>
      <c r="C5" s="43">
        <f>IFERROR(IF(D5="","",1),"")</f>
        <v>1</v>
      </c>
      <c r="D5" s="17" t="str">
        <f>IF('CUESTIONES PESTAL vs DOFA'!C5="","",'CUESTIONES PESTAL vs DOFA'!C5)</f>
        <v>Cambios Administrativos en la Alta Dirección de la entidad</v>
      </c>
      <c r="E5" s="3">
        <f>IFERROR(VLOOKUP(C5,DEBILIDADP,VLOOKUP($A$1,SISTEMAS,3,FALSE)+2,FALSE),"")</f>
        <v>2</v>
      </c>
      <c r="F5" s="4">
        <f>IF(D5="","",$A$5*E5)</f>
        <v>0.2</v>
      </c>
      <c r="G5" s="221">
        <f>IFERROR(AVERAGE(F5:F16),0)</f>
        <v>0.2</v>
      </c>
      <c r="H5" s="43">
        <f>IFERROR(IF(I5="","",1),"")</f>
        <v>1</v>
      </c>
      <c r="I5" s="12" t="str">
        <f>IF('CUESTIONES PESTAL vs DOFA'!F5="","",'CUESTIONES PESTAL vs DOFA'!F5)</f>
        <v>Reconocimiento nacional  como un nuevo modelo de gestión orientado al usuario que impacta positivamente en la imagen institucional.</v>
      </c>
      <c r="J5" s="3">
        <f t="shared" ref="J5:J16" si="0">IFERROR(VLOOKUP(H5,OPORTUNIDADP,VLOOKUP($A$1,SISTEMAS,3,FALSE)+2,FALSE),"")</f>
        <v>3</v>
      </c>
      <c r="K5" s="4">
        <f>IF(I5="","",$A$5*J5)</f>
        <v>0.30000000000000004</v>
      </c>
      <c r="L5" s="221">
        <f>IFERROR(AVERAGE(K5:K16),0)</f>
        <v>0.30000000000000004</v>
      </c>
      <c r="M5" s="43">
        <f>IFERROR(IF(N5="","",1),"")</f>
        <v>1</v>
      </c>
      <c r="N5" s="12" t="str">
        <f>IF('CUESTIONES PESTAL vs DOFA'!I5="","",'CUESTIONES PESTAL vs DOFA'!I5)</f>
        <v xml:space="preserve">Fortalecimiento de la visibilidad del Centro de Servicios por su reconocimiento a nivel nacional como una de las mejores practicas de la Rama Judicial en el modelo de calidad e innovación enfocado al usuario </v>
      </c>
      <c r="O5" s="3">
        <f t="shared" ref="O5:O16" si="1">IFERROR(VLOOKUP(M5,FORTALEZAP,VLOOKUP($A$1,SISTEMAS,3,FALSE)+2,FALSE),"")</f>
        <v>3</v>
      </c>
      <c r="P5" s="4">
        <f>IF(N5="","",$A$5*O5)</f>
        <v>0.30000000000000004</v>
      </c>
      <c r="Q5" s="221">
        <f>IFERROR(AVERAGE(P5:P16),0)</f>
        <v>0.30000000000000004</v>
      </c>
      <c r="R5" s="43">
        <f>IFERROR(IF(S5="","",1),"")</f>
        <v>1</v>
      </c>
      <c r="S5" s="25" t="str">
        <f>IF('CUESTIONES PESTAL vs DOFA'!L5="","",'CUESTIONES PESTAL vs DOFA'!L5)</f>
        <v xml:space="preserve">Reestructuración del sector administrativo de la Rama Judicial. </v>
      </c>
      <c r="T5" s="3">
        <f t="shared" ref="T5:T16" si="2">IFERROR(VLOOKUP(R5,AMENAZAP,VLOOKUP($A$1,SISTEMAS,3,FALSE)+2,FALSE),"")</f>
        <v>2</v>
      </c>
      <c r="U5" s="4">
        <f>IF(S5="","",$A$5*T5)</f>
        <v>0.2</v>
      </c>
      <c r="V5" s="221">
        <f>IFERROR(AVERAGE(U5:U16),0)</f>
        <v>0.2</v>
      </c>
    </row>
    <row r="6" spans="1:22" ht="45.75" customHeight="1" x14ac:dyDescent="0.25">
      <c r="A6" s="234"/>
      <c r="B6" s="237"/>
      <c r="C6" s="44" t="str">
        <f>IFERROR(IF(D6="","",C5+1),"")</f>
        <v/>
      </c>
      <c r="D6" s="18" t="str">
        <f>IF('CUESTIONES PESTAL vs DOFA'!C6="","",'CUESTIONES PESTAL vs DOFA'!C6)</f>
        <v/>
      </c>
      <c r="E6" s="5">
        <f t="shared" ref="E6:E16" si="3">IFERROR(VLOOKUP(C6,DEBILIDADP,VLOOKUP($A$1,SISTEMAS,3,FALSE)+2,FALSE),"")</f>
        <v>0</v>
      </c>
      <c r="F6" s="6" t="str">
        <f t="shared" ref="F6:F16" si="4">IF(D6="","",$A$5*E6)</f>
        <v/>
      </c>
      <c r="G6" s="222"/>
      <c r="H6" s="44" t="str">
        <f>IFERROR(IF(I6="","",H5+1),"")</f>
        <v/>
      </c>
      <c r="I6" s="13" t="str">
        <f>IF('CUESTIONES PESTAL vs DOFA'!F6="","",'CUESTIONES PESTAL vs DOFA'!F6)</f>
        <v/>
      </c>
      <c r="J6" s="5">
        <f t="shared" si="0"/>
        <v>0</v>
      </c>
      <c r="K6" s="6" t="str">
        <f t="shared" ref="K6:K16" si="5">IF(I6="","",$A$5*J6)</f>
        <v/>
      </c>
      <c r="L6" s="222"/>
      <c r="M6" s="44">
        <f>IFERROR(IF(N6="","",M5+1),"")</f>
        <v>2</v>
      </c>
      <c r="N6" s="13" t="str">
        <f>IF('CUESTIONES PESTAL vs DOFA'!I6="","",'CUESTIONES PESTAL vs DOFA'!I6)</f>
        <v xml:space="preserve">La implementación del sistema de gestión de calidad genera  confianza y fidelización de usuarios </v>
      </c>
      <c r="O6" s="5">
        <f t="shared" si="1"/>
        <v>3</v>
      </c>
      <c r="P6" s="6">
        <f t="shared" ref="P6:P16" si="6">IF(N6="","",$A$5*O6)</f>
        <v>0.30000000000000004</v>
      </c>
      <c r="Q6" s="222"/>
      <c r="R6" s="44" t="str">
        <f>IFERROR(IF(S6="","",R5+1),"")</f>
        <v/>
      </c>
      <c r="S6" s="26" t="str">
        <f>IF('CUESTIONES PESTAL vs DOFA'!L6="","",'CUESTIONES PESTAL vs DOFA'!L6)</f>
        <v/>
      </c>
      <c r="T6" s="5">
        <f t="shared" si="2"/>
        <v>0</v>
      </c>
      <c r="U6" s="6" t="str">
        <f t="shared" ref="U6:U16" si="7">IF(S6="","",$A$5*T6)</f>
        <v/>
      </c>
      <c r="V6" s="222"/>
    </row>
    <row r="7" spans="1:22" ht="45.75" customHeight="1" x14ac:dyDescent="0.25">
      <c r="A7" s="234"/>
      <c r="B7" s="237"/>
      <c r="C7" s="45" t="str">
        <f t="shared" ref="C7:C13" si="8">IFERROR(IF(D7="","",C6+1),"")</f>
        <v/>
      </c>
      <c r="D7" s="18" t="str">
        <f>IF('CUESTIONES PESTAL vs DOFA'!C7="","",'CUESTIONES PESTAL vs DOFA'!C7)</f>
        <v/>
      </c>
      <c r="E7" s="5">
        <f t="shared" si="3"/>
        <v>0</v>
      </c>
      <c r="F7" s="6" t="str">
        <f t="shared" si="4"/>
        <v/>
      </c>
      <c r="G7" s="222"/>
      <c r="H7" s="45" t="str">
        <f t="shared" ref="H7:H10" si="9">IFERROR(IF(I7="","",H6+1),"")</f>
        <v/>
      </c>
      <c r="I7" s="13" t="str">
        <f>IF('CUESTIONES PESTAL vs DOFA'!F7="","",MID('CUESTIONES PESTAL vs DOFA'!F7,1,250))</f>
        <v/>
      </c>
      <c r="J7" s="5">
        <f t="shared" si="0"/>
        <v>0</v>
      </c>
      <c r="K7" s="6" t="str">
        <f t="shared" si="5"/>
        <v/>
      </c>
      <c r="L7" s="222"/>
      <c r="M7" s="45">
        <f t="shared" ref="M7:M8" si="10">IFERROR(IF(N7="","",M6+1),"")</f>
        <v>3</v>
      </c>
      <c r="N7" s="13" t="str">
        <f>IF('CUESTIONES PESTAL vs DOFA'!I7="","",'CUESTIONES PESTAL vs DOFA'!I7)</f>
        <v>Modelos de gestión que pueden replicarse en otras seccional al interior de la Rama Judicial</v>
      </c>
      <c r="O7" s="5">
        <f t="shared" si="1"/>
        <v>3</v>
      </c>
      <c r="P7" s="6">
        <f t="shared" si="6"/>
        <v>0.30000000000000004</v>
      </c>
      <c r="Q7" s="222"/>
      <c r="R7" s="44" t="str">
        <f t="shared" ref="R7:R16" si="11">IFERROR(IF(S7="","",R6+1),"")</f>
        <v/>
      </c>
      <c r="S7" s="26" t="str">
        <f>IF('CUESTIONES PESTAL vs DOFA'!L7="","",'CUESTIONES PESTAL vs DOFA'!L7)</f>
        <v/>
      </c>
      <c r="T7" s="5">
        <f t="shared" si="2"/>
        <v>0</v>
      </c>
      <c r="U7" s="6" t="str">
        <f t="shared" si="7"/>
        <v/>
      </c>
      <c r="V7" s="222"/>
    </row>
    <row r="8" spans="1:22" ht="45.75" customHeight="1" x14ac:dyDescent="0.25">
      <c r="A8" s="234"/>
      <c r="B8" s="237"/>
      <c r="C8" s="45" t="str">
        <f t="shared" si="8"/>
        <v/>
      </c>
      <c r="D8" s="18" t="str">
        <f>IF('CUESTIONES PESTAL vs DOFA'!C8="","",'CUESTIONES PESTAL vs DOFA'!C8)</f>
        <v/>
      </c>
      <c r="E8" s="5">
        <f t="shared" si="3"/>
        <v>0</v>
      </c>
      <c r="F8" s="6" t="str">
        <f t="shared" si="4"/>
        <v/>
      </c>
      <c r="G8" s="222"/>
      <c r="H8" s="45" t="str">
        <f t="shared" si="9"/>
        <v/>
      </c>
      <c r="I8" s="13" t="str">
        <f>IF('CUESTIONES PESTAL vs DOFA'!F8="","",'CUESTIONES PESTAL vs DOFA'!F8)</f>
        <v/>
      </c>
      <c r="J8" s="5">
        <f t="shared" si="0"/>
        <v>0</v>
      </c>
      <c r="K8" s="6" t="str">
        <f t="shared" si="5"/>
        <v/>
      </c>
      <c r="L8" s="222"/>
      <c r="M8" s="45" t="str">
        <f t="shared" si="10"/>
        <v/>
      </c>
      <c r="N8" s="13" t="str">
        <f>IF('CUESTIONES PESTAL vs DOFA'!I8="","",'CUESTIONES PESTAL vs DOFA'!I8)</f>
        <v/>
      </c>
      <c r="O8" s="5">
        <f t="shared" si="1"/>
        <v>0</v>
      </c>
      <c r="P8" s="6" t="str">
        <f t="shared" si="6"/>
        <v/>
      </c>
      <c r="Q8" s="222"/>
      <c r="R8" s="44" t="str">
        <f t="shared" si="11"/>
        <v/>
      </c>
      <c r="S8" s="26" t="str">
        <f>IF('CUESTIONES PESTAL vs DOFA'!L8="","",'CUESTIONES PESTAL vs DOFA'!L8)</f>
        <v/>
      </c>
      <c r="T8" s="5">
        <f t="shared" si="2"/>
        <v>0</v>
      </c>
      <c r="U8" s="6" t="str">
        <f t="shared" si="7"/>
        <v/>
      </c>
      <c r="V8" s="222"/>
    </row>
    <row r="9" spans="1:22" ht="45.75" customHeight="1" x14ac:dyDescent="0.25">
      <c r="A9" s="234"/>
      <c r="B9" s="237"/>
      <c r="C9" s="45" t="str">
        <f t="shared" si="8"/>
        <v/>
      </c>
      <c r="D9" s="18" t="str">
        <f>IF('CUESTIONES PESTAL vs DOFA'!C9="","",'CUESTIONES PESTAL vs DOFA'!C9)</f>
        <v/>
      </c>
      <c r="E9" s="5">
        <f t="shared" si="3"/>
        <v>0</v>
      </c>
      <c r="F9" s="6" t="str">
        <f t="shared" si="4"/>
        <v/>
      </c>
      <c r="G9" s="222"/>
      <c r="H9" s="45" t="str">
        <f t="shared" si="9"/>
        <v/>
      </c>
      <c r="I9" s="13" t="str">
        <f>IF('CUESTIONES PESTAL vs DOFA'!F9="","",'CUESTIONES PESTAL vs DOFA'!F9)</f>
        <v/>
      </c>
      <c r="J9" s="5">
        <f t="shared" si="0"/>
        <v>0</v>
      </c>
      <c r="K9" s="6" t="str">
        <f t="shared" si="5"/>
        <v/>
      </c>
      <c r="L9" s="222"/>
      <c r="M9" s="45" t="str">
        <f t="shared" ref="M9:M16" si="12">IFERROR(IF(N9="","",M8+1),"")</f>
        <v/>
      </c>
      <c r="N9" s="26" t="str">
        <f>IF('CUESTIONES PESTAL vs DOFA'!I9="","",'CUESTIONES PESTAL vs DOFA'!I9)</f>
        <v/>
      </c>
      <c r="O9" s="5">
        <f t="shared" si="1"/>
        <v>0</v>
      </c>
      <c r="P9" s="6" t="str">
        <f t="shared" si="6"/>
        <v/>
      </c>
      <c r="Q9" s="222"/>
      <c r="R9" s="44" t="str">
        <f t="shared" si="11"/>
        <v/>
      </c>
      <c r="S9" s="26" t="str">
        <f>IF('CUESTIONES PESTAL vs DOFA'!L9="","",'CUESTIONES PESTAL vs DOFA'!L9)</f>
        <v/>
      </c>
      <c r="T9" s="5">
        <f t="shared" si="2"/>
        <v>0</v>
      </c>
      <c r="U9" s="6" t="str">
        <f t="shared" si="7"/>
        <v/>
      </c>
      <c r="V9" s="222"/>
    </row>
    <row r="10" spans="1:22" ht="45.75" customHeight="1" x14ac:dyDescent="0.25">
      <c r="A10" s="234"/>
      <c r="B10" s="237"/>
      <c r="C10" s="45" t="str">
        <f t="shared" si="8"/>
        <v/>
      </c>
      <c r="D10" s="18" t="str">
        <f>IF('CUESTIONES PESTAL vs DOFA'!C10="","",'CUESTIONES PESTAL vs DOFA'!C10)</f>
        <v/>
      </c>
      <c r="E10" s="5">
        <f t="shared" si="3"/>
        <v>0</v>
      </c>
      <c r="F10" s="6" t="str">
        <f t="shared" si="4"/>
        <v/>
      </c>
      <c r="G10" s="222"/>
      <c r="H10" s="45" t="str">
        <f t="shared" si="9"/>
        <v/>
      </c>
      <c r="I10" s="13" t="str">
        <f>IF('CUESTIONES PESTAL vs DOFA'!F10="","",'CUESTIONES PESTAL vs DOFA'!F10)</f>
        <v/>
      </c>
      <c r="J10" s="5">
        <f t="shared" si="0"/>
        <v>0</v>
      </c>
      <c r="K10" s="6" t="str">
        <f t="shared" si="5"/>
        <v/>
      </c>
      <c r="L10" s="222"/>
      <c r="M10" s="45" t="str">
        <f t="shared" si="12"/>
        <v/>
      </c>
      <c r="N10" s="26" t="str">
        <f>IF('CUESTIONES PESTAL vs DOFA'!I10="","",'CUESTIONES PESTAL vs DOFA'!I10)</f>
        <v/>
      </c>
      <c r="O10" s="5">
        <f t="shared" si="1"/>
        <v>0</v>
      </c>
      <c r="P10" s="6" t="str">
        <f t="shared" si="6"/>
        <v/>
      </c>
      <c r="Q10" s="222"/>
      <c r="R10" s="44" t="str">
        <f t="shared" si="11"/>
        <v/>
      </c>
      <c r="S10" s="26" t="str">
        <f>IF('CUESTIONES PESTAL vs DOFA'!L10="","",'CUESTIONES PESTAL vs DOFA'!L10)</f>
        <v/>
      </c>
      <c r="T10" s="5">
        <f t="shared" si="2"/>
        <v>0</v>
      </c>
      <c r="U10" s="6" t="str">
        <f t="shared" si="7"/>
        <v/>
      </c>
      <c r="V10" s="222"/>
    </row>
    <row r="11" spans="1:22" ht="45.75" customHeight="1" x14ac:dyDescent="0.25">
      <c r="A11" s="234"/>
      <c r="B11" s="237"/>
      <c r="C11" s="45" t="str">
        <f t="shared" si="8"/>
        <v/>
      </c>
      <c r="D11" s="18" t="str">
        <f>IF('CUESTIONES PESTAL vs DOFA'!C11="","",'CUESTIONES PESTAL vs DOFA'!C11)</f>
        <v/>
      </c>
      <c r="E11" s="5">
        <f t="shared" si="3"/>
        <v>0</v>
      </c>
      <c r="F11" s="6" t="str">
        <f t="shared" si="4"/>
        <v/>
      </c>
      <c r="G11" s="222"/>
      <c r="H11" s="45" t="str">
        <f t="shared" ref="H11:H16" si="13">IFERROR(IF(I11="","",H10+1),"")</f>
        <v/>
      </c>
      <c r="I11" s="26" t="str">
        <f>IF('CUESTIONES PESTAL vs DOFA'!F11="","",'CUESTIONES PESTAL vs DOFA'!F11)</f>
        <v/>
      </c>
      <c r="J11" s="5">
        <f t="shared" si="0"/>
        <v>0</v>
      </c>
      <c r="K11" s="6" t="str">
        <f t="shared" si="5"/>
        <v/>
      </c>
      <c r="L11" s="222"/>
      <c r="M11" s="45" t="str">
        <f t="shared" si="12"/>
        <v/>
      </c>
      <c r="N11" s="26" t="str">
        <f>IF('CUESTIONES PESTAL vs DOFA'!I11="","",'CUESTIONES PESTAL vs DOFA'!I11)</f>
        <v/>
      </c>
      <c r="O11" s="5">
        <f t="shared" si="1"/>
        <v>0</v>
      </c>
      <c r="P11" s="6" t="str">
        <f t="shared" si="6"/>
        <v/>
      </c>
      <c r="Q11" s="222"/>
      <c r="R11" s="44" t="str">
        <f t="shared" si="11"/>
        <v/>
      </c>
      <c r="S11" s="26" t="str">
        <f>IF('CUESTIONES PESTAL vs DOFA'!L11="","",'CUESTIONES PESTAL vs DOFA'!L11)</f>
        <v/>
      </c>
      <c r="T11" s="5">
        <f t="shared" si="2"/>
        <v>0</v>
      </c>
      <c r="U11" s="6" t="str">
        <f t="shared" si="7"/>
        <v/>
      </c>
      <c r="V11" s="222"/>
    </row>
    <row r="12" spans="1:22" ht="45.75" customHeight="1" x14ac:dyDescent="0.25">
      <c r="A12" s="234"/>
      <c r="B12" s="237"/>
      <c r="C12" s="45" t="str">
        <f t="shared" si="8"/>
        <v/>
      </c>
      <c r="D12" s="18" t="str">
        <f>IF('CUESTIONES PESTAL vs DOFA'!C12="","",'CUESTIONES PESTAL vs DOFA'!C12)</f>
        <v/>
      </c>
      <c r="E12" s="5">
        <f t="shared" si="3"/>
        <v>0</v>
      </c>
      <c r="F12" s="6" t="str">
        <f t="shared" si="4"/>
        <v/>
      </c>
      <c r="G12" s="222"/>
      <c r="H12" s="45" t="str">
        <f t="shared" si="13"/>
        <v/>
      </c>
      <c r="I12" s="26" t="str">
        <f>IF('CUESTIONES PESTAL vs DOFA'!F12="","",'CUESTIONES PESTAL vs DOFA'!F12)</f>
        <v/>
      </c>
      <c r="J12" s="5">
        <f t="shared" si="0"/>
        <v>0</v>
      </c>
      <c r="K12" s="6" t="str">
        <f t="shared" si="5"/>
        <v/>
      </c>
      <c r="L12" s="222"/>
      <c r="M12" s="45" t="str">
        <f t="shared" si="12"/>
        <v/>
      </c>
      <c r="N12" s="26" t="str">
        <f>IF('CUESTIONES PESTAL vs DOFA'!I12="","",'CUESTIONES PESTAL vs DOFA'!I12)</f>
        <v/>
      </c>
      <c r="O12" s="5">
        <f t="shared" si="1"/>
        <v>0</v>
      </c>
      <c r="P12" s="6" t="str">
        <f t="shared" si="6"/>
        <v/>
      </c>
      <c r="Q12" s="222"/>
      <c r="R12" s="44" t="str">
        <f t="shared" si="11"/>
        <v/>
      </c>
      <c r="S12" s="26" t="str">
        <f>IF('CUESTIONES PESTAL vs DOFA'!L12="","",'CUESTIONES PESTAL vs DOFA'!L12)</f>
        <v/>
      </c>
      <c r="T12" s="5">
        <f t="shared" si="2"/>
        <v>0</v>
      </c>
      <c r="U12" s="6" t="str">
        <f t="shared" si="7"/>
        <v/>
      </c>
      <c r="V12" s="222"/>
    </row>
    <row r="13" spans="1:22" ht="45.75" customHeight="1" x14ac:dyDescent="0.25">
      <c r="A13" s="234"/>
      <c r="B13" s="237"/>
      <c r="C13" s="45" t="str">
        <f t="shared" si="8"/>
        <v/>
      </c>
      <c r="D13" s="18" t="str">
        <f>IF('CUESTIONES PESTAL vs DOFA'!C13="","",'CUESTIONES PESTAL vs DOFA'!C13)</f>
        <v/>
      </c>
      <c r="E13" s="5">
        <f t="shared" si="3"/>
        <v>0</v>
      </c>
      <c r="F13" s="6" t="str">
        <f t="shared" si="4"/>
        <v/>
      </c>
      <c r="G13" s="222"/>
      <c r="H13" s="45" t="str">
        <f t="shared" si="13"/>
        <v/>
      </c>
      <c r="I13" s="26" t="str">
        <f>IF('CUESTIONES PESTAL vs DOFA'!F13="","",'CUESTIONES PESTAL vs DOFA'!F13)</f>
        <v/>
      </c>
      <c r="J13" s="5">
        <f t="shared" si="0"/>
        <v>0</v>
      </c>
      <c r="K13" s="6" t="str">
        <f t="shared" si="5"/>
        <v/>
      </c>
      <c r="L13" s="222"/>
      <c r="M13" s="45" t="str">
        <f t="shared" si="12"/>
        <v/>
      </c>
      <c r="N13" s="26" t="str">
        <f>IF('CUESTIONES PESTAL vs DOFA'!I13="","",'CUESTIONES PESTAL vs DOFA'!I13)</f>
        <v/>
      </c>
      <c r="O13" s="5">
        <f t="shared" si="1"/>
        <v>0</v>
      </c>
      <c r="P13" s="6" t="str">
        <f t="shared" si="6"/>
        <v/>
      </c>
      <c r="Q13" s="222"/>
      <c r="R13" s="44" t="str">
        <f t="shared" si="11"/>
        <v/>
      </c>
      <c r="S13" s="26" t="str">
        <f>IF('CUESTIONES PESTAL vs DOFA'!L13="","",'CUESTIONES PESTAL vs DOFA'!L13)</f>
        <v/>
      </c>
      <c r="T13" s="5">
        <f t="shared" si="2"/>
        <v>0</v>
      </c>
      <c r="U13" s="6" t="str">
        <f t="shared" si="7"/>
        <v/>
      </c>
      <c r="V13" s="222"/>
    </row>
    <row r="14" spans="1:22" ht="45.75" customHeight="1" x14ac:dyDescent="0.25">
      <c r="A14" s="234"/>
      <c r="B14" s="237"/>
      <c r="C14" s="45" t="str">
        <f t="shared" ref="C14:C16" si="14">IFERROR(IF(D14="","",C13+1),"")</f>
        <v/>
      </c>
      <c r="D14" s="26" t="str">
        <f>IF('CUESTIONES PESTAL vs DOFA'!C14="","",'CUESTIONES PESTAL vs DOFA'!C14)</f>
        <v/>
      </c>
      <c r="E14" s="5">
        <f t="shared" si="3"/>
        <v>0</v>
      </c>
      <c r="F14" s="6" t="str">
        <f t="shared" si="4"/>
        <v/>
      </c>
      <c r="G14" s="222"/>
      <c r="H14" s="45" t="str">
        <f t="shared" si="13"/>
        <v/>
      </c>
      <c r="I14" s="26" t="str">
        <f>IF('CUESTIONES PESTAL vs DOFA'!F14="","",'CUESTIONES PESTAL vs DOFA'!F14)</f>
        <v/>
      </c>
      <c r="J14" s="5">
        <f t="shared" si="0"/>
        <v>0</v>
      </c>
      <c r="K14" s="6" t="str">
        <f t="shared" si="5"/>
        <v/>
      </c>
      <c r="L14" s="222"/>
      <c r="M14" s="45" t="str">
        <f t="shared" si="12"/>
        <v/>
      </c>
      <c r="N14" s="26" t="str">
        <f>IF('CUESTIONES PESTAL vs DOFA'!I14="","",'CUESTIONES PESTAL vs DOFA'!I14)</f>
        <v/>
      </c>
      <c r="O14" s="5">
        <f t="shared" si="1"/>
        <v>0</v>
      </c>
      <c r="P14" s="6" t="str">
        <f t="shared" si="6"/>
        <v/>
      </c>
      <c r="Q14" s="222"/>
      <c r="R14" s="44" t="str">
        <f t="shared" si="11"/>
        <v/>
      </c>
      <c r="S14" s="26" t="str">
        <f>IF('CUESTIONES PESTAL vs DOFA'!L14="","",'CUESTIONES PESTAL vs DOFA'!L14)</f>
        <v/>
      </c>
      <c r="T14" s="5">
        <f t="shared" si="2"/>
        <v>0</v>
      </c>
      <c r="U14" s="6" t="str">
        <f t="shared" si="7"/>
        <v/>
      </c>
      <c r="V14" s="222"/>
    </row>
    <row r="15" spans="1:22" ht="45.75" customHeight="1" x14ac:dyDescent="0.25">
      <c r="A15" s="234"/>
      <c r="B15" s="237"/>
      <c r="C15" s="45" t="str">
        <f t="shared" si="14"/>
        <v/>
      </c>
      <c r="D15" s="26" t="str">
        <f>IF('CUESTIONES PESTAL vs DOFA'!C15="","",'CUESTIONES PESTAL vs DOFA'!C15)</f>
        <v/>
      </c>
      <c r="E15" s="5">
        <f t="shared" si="3"/>
        <v>0</v>
      </c>
      <c r="F15" s="6" t="str">
        <f t="shared" si="4"/>
        <v/>
      </c>
      <c r="G15" s="222"/>
      <c r="H15" s="45" t="str">
        <f t="shared" si="13"/>
        <v/>
      </c>
      <c r="I15" s="26" t="str">
        <f>IF('CUESTIONES PESTAL vs DOFA'!F15="","",'CUESTIONES PESTAL vs DOFA'!F15)</f>
        <v/>
      </c>
      <c r="J15" s="5">
        <f t="shared" si="0"/>
        <v>0</v>
      </c>
      <c r="K15" s="6" t="str">
        <f t="shared" si="5"/>
        <v/>
      </c>
      <c r="L15" s="222"/>
      <c r="M15" s="45" t="str">
        <f t="shared" si="12"/>
        <v/>
      </c>
      <c r="N15" s="26" t="str">
        <f>IF('CUESTIONES PESTAL vs DOFA'!I15="","",'CUESTIONES PESTAL vs DOFA'!I15)</f>
        <v/>
      </c>
      <c r="O15" s="5">
        <f t="shared" si="1"/>
        <v>0</v>
      </c>
      <c r="P15" s="6" t="str">
        <f t="shared" si="6"/>
        <v/>
      </c>
      <c r="Q15" s="222"/>
      <c r="R15" s="44" t="str">
        <f t="shared" si="11"/>
        <v/>
      </c>
      <c r="S15" s="26" t="str">
        <f>IF('CUESTIONES PESTAL vs DOFA'!L15="","",'CUESTIONES PESTAL vs DOFA'!L15)</f>
        <v/>
      </c>
      <c r="T15" s="5">
        <f t="shared" si="2"/>
        <v>0</v>
      </c>
      <c r="U15" s="6" t="str">
        <f t="shared" si="7"/>
        <v/>
      </c>
      <c r="V15" s="222"/>
    </row>
    <row r="16" spans="1:22" ht="45.75" customHeight="1" thickBot="1" x14ac:dyDescent="0.3">
      <c r="A16" s="235"/>
      <c r="B16" s="241"/>
      <c r="C16" s="45" t="str">
        <f t="shared" si="14"/>
        <v/>
      </c>
      <c r="D16" s="26" t="str">
        <f>IF('CUESTIONES PESTAL vs DOFA'!C16="","",'CUESTIONES PESTAL vs DOFA'!C16)</f>
        <v/>
      </c>
      <c r="E16" s="5">
        <f t="shared" si="3"/>
        <v>0</v>
      </c>
      <c r="F16" s="6" t="str">
        <f t="shared" si="4"/>
        <v/>
      </c>
      <c r="G16" s="223"/>
      <c r="H16" s="45" t="str">
        <f t="shared" si="13"/>
        <v/>
      </c>
      <c r="I16" s="26" t="str">
        <f>IF('CUESTIONES PESTAL vs DOFA'!F16="","",'CUESTIONES PESTAL vs DOFA'!F16)</f>
        <v/>
      </c>
      <c r="J16" s="5">
        <f t="shared" si="0"/>
        <v>0</v>
      </c>
      <c r="K16" s="6" t="str">
        <f t="shared" si="5"/>
        <v/>
      </c>
      <c r="L16" s="223"/>
      <c r="M16" s="45" t="str">
        <f t="shared" si="12"/>
        <v/>
      </c>
      <c r="N16" s="26" t="str">
        <f>IF('CUESTIONES PESTAL vs DOFA'!I16="","",'CUESTIONES PESTAL vs DOFA'!I16)</f>
        <v/>
      </c>
      <c r="O16" s="5">
        <f t="shared" si="1"/>
        <v>0</v>
      </c>
      <c r="P16" s="6" t="str">
        <f t="shared" si="6"/>
        <v/>
      </c>
      <c r="Q16" s="223"/>
      <c r="R16" s="44" t="str">
        <f t="shared" si="11"/>
        <v/>
      </c>
      <c r="S16" s="26" t="str">
        <f>IF('CUESTIONES PESTAL vs DOFA'!L16="","",'CUESTIONES PESTAL vs DOFA'!L16)</f>
        <v/>
      </c>
      <c r="T16" s="5">
        <f t="shared" si="2"/>
        <v>0</v>
      </c>
      <c r="U16" s="6" t="str">
        <f t="shared" si="7"/>
        <v/>
      </c>
      <c r="V16" s="223"/>
    </row>
    <row r="17" spans="1:22" ht="45.75" customHeight="1" x14ac:dyDescent="0.25">
      <c r="A17" s="233">
        <f>VLOOKUP(B17,PESTAL,VLOOKUP(A$1,SISTEMAS,3,FALSE)+1,FALSE)</f>
        <v>0.05</v>
      </c>
      <c r="B17" s="236" t="s">
        <v>7</v>
      </c>
      <c r="C17" s="43">
        <f>IFERROR(IF(D17="","",1),"")</f>
        <v>1</v>
      </c>
      <c r="D17" s="17" t="str">
        <f>IF('CUESTIONES PESTAL vs DOFA'!C17="","",'CUESTIONES PESTAL vs DOFA'!C17)</f>
        <v>Deficiencia de papelería e insumos para oficina que afectan el desempeño de las funciones del Centro</v>
      </c>
      <c r="E17" s="3">
        <f t="shared" ref="E17:E28" si="15">IFERROR(VLOOKUP(C17,DEBILIDADE,VLOOKUP($A$1,SISTEMAS,3,FALSE)+2,FALSE),"")</f>
        <v>2</v>
      </c>
      <c r="F17" s="4">
        <f>IF(D17="","",$A$17*E17)</f>
        <v>0.1</v>
      </c>
      <c r="G17" s="221">
        <f>IFERROR(AVERAGE(F17:F28),0)</f>
        <v>0.1</v>
      </c>
      <c r="H17" s="43" t="str">
        <f>IFERROR(IF(I17="","",1),"")</f>
        <v/>
      </c>
      <c r="I17" s="12" t="str">
        <f>IF('CUESTIONES PESTAL vs DOFA'!F17="","",'CUESTIONES PESTAL vs DOFA'!F17)</f>
        <v/>
      </c>
      <c r="J17" s="3">
        <f t="shared" ref="J17:J28" si="16">IFERROR(VLOOKUP(H17,OPORTUNIDADE,VLOOKUP($A$1,SISTEMAS,3,FALSE)+2,FALSE),"")</f>
        <v>0</v>
      </c>
      <c r="K17" s="4" t="str">
        <f>IF(I17="","",$A$17*J17)</f>
        <v/>
      </c>
      <c r="L17" s="221">
        <f>IFERROR(AVERAGE(K17:K28),0)</f>
        <v>0</v>
      </c>
      <c r="M17" s="43">
        <f>IFERROR(IF(N17="","",1),"")</f>
        <v>1</v>
      </c>
      <c r="N17" s="12" t="str">
        <f>IF('CUESTIONES PESTAL vs DOFA'!I17="","",'CUESTIONES PESTAL vs DOFA'!I17)</f>
        <v xml:space="preserve">Potenciar el talento humano, el conocimiento y la infraestructura tecnológica para el cumplimiento de la misión del Centro </v>
      </c>
      <c r="O17" s="3">
        <f t="shared" ref="O17:O28" si="17">IFERROR(VLOOKUP(M17,FORTALEZAE,VLOOKUP($A$1,SISTEMAS,3,FALSE)+2,FALSE),"")</f>
        <v>3</v>
      </c>
      <c r="P17" s="4">
        <f>IF(N17="","",$A$17*O17)</f>
        <v>0.15000000000000002</v>
      </c>
      <c r="Q17" s="221">
        <f>IFERROR(AVERAGE(P17:P28),0)</f>
        <v>0.15000000000000002</v>
      </c>
      <c r="R17" s="43" t="str">
        <f>IFERROR(IF(S17="","",1),"")</f>
        <v/>
      </c>
      <c r="S17" s="25" t="str">
        <f>IF('CUESTIONES PESTAL vs DOFA'!L17="","",'CUESTIONES PESTAL vs DOFA'!L17)</f>
        <v/>
      </c>
      <c r="T17" s="9">
        <f t="shared" ref="T17:T28" si="18">IFERROR(VLOOKUP(R17,AMENAZAE,VLOOKUP($A$1,SISTEMAS,3,FALSE)+2,FALSE),"")</f>
        <v>0</v>
      </c>
      <c r="U17" s="4" t="str">
        <f>IF(S17="","",$A$17*T17)</f>
        <v/>
      </c>
      <c r="V17" s="221">
        <f>IFERROR(AVERAGE(U17:U28),0)</f>
        <v>0</v>
      </c>
    </row>
    <row r="18" spans="1:22" ht="45.75" customHeight="1" x14ac:dyDescent="0.25">
      <c r="A18" s="234"/>
      <c r="B18" s="237"/>
      <c r="C18" s="44" t="str">
        <f>IFERROR(IF(D18="","",C17+1),"")</f>
        <v/>
      </c>
      <c r="D18" s="18" t="str">
        <f>IF('CUESTIONES PESTAL vs DOFA'!C18="","",'CUESTIONES PESTAL vs DOFA'!C18)</f>
        <v/>
      </c>
      <c r="E18" s="5">
        <f t="shared" si="15"/>
        <v>0</v>
      </c>
      <c r="F18" s="6" t="str">
        <f t="shared" ref="F18:F28" si="19">IF(D18="","",$A$17*E18)</f>
        <v/>
      </c>
      <c r="G18" s="222"/>
      <c r="H18" s="44" t="str">
        <f>IFERROR(IF(I18="","",H17+1),"")</f>
        <v/>
      </c>
      <c r="I18" s="13" t="str">
        <f>IF('CUESTIONES PESTAL vs DOFA'!F18="","",'CUESTIONES PESTAL vs DOFA'!F18)</f>
        <v/>
      </c>
      <c r="J18" s="5">
        <f t="shared" si="16"/>
        <v>0</v>
      </c>
      <c r="K18" s="6" t="str">
        <f t="shared" ref="K18:K28" si="20">IF(I18="","",$A$17*J18)</f>
        <v/>
      </c>
      <c r="L18" s="222"/>
      <c r="M18" s="44">
        <f>IFERROR(IF(N18="","",M17+1),"")</f>
        <v>2</v>
      </c>
      <c r="N18" s="13" t="str">
        <f>IF('CUESTIONES PESTAL vs DOFA'!I18="","",'CUESTIONES PESTAL vs DOFA'!I18)</f>
        <v>Desarrollos tecnológicos a cero costo</v>
      </c>
      <c r="O18" s="5">
        <f t="shared" si="17"/>
        <v>3</v>
      </c>
      <c r="P18" s="6">
        <f t="shared" ref="P18:P21" si="21">IF(N18="","",$A$17*O18)</f>
        <v>0.15000000000000002</v>
      </c>
      <c r="Q18" s="222"/>
      <c r="R18" s="44" t="str">
        <f>IFERROR(IF(S18="","",R17+1),"")</f>
        <v/>
      </c>
      <c r="S18" s="26" t="str">
        <f>IF('CUESTIONES PESTAL vs DOFA'!L18="","",'CUESTIONES PESTAL vs DOFA'!L18)</f>
        <v/>
      </c>
      <c r="T18" s="7">
        <f t="shared" si="18"/>
        <v>0</v>
      </c>
      <c r="U18" s="6" t="str">
        <f t="shared" ref="U18:U21" si="22">IF(S18="","",$A$17*T18)</f>
        <v/>
      </c>
      <c r="V18" s="222"/>
    </row>
    <row r="19" spans="1:22" ht="45.75" customHeight="1" x14ac:dyDescent="0.25">
      <c r="A19" s="234"/>
      <c r="B19" s="237"/>
      <c r="C19" s="45" t="str">
        <f t="shared" ref="C19:C28" si="23">IFERROR(IF(D19="","",C18+1),"")</f>
        <v/>
      </c>
      <c r="D19" s="18" t="str">
        <f>IF('CUESTIONES PESTAL vs DOFA'!C19="","",'CUESTIONES PESTAL vs DOFA'!C19)</f>
        <v/>
      </c>
      <c r="E19" s="5">
        <f t="shared" si="15"/>
        <v>0</v>
      </c>
      <c r="F19" s="6" t="str">
        <f t="shared" si="19"/>
        <v/>
      </c>
      <c r="G19" s="222"/>
      <c r="H19" s="45" t="str">
        <f t="shared" ref="H19:H28" si="24">IFERROR(IF(I19="","",H18+1),"")</f>
        <v/>
      </c>
      <c r="I19" s="13" t="str">
        <f>IF('CUESTIONES PESTAL vs DOFA'!F19="","",'CUESTIONES PESTAL vs DOFA'!F19)</f>
        <v/>
      </c>
      <c r="J19" s="5">
        <f t="shared" si="16"/>
        <v>0</v>
      </c>
      <c r="K19" s="6" t="str">
        <f t="shared" si="20"/>
        <v/>
      </c>
      <c r="L19" s="222"/>
      <c r="M19" s="45">
        <f t="shared" ref="M19:M28" si="25">IFERROR(IF(N19="","",M18+1),"")</f>
        <v>3</v>
      </c>
      <c r="N19" s="13" t="str">
        <f>IF('CUESTIONES PESTAL vs DOFA'!I19="","",'CUESTIONES PESTAL vs DOFA'!I19)</f>
        <v>Desarrollo e implementación del sistema de gestión de calidad  con el talento humano propio de la dependencia</v>
      </c>
      <c r="O19" s="5">
        <f t="shared" si="17"/>
        <v>3</v>
      </c>
      <c r="P19" s="6">
        <f t="shared" si="21"/>
        <v>0.15000000000000002</v>
      </c>
      <c r="Q19" s="222"/>
      <c r="R19" s="45" t="str">
        <f t="shared" ref="R19:R28" si="26">IFERROR(IF(S19="","",R18+1),"")</f>
        <v/>
      </c>
      <c r="S19" s="26" t="str">
        <f>IF('CUESTIONES PESTAL vs DOFA'!L19="","",'CUESTIONES PESTAL vs DOFA'!L19)</f>
        <v/>
      </c>
      <c r="T19" s="7">
        <f t="shared" si="18"/>
        <v>0</v>
      </c>
      <c r="U19" s="6" t="str">
        <f t="shared" si="22"/>
        <v/>
      </c>
      <c r="V19" s="222"/>
    </row>
    <row r="20" spans="1:22" ht="45.75" customHeight="1" x14ac:dyDescent="0.25">
      <c r="A20" s="234"/>
      <c r="B20" s="237"/>
      <c r="C20" s="45" t="str">
        <f t="shared" si="23"/>
        <v/>
      </c>
      <c r="D20" s="18" t="str">
        <f>IF('CUESTIONES PESTAL vs DOFA'!C20="","",'CUESTIONES PESTAL vs DOFA'!C20)</f>
        <v/>
      </c>
      <c r="E20" s="5">
        <f t="shared" si="15"/>
        <v>0</v>
      </c>
      <c r="F20" s="6" t="str">
        <f t="shared" si="19"/>
        <v/>
      </c>
      <c r="G20" s="222"/>
      <c r="H20" s="45" t="str">
        <f t="shared" si="24"/>
        <v/>
      </c>
      <c r="I20" s="13" t="str">
        <f>IF('CUESTIONES PESTAL vs DOFA'!F20="","",'CUESTIONES PESTAL vs DOFA'!F20)</f>
        <v/>
      </c>
      <c r="J20" s="5">
        <f t="shared" si="16"/>
        <v>0</v>
      </c>
      <c r="K20" s="6" t="str">
        <f t="shared" si="20"/>
        <v/>
      </c>
      <c r="L20" s="222"/>
      <c r="M20" s="45" t="str">
        <f t="shared" si="25"/>
        <v/>
      </c>
      <c r="N20" s="13" t="str">
        <f>IF('CUESTIONES PESTAL vs DOFA'!I20="","",'CUESTIONES PESTAL vs DOFA'!I20)</f>
        <v/>
      </c>
      <c r="O20" s="5">
        <f t="shared" si="17"/>
        <v>0</v>
      </c>
      <c r="P20" s="6" t="str">
        <f t="shared" si="21"/>
        <v/>
      </c>
      <c r="Q20" s="222"/>
      <c r="R20" s="45" t="str">
        <f t="shared" si="26"/>
        <v/>
      </c>
      <c r="S20" s="26" t="str">
        <f>IF('CUESTIONES PESTAL vs DOFA'!L20="","",'CUESTIONES PESTAL vs DOFA'!L20)</f>
        <v/>
      </c>
      <c r="T20" s="7">
        <f t="shared" si="18"/>
        <v>0</v>
      </c>
      <c r="U20" s="6" t="str">
        <f t="shared" si="22"/>
        <v/>
      </c>
      <c r="V20" s="222"/>
    </row>
    <row r="21" spans="1:22" ht="45.75" customHeight="1" x14ac:dyDescent="0.25">
      <c r="A21" s="234"/>
      <c r="B21" s="237"/>
      <c r="C21" s="45" t="str">
        <f t="shared" si="23"/>
        <v/>
      </c>
      <c r="D21" s="18" t="str">
        <f>IF('CUESTIONES PESTAL vs DOFA'!C21="","",'CUESTIONES PESTAL vs DOFA'!C21)</f>
        <v/>
      </c>
      <c r="E21" s="5">
        <f t="shared" si="15"/>
        <v>0</v>
      </c>
      <c r="F21" s="6" t="str">
        <f t="shared" si="19"/>
        <v/>
      </c>
      <c r="G21" s="222"/>
      <c r="H21" s="45" t="str">
        <f t="shared" si="24"/>
        <v/>
      </c>
      <c r="I21" s="13" t="str">
        <f>IF('CUESTIONES PESTAL vs DOFA'!F21="","",'CUESTIONES PESTAL vs DOFA'!F21)</f>
        <v/>
      </c>
      <c r="J21" s="5">
        <f t="shared" si="16"/>
        <v>0</v>
      </c>
      <c r="K21" s="6" t="str">
        <f t="shared" si="20"/>
        <v/>
      </c>
      <c r="L21" s="222"/>
      <c r="M21" s="45" t="str">
        <f t="shared" si="25"/>
        <v/>
      </c>
      <c r="N21" s="13" t="str">
        <f>IF('CUESTIONES PESTAL vs DOFA'!I21="","",'CUESTIONES PESTAL vs DOFA'!I21)</f>
        <v/>
      </c>
      <c r="O21" s="5">
        <f t="shared" si="17"/>
        <v>0</v>
      </c>
      <c r="P21" s="6" t="str">
        <f t="shared" si="21"/>
        <v/>
      </c>
      <c r="Q21" s="222"/>
      <c r="R21" s="45" t="str">
        <f t="shared" si="26"/>
        <v/>
      </c>
      <c r="S21" s="26" t="str">
        <f>IF('CUESTIONES PESTAL vs DOFA'!L21="","",'CUESTIONES PESTAL vs DOFA'!L21)</f>
        <v/>
      </c>
      <c r="T21" s="7">
        <f t="shared" si="18"/>
        <v>0</v>
      </c>
      <c r="U21" s="6" t="str">
        <f t="shared" si="22"/>
        <v/>
      </c>
      <c r="V21" s="222"/>
    </row>
    <row r="22" spans="1:22" ht="45.75" customHeight="1" x14ac:dyDescent="0.25">
      <c r="A22" s="234"/>
      <c r="B22" s="237"/>
      <c r="C22" s="45" t="str">
        <f t="shared" si="23"/>
        <v/>
      </c>
      <c r="D22" s="18" t="str">
        <f>IF('CUESTIONES PESTAL vs DOFA'!C22="","",'CUESTIONES PESTAL vs DOFA'!C22)</f>
        <v/>
      </c>
      <c r="E22" s="5">
        <f t="shared" si="15"/>
        <v>0</v>
      </c>
      <c r="F22" s="6" t="str">
        <f t="shared" si="19"/>
        <v/>
      </c>
      <c r="G22" s="222"/>
      <c r="H22" s="45" t="str">
        <f t="shared" si="24"/>
        <v/>
      </c>
      <c r="I22" s="13" t="str">
        <f>IF('CUESTIONES PESTAL vs DOFA'!F22="","",'CUESTIONES PESTAL vs DOFA'!F22)</f>
        <v/>
      </c>
      <c r="J22" s="5">
        <f t="shared" si="16"/>
        <v>0</v>
      </c>
      <c r="K22" s="6" t="str">
        <f>IF(I22="","",$A$17*J22)</f>
        <v/>
      </c>
      <c r="L22" s="222"/>
      <c r="M22" s="45" t="str">
        <f t="shared" si="25"/>
        <v/>
      </c>
      <c r="N22" s="13" t="str">
        <f>IF('CUESTIONES PESTAL vs DOFA'!I22="","",'CUESTIONES PESTAL vs DOFA'!I22)</f>
        <v/>
      </c>
      <c r="O22" s="5">
        <f t="shared" si="17"/>
        <v>0</v>
      </c>
      <c r="P22" s="6" t="str">
        <f>IF(N22="","",$A$17*O22)</f>
        <v/>
      </c>
      <c r="Q22" s="222"/>
      <c r="R22" s="45" t="str">
        <f t="shared" si="26"/>
        <v/>
      </c>
      <c r="S22" s="26" t="str">
        <f>IF('CUESTIONES PESTAL vs DOFA'!L22="","",'CUESTIONES PESTAL vs DOFA'!L22)</f>
        <v/>
      </c>
      <c r="T22" s="7">
        <f t="shared" si="18"/>
        <v>0</v>
      </c>
      <c r="U22" s="6" t="str">
        <f>IF(S22="","",$A$17*T22)</f>
        <v/>
      </c>
      <c r="V22" s="222"/>
    </row>
    <row r="23" spans="1:22" ht="45.75" customHeight="1" x14ac:dyDescent="0.25">
      <c r="A23" s="234"/>
      <c r="B23" s="237"/>
      <c r="C23" s="45" t="str">
        <f t="shared" si="23"/>
        <v/>
      </c>
      <c r="D23" s="18" t="str">
        <f>IF('CUESTIONES PESTAL vs DOFA'!C23="","",'CUESTIONES PESTAL vs DOFA'!C23)</f>
        <v/>
      </c>
      <c r="E23" s="5">
        <f t="shared" si="15"/>
        <v>0</v>
      </c>
      <c r="F23" s="6" t="str">
        <f t="shared" si="19"/>
        <v/>
      </c>
      <c r="G23" s="222"/>
      <c r="H23" s="45" t="str">
        <f t="shared" si="24"/>
        <v/>
      </c>
      <c r="I23" s="13" t="str">
        <f>IF('CUESTIONES PESTAL vs DOFA'!F23="","",'CUESTIONES PESTAL vs DOFA'!F23)</f>
        <v/>
      </c>
      <c r="J23" s="5">
        <f t="shared" si="16"/>
        <v>0</v>
      </c>
      <c r="K23" s="6" t="str">
        <f t="shared" si="20"/>
        <v/>
      </c>
      <c r="L23" s="222"/>
      <c r="M23" s="45" t="str">
        <f t="shared" si="25"/>
        <v/>
      </c>
      <c r="N23" s="13" t="str">
        <f>IF('CUESTIONES PESTAL vs DOFA'!I23="","",'CUESTIONES PESTAL vs DOFA'!I23)</f>
        <v/>
      </c>
      <c r="O23" s="5">
        <f t="shared" si="17"/>
        <v>0</v>
      </c>
      <c r="P23" s="6" t="str">
        <f t="shared" ref="P23:P28" si="27">IF(N23="","",$A$17*O23)</f>
        <v/>
      </c>
      <c r="Q23" s="222"/>
      <c r="R23" s="45" t="str">
        <f t="shared" si="26"/>
        <v/>
      </c>
      <c r="S23" s="26" t="str">
        <f>IF('CUESTIONES PESTAL vs DOFA'!L23="","",'CUESTIONES PESTAL vs DOFA'!L23)</f>
        <v/>
      </c>
      <c r="T23" s="7">
        <f t="shared" si="18"/>
        <v>0</v>
      </c>
      <c r="U23" s="6" t="str">
        <f t="shared" ref="U23:U28" si="28">IF(S23="","",$A$17*T23)</f>
        <v/>
      </c>
      <c r="V23" s="222"/>
    </row>
    <row r="24" spans="1:22" ht="45.75" customHeight="1" x14ac:dyDescent="0.25">
      <c r="A24" s="234"/>
      <c r="B24" s="237"/>
      <c r="C24" s="45" t="str">
        <f t="shared" si="23"/>
        <v/>
      </c>
      <c r="D24" s="18" t="str">
        <f>IF('CUESTIONES PESTAL vs DOFA'!C24="","",'CUESTIONES PESTAL vs DOFA'!C24)</f>
        <v/>
      </c>
      <c r="E24" s="5">
        <f t="shared" si="15"/>
        <v>0</v>
      </c>
      <c r="F24" s="6" t="str">
        <f t="shared" si="19"/>
        <v/>
      </c>
      <c r="G24" s="222"/>
      <c r="H24" s="45" t="str">
        <f t="shared" si="24"/>
        <v/>
      </c>
      <c r="I24" s="13" t="str">
        <f>IF('CUESTIONES PESTAL vs DOFA'!F24="","",'CUESTIONES PESTAL vs DOFA'!F24)</f>
        <v/>
      </c>
      <c r="J24" s="5">
        <f t="shared" si="16"/>
        <v>0</v>
      </c>
      <c r="K24" s="6" t="str">
        <f t="shared" si="20"/>
        <v/>
      </c>
      <c r="L24" s="222"/>
      <c r="M24" s="45" t="str">
        <f t="shared" si="25"/>
        <v/>
      </c>
      <c r="N24" s="13" t="str">
        <f>IF('CUESTIONES PESTAL vs DOFA'!I24="","",'CUESTIONES PESTAL vs DOFA'!I24)</f>
        <v/>
      </c>
      <c r="O24" s="5">
        <f t="shared" si="17"/>
        <v>0</v>
      </c>
      <c r="P24" s="6" t="str">
        <f t="shared" si="27"/>
        <v/>
      </c>
      <c r="Q24" s="222"/>
      <c r="R24" s="45" t="str">
        <f t="shared" si="26"/>
        <v/>
      </c>
      <c r="S24" s="26" t="str">
        <f>IF('CUESTIONES PESTAL vs DOFA'!L24="","",'CUESTIONES PESTAL vs DOFA'!L24)</f>
        <v/>
      </c>
      <c r="T24" s="7">
        <f t="shared" si="18"/>
        <v>0</v>
      </c>
      <c r="U24" s="6" t="str">
        <f t="shared" si="28"/>
        <v/>
      </c>
      <c r="V24" s="222"/>
    </row>
    <row r="25" spans="1:22" ht="45.75" customHeight="1" x14ac:dyDescent="0.25">
      <c r="A25" s="234"/>
      <c r="B25" s="237"/>
      <c r="C25" s="45" t="str">
        <f t="shared" si="23"/>
        <v/>
      </c>
      <c r="D25" s="18" t="str">
        <f>IF('CUESTIONES PESTAL vs DOFA'!C25="","",'CUESTIONES PESTAL vs DOFA'!C25)</f>
        <v/>
      </c>
      <c r="E25" s="5">
        <f t="shared" si="15"/>
        <v>0</v>
      </c>
      <c r="F25" s="6" t="str">
        <f t="shared" si="19"/>
        <v/>
      </c>
      <c r="G25" s="222"/>
      <c r="H25" s="45" t="str">
        <f t="shared" si="24"/>
        <v/>
      </c>
      <c r="I25" s="13" t="str">
        <f>IF('CUESTIONES PESTAL vs DOFA'!F25="","",'CUESTIONES PESTAL vs DOFA'!F25)</f>
        <v/>
      </c>
      <c r="J25" s="5">
        <f t="shared" si="16"/>
        <v>0</v>
      </c>
      <c r="K25" s="6" t="str">
        <f t="shared" si="20"/>
        <v/>
      </c>
      <c r="L25" s="222"/>
      <c r="M25" s="45" t="str">
        <f t="shared" si="25"/>
        <v/>
      </c>
      <c r="N25" s="13" t="str">
        <f>IF('CUESTIONES PESTAL vs DOFA'!I25="","",'CUESTIONES PESTAL vs DOFA'!I25)</f>
        <v/>
      </c>
      <c r="O25" s="5">
        <f t="shared" si="17"/>
        <v>0</v>
      </c>
      <c r="P25" s="6" t="str">
        <f t="shared" si="27"/>
        <v/>
      </c>
      <c r="Q25" s="222"/>
      <c r="R25" s="45" t="str">
        <f t="shared" si="26"/>
        <v/>
      </c>
      <c r="S25" s="26" t="str">
        <f>IF('CUESTIONES PESTAL vs DOFA'!L25="","",'CUESTIONES PESTAL vs DOFA'!L25)</f>
        <v/>
      </c>
      <c r="T25" s="7">
        <f t="shared" si="18"/>
        <v>0</v>
      </c>
      <c r="U25" s="6" t="str">
        <f t="shared" si="28"/>
        <v/>
      </c>
      <c r="V25" s="222"/>
    </row>
    <row r="26" spans="1:22" ht="45.75" customHeight="1" x14ac:dyDescent="0.25">
      <c r="A26" s="234"/>
      <c r="B26" s="237"/>
      <c r="C26" s="45" t="str">
        <f t="shared" si="23"/>
        <v/>
      </c>
      <c r="D26" s="18" t="str">
        <f>IF('CUESTIONES PESTAL vs DOFA'!C26="","",'CUESTIONES PESTAL vs DOFA'!C26)</f>
        <v/>
      </c>
      <c r="E26" s="5">
        <f t="shared" si="15"/>
        <v>0</v>
      </c>
      <c r="F26" s="6" t="str">
        <f t="shared" si="19"/>
        <v/>
      </c>
      <c r="G26" s="222"/>
      <c r="H26" s="45" t="str">
        <f t="shared" si="24"/>
        <v/>
      </c>
      <c r="I26" s="13" t="str">
        <f>IF('CUESTIONES PESTAL vs DOFA'!F26="","",'CUESTIONES PESTAL vs DOFA'!F26)</f>
        <v/>
      </c>
      <c r="J26" s="5">
        <f t="shared" si="16"/>
        <v>0</v>
      </c>
      <c r="K26" s="6" t="str">
        <f t="shared" si="20"/>
        <v/>
      </c>
      <c r="L26" s="222"/>
      <c r="M26" s="45" t="str">
        <f t="shared" si="25"/>
        <v/>
      </c>
      <c r="N26" s="13" t="str">
        <f>IF('CUESTIONES PESTAL vs DOFA'!I26="","",'CUESTIONES PESTAL vs DOFA'!I26)</f>
        <v/>
      </c>
      <c r="O26" s="5">
        <f t="shared" si="17"/>
        <v>0</v>
      </c>
      <c r="P26" s="6" t="str">
        <f t="shared" si="27"/>
        <v/>
      </c>
      <c r="Q26" s="222"/>
      <c r="R26" s="45" t="str">
        <f t="shared" si="26"/>
        <v/>
      </c>
      <c r="S26" s="26" t="str">
        <f>IF('CUESTIONES PESTAL vs DOFA'!L26="","",'CUESTIONES PESTAL vs DOFA'!L26)</f>
        <v/>
      </c>
      <c r="T26" s="7">
        <f t="shared" si="18"/>
        <v>0</v>
      </c>
      <c r="U26" s="6" t="str">
        <f t="shared" si="28"/>
        <v/>
      </c>
      <c r="V26" s="222"/>
    </row>
    <row r="27" spans="1:22" ht="45.75" customHeight="1" x14ac:dyDescent="0.25">
      <c r="A27" s="234"/>
      <c r="B27" s="237"/>
      <c r="C27" s="45" t="str">
        <f t="shared" si="23"/>
        <v/>
      </c>
      <c r="D27" s="18" t="str">
        <f>IF('CUESTIONES PESTAL vs DOFA'!C27="","",'CUESTIONES PESTAL vs DOFA'!C27)</f>
        <v/>
      </c>
      <c r="E27" s="5">
        <f t="shared" si="15"/>
        <v>0</v>
      </c>
      <c r="F27" s="6" t="str">
        <f t="shared" si="19"/>
        <v/>
      </c>
      <c r="G27" s="222"/>
      <c r="H27" s="45" t="str">
        <f t="shared" si="24"/>
        <v/>
      </c>
      <c r="I27" s="13" t="str">
        <f>IF('CUESTIONES PESTAL vs DOFA'!F27="","",'CUESTIONES PESTAL vs DOFA'!F27)</f>
        <v/>
      </c>
      <c r="J27" s="5">
        <f t="shared" si="16"/>
        <v>0</v>
      </c>
      <c r="K27" s="6" t="str">
        <f t="shared" si="20"/>
        <v/>
      </c>
      <c r="L27" s="222"/>
      <c r="M27" s="45" t="str">
        <f t="shared" si="25"/>
        <v/>
      </c>
      <c r="N27" s="13" t="str">
        <f>IF('CUESTIONES PESTAL vs DOFA'!I27="","",'CUESTIONES PESTAL vs DOFA'!I27)</f>
        <v/>
      </c>
      <c r="O27" s="5">
        <f t="shared" si="17"/>
        <v>0</v>
      </c>
      <c r="P27" s="6" t="str">
        <f t="shared" si="27"/>
        <v/>
      </c>
      <c r="Q27" s="222"/>
      <c r="R27" s="45" t="str">
        <f t="shared" si="26"/>
        <v/>
      </c>
      <c r="S27" s="26" t="str">
        <f>IF('CUESTIONES PESTAL vs DOFA'!L27="","",'CUESTIONES PESTAL vs DOFA'!L27)</f>
        <v/>
      </c>
      <c r="T27" s="7">
        <f t="shared" si="18"/>
        <v>0</v>
      </c>
      <c r="U27" s="6" t="str">
        <f t="shared" si="28"/>
        <v/>
      </c>
      <c r="V27" s="222"/>
    </row>
    <row r="28" spans="1:22" ht="45.75" customHeight="1" thickBot="1" x14ac:dyDescent="0.3">
      <c r="A28" s="235"/>
      <c r="B28" s="238"/>
      <c r="C28" s="46" t="str">
        <f t="shared" si="23"/>
        <v/>
      </c>
      <c r="D28" s="23" t="str">
        <f>IF('CUESTIONES PESTAL vs DOFA'!C28="","",'CUESTIONES PESTAL vs DOFA'!C28)</f>
        <v/>
      </c>
      <c r="E28" s="16">
        <f t="shared" si="15"/>
        <v>0</v>
      </c>
      <c r="F28" s="15" t="str">
        <f t="shared" si="19"/>
        <v/>
      </c>
      <c r="G28" s="223"/>
      <c r="H28" s="46" t="str">
        <f t="shared" si="24"/>
        <v/>
      </c>
      <c r="I28" s="23" t="str">
        <f>IF('CUESTIONES PESTAL vs DOFA'!F28="","",'CUESTIONES PESTAL vs DOFA'!F28)</f>
        <v/>
      </c>
      <c r="J28" s="16">
        <f t="shared" si="16"/>
        <v>0</v>
      </c>
      <c r="K28" s="15" t="str">
        <f t="shared" si="20"/>
        <v/>
      </c>
      <c r="L28" s="223"/>
      <c r="M28" s="46" t="str">
        <f t="shared" si="25"/>
        <v/>
      </c>
      <c r="N28" s="23" t="str">
        <f>IF('CUESTIONES PESTAL vs DOFA'!I28="","",'CUESTIONES PESTAL vs DOFA'!I28)</f>
        <v/>
      </c>
      <c r="O28" s="16">
        <f t="shared" si="17"/>
        <v>0</v>
      </c>
      <c r="P28" s="15" t="str">
        <f t="shared" si="27"/>
        <v/>
      </c>
      <c r="Q28" s="223"/>
      <c r="R28" s="46" t="str">
        <f t="shared" si="26"/>
        <v/>
      </c>
      <c r="S28" s="23" t="str">
        <f>IF('CUESTIONES PESTAL vs DOFA'!L28="","",'CUESTIONES PESTAL vs DOFA'!L28)</f>
        <v/>
      </c>
      <c r="T28" s="10">
        <f t="shared" si="18"/>
        <v>0</v>
      </c>
      <c r="U28" s="15" t="str">
        <f t="shared" si="28"/>
        <v/>
      </c>
      <c r="V28" s="223"/>
    </row>
    <row r="29" spans="1:22" ht="45.75" customHeight="1" x14ac:dyDescent="0.25">
      <c r="A29" s="233">
        <f>VLOOKUP(B29,PESTAL,VLOOKUP(A$1,SISTEMAS,3,FALSE)+1,FALSE)</f>
        <v>0.2</v>
      </c>
      <c r="B29" s="244" t="s">
        <v>8</v>
      </c>
      <c r="C29" s="43">
        <f>IFERROR(IF(D29="","",1),"")</f>
        <v>1</v>
      </c>
      <c r="D29" s="24" t="str">
        <f>IF('CUESTIONES PESTAL vs DOFA'!C29="","",'CUESTIONES PESTAL vs DOFA'!C29)</f>
        <v>Falta de conocimiento en modelos de gestión de calidad.</v>
      </c>
      <c r="E29" s="3">
        <f t="shared" ref="E29:E40" si="29">IFERROR(VLOOKUP(C29,DEBILIDADS,VLOOKUP($A$1,SISTEMAS,3,FALSE)+2,FALSE),"")</f>
        <v>1</v>
      </c>
      <c r="F29" s="4">
        <f>IF(D29="","",$A$29*E29)</f>
        <v>0.2</v>
      </c>
      <c r="G29" s="221">
        <f>IFERROR(AVERAGE(F29:F40),0)</f>
        <v>0.30000000000000004</v>
      </c>
      <c r="H29" s="43">
        <f>IFERROR(IF(I29="","",1),"")</f>
        <v>1</v>
      </c>
      <c r="I29" s="24" t="str">
        <f>IF('CUESTIONES PESTAL vs DOFA'!F29="","",'CUESTIONES PESTAL vs DOFA'!F29)</f>
        <v>V Premio excelencia a la Justicia por el modelo de calidad e innovación enfocado al usuario, año 2014 otorgado por Corporación Excelencia a la Justicia y Certificación en la norma  NTC ISO 9001:2015 en el año 2018</v>
      </c>
      <c r="J29" s="3">
        <f t="shared" ref="J29:J40" si="30">IFERROR(VLOOKUP(H29,OPORTUNIDADS,VLOOKUP($A$1,SISTEMAS,3,FALSE)+2,FALSE),"")</f>
        <v>3</v>
      </c>
      <c r="K29" s="4">
        <f>IF(I29="","",$A$29*J29)</f>
        <v>0.60000000000000009</v>
      </c>
      <c r="L29" s="221">
        <f>IFERROR(AVERAGE(K29:K40),0)</f>
        <v>0.5</v>
      </c>
      <c r="M29" s="43">
        <f>IFERROR(IF(N29="","",1),"")</f>
        <v>1</v>
      </c>
      <c r="N29" s="24" t="str">
        <f>IF('CUESTIONES PESTAL vs DOFA'!I29="","",'CUESTIONES PESTAL vs DOFA'!I29)</f>
        <v xml:space="preserve">Retroalimentación con las partes interesadas para la creación de estrategias que fortalezcan la cultura de la calidad. </v>
      </c>
      <c r="O29" s="3">
        <f t="shared" ref="O29:O40" si="31">IFERROR(VLOOKUP(M29,FORTALEZAS,VLOOKUP($A$1,SISTEMAS,3,FALSE)+2,FALSE),"")</f>
        <v>2</v>
      </c>
      <c r="P29" s="4">
        <f>IF(N29="","",$A$29*O29)</f>
        <v>0.4</v>
      </c>
      <c r="Q29" s="221">
        <f>IFERROR(AVERAGE(P29:P40),0)</f>
        <v>0.56000000000000005</v>
      </c>
      <c r="R29" s="43">
        <f>IFERROR(IF(S29="","",1),"")</f>
        <v>1</v>
      </c>
      <c r="S29" s="24" t="str">
        <f>IF('CUESTIONES PESTAL vs DOFA'!L29="","",'CUESTIONES PESTAL vs DOFA'!L29)</f>
        <v>Rotación de personal por posesión de empleados en propiedad por concurso de méritos</v>
      </c>
      <c r="T29" s="21">
        <f t="shared" ref="T29:T40" si="32">IFERROR(VLOOKUP(R29,AMENAZAS,VLOOKUP($A$1,SISTEMAS,3,FALSE)+2,FALSE),"")</f>
        <v>3</v>
      </c>
      <c r="U29" s="4">
        <f>IF(S29="","",$A$29*T29)</f>
        <v>0.60000000000000009</v>
      </c>
      <c r="V29" s="221">
        <f>IFERROR(AVERAGE(U29:U40),0)</f>
        <v>0.46666666666666673</v>
      </c>
    </row>
    <row r="30" spans="1:22" ht="45.75" customHeight="1" x14ac:dyDescent="0.25">
      <c r="A30" s="234"/>
      <c r="B30" s="237"/>
      <c r="C30" s="44">
        <f>IFERROR(IF(D30="","",C29+1),"")</f>
        <v>2</v>
      </c>
      <c r="D30" s="18" t="str">
        <f>IF('CUESTIONES PESTAL vs DOFA'!C30="","",'CUESTIONES PESTAL vs DOFA'!C30)</f>
        <v>Falta de compromiso de los servidores en el cumplimiento de las actividades del sistema de gestión de calidad</v>
      </c>
      <c r="E30" s="5">
        <f t="shared" si="29"/>
        <v>2</v>
      </c>
      <c r="F30" s="6">
        <f t="shared" ref="F30:F40" si="33">IF(D30="","",$A$29*E30)</f>
        <v>0.4</v>
      </c>
      <c r="G30" s="222"/>
      <c r="H30" s="44">
        <f>IFERROR(IF(I30="","",H29+1),"")</f>
        <v>2</v>
      </c>
      <c r="I30" s="13" t="str">
        <f>IF('CUESTIONES PESTAL vs DOFA'!F30="","",'CUESTIONES PESTAL vs DOFA'!F30)</f>
        <v xml:space="preserve">Mejorar el nivel de satisfacción de los usuarios que acuden al Centro de Servicios </v>
      </c>
      <c r="J30" s="5">
        <f t="shared" si="30"/>
        <v>2</v>
      </c>
      <c r="K30" s="6">
        <f t="shared" ref="K30:K40" si="34">IF(I30="","",$A$29*J30)</f>
        <v>0.4</v>
      </c>
      <c r="L30" s="222"/>
      <c r="M30" s="44">
        <f>IFERROR(IF(N30="","",M29+1),"")</f>
        <v>2</v>
      </c>
      <c r="N30" s="13" t="str">
        <f>IF('CUESTIONES PESTAL vs DOFA'!I30="","",'CUESTIONES PESTAL vs DOFA'!I30)</f>
        <v>Talento humano suficiente, competente y comprometido y con experiencia para lograr el desarrollo de las diferentes actividades del Centro de Servicios.</v>
      </c>
      <c r="O30" s="5">
        <f t="shared" si="31"/>
        <v>3</v>
      </c>
      <c r="P30" s="6">
        <f t="shared" ref="P30:P40" si="35">IF(N30="","",$A$29*O30)</f>
        <v>0.60000000000000009</v>
      </c>
      <c r="Q30" s="222"/>
      <c r="R30" s="44">
        <f>IFERROR(IF(S30="","",R29+1),"")</f>
        <v>2</v>
      </c>
      <c r="S30" s="26" t="str">
        <f>IF('CUESTIONES PESTAL vs DOFA'!L30="","",'CUESTIONES PESTAL vs DOFA'!L30)</f>
        <v xml:space="preserve"> Inconformismo del sindicato de la Rama Judicial con la implementación de nuevos modelos de gestión.</v>
      </c>
      <c r="T30" s="7">
        <f t="shared" si="32"/>
        <v>3</v>
      </c>
      <c r="U30" s="6">
        <f t="shared" ref="U30:U40" si="36">IF(S30="","",$A$29*T30)</f>
        <v>0.60000000000000009</v>
      </c>
      <c r="V30" s="222"/>
    </row>
    <row r="31" spans="1:22" ht="45.75" customHeight="1" x14ac:dyDescent="0.25">
      <c r="A31" s="234"/>
      <c r="B31" s="237"/>
      <c r="C31" s="45" t="str">
        <f t="shared" ref="C31:C40" si="37">IFERROR(IF(D31="","",C30+1),"")</f>
        <v/>
      </c>
      <c r="D31" s="18" t="str">
        <f>IF('CUESTIONES PESTAL vs DOFA'!C31="","",'CUESTIONES PESTAL vs DOFA'!C31)</f>
        <v/>
      </c>
      <c r="E31" s="5">
        <f t="shared" si="29"/>
        <v>0</v>
      </c>
      <c r="F31" s="6" t="str">
        <f t="shared" si="33"/>
        <v/>
      </c>
      <c r="G31" s="222"/>
      <c r="H31" s="45">
        <f t="shared" ref="H31:H40" si="38">IFERROR(IF(I31="","",H30+1),"")</f>
        <v>3</v>
      </c>
      <c r="I31" s="13" t="str">
        <f>IF('CUESTIONES PESTAL vs DOFA'!F31="","",'CUESTIONES PESTAL vs DOFA'!F31)</f>
        <v>Publicación de la programación de las audiencias de los Juzgados Civiles y de Familia, generando acceso a la información en tiempo real</v>
      </c>
      <c r="J31" s="5">
        <f t="shared" si="30"/>
        <v>2</v>
      </c>
      <c r="K31" s="6">
        <f t="shared" si="34"/>
        <v>0.4</v>
      </c>
      <c r="L31" s="222"/>
      <c r="M31" s="45">
        <f t="shared" ref="M31:M40" si="39">IFERROR(IF(N31="","",M30+1),"")</f>
        <v>3</v>
      </c>
      <c r="N31" s="13" t="str">
        <f>IF('CUESTIONES PESTAL vs DOFA'!I31="","",'CUESTIONES PESTAL vs DOFA'!I31)</f>
        <v xml:space="preserve">Disminución en los tiempos procesales en las especialidades Civil y Familia con la implementación de la oralidad y del Centro de Servicios </v>
      </c>
      <c r="O31" s="5">
        <f t="shared" si="31"/>
        <v>3</v>
      </c>
      <c r="P31" s="6">
        <f t="shared" si="35"/>
        <v>0.60000000000000009</v>
      </c>
      <c r="Q31" s="222"/>
      <c r="R31" s="45">
        <f t="shared" ref="R31:R40" si="40">IFERROR(IF(S31="","",R30+1),"")</f>
        <v>3</v>
      </c>
      <c r="S31" s="26" t="str">
        <f>IF('CUESTIONES PESTAL vs DOFA'!L31="","",'CUESTIONES PESTAL vs DOFA'!L31)</f>
        <v>Resistencia al cambio por parte de los Jueces de las especialidades Civil y Familia, frente a las propuestas de innovación generadas en el Centro de Servicios.</v>
      </c>
      <c r="T31" s="7">
        <f t="shared" si="32"/>
        <v>1</v>
      </c>
      <c r="U31" s="6">
        <f t="shared" si="36"/>
        <v>0.2</v>
      </c>
      <c r="V31" s="222"/>
    </row>
    <row r="32" spans="1:22" ht="45.75" customHeight="1" x14ac:dyDescent="0.25">
      <c r="A32" s="234"/>
      <c r="B32" s="237"/>
      <c r="C32" s="45" t="str">
        <f t="shared" si="37"/>
        <v/>
      </c>
      <c r="D32" s="18" t="str">
        <f>IF('CUESTIONES PESTAL vs DOFA'!C32="","",'CUESTIONES PESTAL vs DOFA'!C32)</f>
        <v/>
      </c>
      <c r="E32" s="5">
        <f t="shared" si="29"/>
        <v>0</v>
      </c>
      <c r="F32" s="6" t="str">
        <f t="shared" si="33"/>
        <v/>
      </c>
      <c r="G32" s="222"/>
      <c r="H32" s="45">
        <f t="shared" si="38"/>
        <v>4</v>
      </c>
      <c r="I32" s="13" t="str">
        <f>IF('CUESTIONES PESTAL vs DOFA'!F32="","",'CUESTIONES PESTAL vs DOFA'!F32)</f>
        <v>Participación en programas de capacitación para mejorar los niveles de formación de los servidores judiciales adscritos al Centro de Servicios.</v>
      </c>
      <c r="J32" s="5">
        <f t="shared" si="30"/>
        <v>3</v>
      </c>
      <c r="K32" s="6">
        <f t="shared" si="34"/>
        <v>0.60000000000000009</v>
      </c>
      <c r="L32" s="222"/>
      <c r="M32" s="45">
        <f t="shared" si="39"/>
        <v>4</v>
      </c>
      <c r="N32" s="13" t="str">
        <f>IF('CUESTIONES PESTAL vs DOFA'!I32="","",'CUESTIONES PESTAL vs DOFA'!I32)</f>
        <v>Gestión del conocimiento al interior de la dependencia</v>
      </c>
      <c r="O32" s="5">
        <f t="shared" si="31"/>
        <v>3</v>
      </c>
      <c r="P32" s="6">
        <f t="shared" si="35"/>
        <v>0.60000000000000009</v>
      </c>
      <c r="Q32" s="222"/>
      <c r="R32" s="45" t="str">
        <f t="shared" si="40"/>
        <v/>
      </c>
      <c r="S32" s="26" t="str">
        <f>IF('CUESTIONES PESTAL vs DOFA'!L32="","",'CUESTIONES PESTAL vs DOFA'!L32)</f>
        <v/>
      </c>
      <c r="T32" s="7">
        <f t="shared" si="32"/>
        <v>0</v>
      </c>
      <c r="U32" s="6" t="str">
        <f t="shared" si="36"/>
        <v/>
      </c>
      <c r="V32" s="222"/>
    </row>
    <row r="33" spans="1:22" ht="45.75" customHeight="1" x14ac:dyDescent="0.25">
      <c r="A33" s="234"/>
      <c r="B33" s="237"/>
      <c r="C33" s="45" t="str">
        <f t="shared" si="37"/>
        <v/>
      </c>
      <c r="D33" s="18" t="str">
        <f>IF('CUESTIONES PESTAL vs DOFA'!C33="","",'CUESTIONES PESTAL vs DOFA'!C33)</f>
        <v/>
      </c>
      <c r="E33" s="5">
        <f t="shared" si="29"/>
        <v>0</v>
      </c>
      <c r="F33" s="6" t="str">
        <f t="shared" si="33"/>
        <v/>
      </c>
      <c r="G33" s="222"/>
      <c r="H33" s="45" t="str">
        <f t="shared" si="38"/>
        <v/>
      </c>
      <c r="I33" s="13" t="str">
        <f>IF('CUESTIONES PESTAL vs DOFA'!F33="","",'CUESTIONES PESTAL vs DOFA'!F33)</f>
        <v/>
      </c>
      <c r="J33" s="5">
        <f t="shared" si="30"/>
        <v>0</v>
      </c>
      <c r="K33" s="6" t="str">
        <f t="shared" si="34"/>
        <v/>
      </c>
      <c r="L33" s="222"/>
      <c r="M33" s="45">
        <f t="shared" si="39"/>
        <v>5</v>
      </c>
      <c r="N33" s="13" t="str">
        <f>IF('CUESTIONES PESTAL vs DOFA'!I33="","",'CUESTIONES PESTAL vs DOFA'!I33)</f>
        <v>Modelo de gestión con enfoque a procesos</v>
      </c>
      <c r="O33" s="5">
        <f t="shared" si="31"/>
        <v>3</v>
      </c>
      <c r="P33" s="6">
        <f t="shared" si="35"/>
        <v>0.60000000000000009</v>
      </c>
      <c r="Q33" s="222"/>
      <c r="R33" s="45" t="str">
        <f t="shared" si="40"/>
        <v/>
      </c>
      <c r="S33" s="26" t="str">
        <f>IF('CUESTIONES PESTAL vs DOFA'!L33="","",'CUESTIONES PESTAL vs DOFA'!L33)</f>
        <v/>
      </c>
      <c r="T33" s="7">
        <f t="shared" si="32"/>
        <v>0</v>
      </c>
      <c r="U33" s="6" t="str">
        <f t="shared" si="36"/>
        <v/>
      </c>
      <c r="V33" s="222"/>
    </row>
    <row r="34" spans="1:22" ht="45.75" customHeight="1" x14ac:dyDescent="0.25">
      <c r="A34" s="234"/>
      <c r="B34" s="237"/>
      <c r="C34" s="45" t="str">
        <f t="shared" si="37"/>
        <v/>
      </c>
      <c r="D34" s="18" t="str">
        <f>IF('CUESTIONES PESTAL vs DOFA'!C34="","",'CUESTIONES PESTAL vs DOFA'!C34)</f>
        <v/>
      </c>
      <c r="E34" s="5">
        <f t="shared" si="29"/>
        <v>0</v>
      </c>
      <c r="F34" s="6" t="str">
        <f t="shared" si="33"/>
        <v/>
      </c>
      <c r="G34" s="222"/>
      <c r="H34" s="45" t="str">
        <f t="shared" si="38"/>
        <v/>
      </c>
      <c r="I34" s="13" t="str">
        <f>IF('CUESTIONES PESTAL vs DOFA'!F34="","",'CUESTIONES PESTAL vs DOFA'!F34)</f>
        <v/>
      </c>
      <c r="J34" s="5">
        <f t="shared" si="30"/>
        <v>0</v>
      </c>
      <c r="K34" s="6" t="str">
        <f t="shared" si="34"/>
        <v/>
      </c>
      <c r="L34" s="222"/>
      <c r="M34" s="45" t="str">
        <f t="shared" si="39"/>
        <v/>
      </c>
      <c r="N34" s="13" t="str">
        <f>IF('CUESTIONES PESTAL vs DOFA'!I34="","",'CUESTIONES PESTAL vs DOFA'!I34)</f>
        <v/>
      </c>
      <c r="O34" s="5">
        <f t="shared" si="31"/>
        <v>0</v>
      </c>
      <c r="P34" s="6" t="str">
        <f t="shared" si="35"/>
        <v/>
      </c>
      <c r="Q34" s="222"/>
      <c r="R34" s="45" t="str">
        <f t="shared" si="40"/>
        <v/>
      </c>
      <c r="S34" s="26" t="str">
        <f>IF('CUESTIONES PESTAL vs DOFA'!L34="","",'CUESTIONES PESTAL vs DOFA'!L34)</f>
        <v/>
      </c>
      <c r="T34" s="7">
        <f t="shared" si="32"/>
        <v>0</v>
      </c>
      <c r="U34" s="6" t="str">
        <f t="shared" si="36"/>
        <v/>
      </c>
      <c r="V34" s="222"/>
    </row>
    <row r="35" spans="1:22" ht="45.75" customHeight="1" x14ac:dyDescent="0.25">
      <c r="A35" s="234"/>
      <c r="B35" s="237"/>
      <c r="C35" s="45" t="str">
        <f t="shared" si="37"/>
        <v/>
      </c>
      <c r="D35" s="18" t="str">
        <f>IF('CUESTIONES PESTAL vs DOFA'!C35="","",'CUESTIONES PESTAL vs DOFA'!C35)</f>
        <v/>
      </c>
      <c r="E35" s="5">
        <f t="shared" si="29"/>
        <v>0</v>
      </c>
      <c r="F35" s="6" t="str">
        <f t="shared" si="33"/>
        <v/>
      </c>
      <c r="G35" s="222"/>
      <c r="H35" s="45" t="str">
        <f t="shared" si="38"/>
        <v/>
      </c>
      <c r="I35" s="13" t="str">
        <f>IF('CUESTIONES PESTAL vs DOFA'!F35="","",'CUESTIONES PESTAL vs DOFA'!F35)</f>
        <v/>
      </c>
      <c r="J35" s="5">
        <f t="shared" si="30"/>
        <v>0</v>
      </c>
      <c r="K35" s="6" t="str">
        <f t="shared" si="34"/>
        <v/>
      </c>
      <c r="L35" s="222"/>
      <c r="M35" s="45" t="str">
        <f t="shared" si="39"/>
        <v/>
      </c>
      <c r="N35" s="13" t="str">
        <f>IF('CUESTIONES PESTAL vs DOFA'!I35="","",'CUESTIONES PESTAL vs DOFA'!I35)</f>
        <v/>
      </c>
      <c r="O35" s="5">
        <f t="shared" si="31"/>
        <v>0</v>
      </c>
      <c r="P35" s="6" t="str">
        <f t="shared" si="35"/>
        <v/>
      </c>
      <c r="Q35" s="222"/>
      <c r="R35" s="45" t="str">
        <f t="shared" si="40"/>
        <v/>
      </c>
      <c r="S35" s="26" t="str">
        <f>IF('CUESTIONES PESTAL vs DOFA'!L35="","",'CUESTIONES PESTAL vs DOFA'!L35)</f>
        <v/>
      </c>
      <c r="T35" s="7">
        <f t="shared" si="32"/>
        <v>0</v>
      </c>
      <c r="U35" s="6" t="str">
        <f t="shared" si="36"/>
        <v/>
      </c>
      <c r="V35" s="222"/>
    </row>
    <row r="36" spans="1:22" ht="45.75" customHeight="1" x14ac:dyDescent="0.25">
      <c r="A36" s="234"/>
      <c r="B36" s="237"/>
      <c r="C36" s="45" t="str">
        <f t="shared" si="37"/>
        <v/>
      </c>
      <c r="D36" s="18" t="str">
        <f>IF('CUESTIONES PESTAL vs DOFA'!C36="","",'CUESTIONES PESTAL vs DOFA'!C36)</f>
        <v/>
      </c>
      <c r="E36" s="5">
        <f t="shared" si="29"/>
        <v>0</v>
      </c>
      <c r="F36" s="6" t="str">
        <f t="shared" si="33"/>
        <v/>
      </c>
      <c r="G36" s="222"/>
      <c r="H36" s="45" t="str">
        <f t="shared" si="38"/>
        <v/>
      </c>
      <c r="I36" s="13" t="str">
        <f>IF('CUESTIONES PESTAL vs DOFA'!F36="","",'CUESTIONES PESTAL vs DOFA'!F36)</f>
        <v/>
      </c>
      <c r="J36" s="5">
        <f t="shared" si="30"/>
        <v>0</v>
      </c>
      <c r="K36" s="6" t="str">
        <f t="shared" si="34"/>
        <v/>
      </c>
      <c r="L36" s="222"/>
      <c r="M36" s="45" t="str">
        <f t="shared" si="39"/>
        <v/>
      </c>
      <c r="N36" s="13" t="str">
        <f>IF('CUESTIONES PESTAL vs DOFA'!I36="","",'CUESTIONES PESTAL vs DOFA'!I36)</f>
        <v/>
      </c>
      <c r="O36" s="5">
        <f t="shared" si="31"/>
        <v>0</v>
      </c>
      <c r="P36" s="6" t="str">
        <f t="shared" si="35"/>
        <v/>
      </c>
      <c r="Q36" s="222"/>
      <c r="R36" s="45" t="str">
        <f t="shared" si="40"/>
        <v/>
      </c>
      <c r="S36" s="26" t="str">
        <f>IF('CUESTIONES PESTAL vs DOFA'!L36="","",'CUESTIONES PESTAL vs DOFA'!L36)</f>
        <v/>
      </c>
      <c r="T36" s="7">
        <f t="shared" si="32"/>
        <v>0</v>
      </c>
      <c r="U36" s="6" t="str">
        <f t="shared" si="36"/>
        <v/>
      </c>
      <c r="V36" s="222"/>
    </row>
    <row r="37" spans="1:22" ht="45.75" customHeight="1" x14ac:dyDescent="0.25">
      <c r="A37" s="234"/>
      <c r="B37" s="237"/>
      <c r="C37" s="45" t="str">
        <f t="shared" si="37"/>
        <v/>
      </c>
      <c r="D37" s="18" t="str">
        <f>IF('CUESTIONES PESTAL vs DOFA'!C37="","",'CUESTIONES PESTAL vs DOFA'!C37)</f>
        <v/>
      </c>
      <c r="E37" s="5">
        <f t="shared" si="29"/>
        <v>0</v>
      </c>
      <c r="F37" s="6" t="str">
        <f t="shared" si="33"/>
        <v/>
      </c>
      <c r="G37" s="222"/>
      <c r="H37" s="45" t="str">
        <f t="shared" si="38"/>
        <v/>
      </c>
      <c r="I37" s="13" t="str">
        <f>IF('CUESTIONES PESTAL vs DOFA'!F37="","",'CUESTIONES PESTAL vs DOFA'!F37)</f>
        <v/>
      </c>
      <c r="J37" s="5">
        <f t="shared" si="30"/>
        <v>0</v>
      </c>
      <c r="K37" s="6" t="str">
        <f t="shared" si="34"/>
        <v/>
      </c>
      <c r="L37" s="222"/>
      <c r="M37" s="45" t="str">
        <f t="shared" si="39"/>
        <v/>
      </c>
      <c r="N37" s="13" t="str">
        <f>IF('CUESTIONES PESTAL vs DOFA'!I37="","",'CUESTIONES PESTAL vs DOFA'!I37)</f>
        <v/>
      </c>
      <c r="O37" s="5">
        <f t="shared" si="31"/>
        <v>0</v>
      </c>
      <c r="P37" s="6" t="str">
        <f t="shared" si="35"/>
        <v/>
      </c>
      <c r="Q37" s="222"/>
      <c r="R37" s="45" t="str">
        <f t="shared" si="40"/>
        <v/>
      </c>
      <c r="S37" s="26" t="str">
        <f>IF('CUESTIONES PESTAL vs DOFA'!L37="","",'CUESTIONES PESTAL vs DOFA'!L37)</f>
        <v/>
      </c>
      <c r="T37" s="7">
        <f t="shared" si="32"/>
        <v>0</v>
      </c>
      <c r="U37" s="6" t="str">
        <f t="shared" si="36"/>
        <v/>
      </c>
      <c r="V37" s="222"/>
    </row>
    <row r="38" spans="1:22" ht="45.75" customHeight="1" x14ac:dyDescent="0.25">
      <c r="A38" s="234"/>
      <c r="B38" s="237"/>
      <c r="C38" s="45" t="str">
        <f t="shared" si="37"/>
        <v/>
      </c>
      <c r="D38" s="18" t="str">
        <f>IF('CUESTIONES PESTAL vs DOFA'!C38="","",'CUESTIONES PESTAL vs DOFA'!C38)</f>
        <v/>
      </c>
      <c r="E38" s="5">
        <f t="shared" si="29"/>
        <v>0</v>
      </c>
      <c r="F38" s="6" t="str">
        <f t="shared" si="33"/>
        <v/>
      </c>
      <c r="G38" s="222"/>
      <c r="H38" s="45" t="str">
        <f t="shared" si="38"/>
        <v/>
      </c>
      <c r="I38" s="13" t="str">
        <f>IF('CUESTIONES PESTAL vs DOFA'!F38="","",'CUESTIONES PESTAL vs DOFA'!F38)</f>
        <v/>
      </c>
      <c r="J38" s="5">
        <f t="shared" si="30"/>
        <v>0</v>
      </c>
      <c r="K38" s="6" t="str">
        <f t="shared" si="34"/>
        <v/>
      </c>
      <c r="L38" s="222"/>
      <c r="M38" s="45" t="str">
        <f t="shared" si="39"/>
        <v/>
      </c>
      <c r="N38" s="13" t="str">
        <f>IF('CUESTIONES PESTAL vs DOFA'!I38="","",'CUESTIONES PESTAL vs DOFA'!I38)</f>
        <v/>
      </c>
      <c r="O38" s="5">
        <f t="shared" si="31"/>
        <v>0</v>
      </c>
      <c r="P38" s="6" t="str">
        <f t="shared" si="35"/>
        <v/>
      </c>
      <c r="Q38" s="222"/>
      <c r="R38" s="45" t="str">
        <f t="shared" si="40"/>
        <v/>
      </c>
      <c r="S38" s="26" t="str">
        <f>IF('CUESTIONES PESTAL vs DOFA'!L38="","",'CUESTIONES PESTAL vs DOFA'!L38)</f>
        <v/>
      </c>
      <c r="T38" s="7">
        <f t="shared" si="32"/>
        <v>0</v>
      </c>
      <c r="U38" s="6" t="str">
        <f t="shared" si="36"/>
        <v/>
      </c>
      <c r="V38" s="222"/>
    </row>
    <row r="39" spans="1:22" ht="45.75" customHeight="1" x14ac:dyDescent="0.25">
      <c r="A39" s="234"/>
      <c r="B39" s="237"/>
      <c r="C39" s="45" t="str">
        <f t="shared" si="37"/>
        <v/>
      </c>
      <c r="D39" s="18" t="str">
        <f>IF('CUESTIONES PESTAL vs DOFA'!C39="","",'CUESTIONES PESTAL vs DOFA'!C39)</f>
        <v/>
      </c>
      <c r="E39" s="5">
        <f t="shared" si="29"/>
        <v>0</v>
      </c>
      <c r="F39" s="6" t="str">
        <f t="shared" si="33"/>
        <v/>
      </c>
      <c r="G39" s="222"/>
      <c r="H39" s="45" t="str">
        <f t="shared" si="38"/>
        <v/>
      </c>
      <c r="I39" s="13" t="str">
        <f>IF('CUESTIONES PESTAL vs DOFA'!F39="","",'CUESTIONES PESTAL vs DOFA'!F39)</f>
        <v/>
      </c>
      <c r="J39" s="5">
        <f t="shared" si="30"/>
        <v>0</v>
      </c>
      <c r="K39" s="6" t="str">
        <f t="shared" si="34"/>
        <v/>
      </c>
      <c r="L39" s="222"/>
      <c r="M39" s="45" t="str">
        <f t="shared" si="39"/>
        <v/>
      </c>
      <c r="N39" s="13" t="str">
        <f>IF('CUESTIONES PESTAL vs DOFA'!I39="","",'CUESTIONES PESTAL vs DOFA'!I39)</f>
        <v/>
      </c>
      <c r="O39" s="5">
        <f t="shared" si="31"/>
        <v>0</v>
      </c>
      <c r="P39" s="6" t="str">
        <f t="shared" si="35"/>
        <v/>
      </c>
      <c r="Q39" s="222"/>
      <c r="R39" s="45" t="str">
        <f t="shared" si="40"/>
        <v/>
      </c>
      <c r="S39" s="26" t="str">
        <f>IF('CUESTIONES PESTAL vs DOFA'!L39="","",'CUESTIONES PESTAL vs DOFA'!L39)</f>
        <v/>
      </c>
      <c r="T39" s="7">
        <f t="shared" si="32"/>
        <v>0</v>
      </c>
      <c r="U39" s="6" t="str">
        <f t="shared" si="36"/>
        <v/>
      </c>
      <c r="V39" s="222"/>
    </row>
    <row r="40" spans="1:22" ht="45.75" customHeight="1" thickBot="1" x14ac:dyDescent="0.3">
      <c r="A40" s="235"/>
      <c r="B40" s="241"/>
      <c r="C40" s="46" t="str">
        <f t="shared" si="37"/>
        <v/>
      </c>
      <c r="D40" s="22" t="str">
        <f>IF('CUESTIONES PESTAL vs DOFA'!C40="","",'CUESTIONES PESTAL vs DOFA'!C40)</f>
        <v/>
      </c>
      <c r="E40" s="16">
        <f t="shared" si="29"/>
        <v>0</v>
      </c>
      <c r="F40" s="15" t="str">
        <f t="shared" si="33"/>
        <v/>
      </c>
      <c r="G40" s="223"/>
      <c r="H40" s="46" t="str">
        <f t="shared" si="38"/>
        <v/>
      </c>
      <c r="I40" s="22" t="str">
        <f>IF('CUESTIONES PESTAL vs DOFA'!F40="","",'CUESTIONES PESTAL vs DOFA'!F40)</f>
        <v/>
      </c>
      <c r="J40" s="16">
        <f t="shared" si="30"/>
        <v>0</v>
      </c>
      <c r="K40" s="15" t="str">
        <f t="shared" si="34"/>
        <v/>
      </c>
      <c r="L40" s="223"/>
      <c r="M40" s="46" t="str">
        <f t="shared" si="39"/>
        <v/>
      </c>
      <c r="N40" s="22" t="str">
        <f>IF('CUESTIONES PESTAL vs DOFA'!I40="","",'CUESTIONES PESTAL vs DOFA'!I40)</f>
        <v/>
      </c>
      <c r="O40" s="16">
        <f t="shared" si="31"/>
        <v>0</v>
      </c>
      <c r="P40" s="15" t="str">
        <f t="shared" si="35"/>
        <v/>
      </c>
      <c r="Q40" s="223"/>
      <c r="R40" s="46" t="str">
        <f t="shared" si="40"/>
        <v/>
      </c>
      <c r="S40" s="22" t="str">
        <f>IF('CUESTIONES PESTAL vs DOFA'!L40="","",'CUESTIONES PESTAL vs DOFA'!L40)</f>
        <v/>
      </c>
      <c r="T40" s="14">
        <f t="shared" si="32"/>
        <v>0</v>
      </c>
      <c r="U40" s="15" t="str">
        <f t="shared" si="36"/>
        <v/>
      </c>
      <c r="V40" s="223"/>
    </row>
    <row r="41" spans="1:22" ht="45.75" customHeight="1" x14ac:dyDescent="0.25">
      <c r="A41" s="233">
        <f>VLOOKUP(B41,PESTAL,VLOOKUP(A$1,SISTEMAS,3,FALSE)+1,FALSE)</f>
        <v>0.3</v>
      </c>
      <c r="B41" s="236" t="s">
        <v>9</v>
      </c>
      <c r="C41" s="43">
        <f>IFERROR(IF(D41="","",1),"")</f>
        <v>1</v>
      </c>
      <c r="D41" s="17" t="str">
        <f>IF('CUESTIONES PESTAL vs DOFA'!C41="","",'CUESTIONES PESTAL vs DOFA'!C41)</f>
        <v>Fallas en la red del Palacio de Justicia</v>
      </c>
      <c r="E41" s="3">
        <f t="shared" ref="E41:E52" si="41">IFERROR(VLOOKUP(C41,DEBILIDADT,VLOOKUP($A$1,SISTEMAS,3,FALSE)+2,FALSE),"")</f>
        <v>1</v>
      </c>
      <c r="F41" s="4">
        <f>IF(D41="","",$A$41*E41)</f>
        <v>0.3</v>
      </c>
      <c r="G41" s="221">
        <f>IFERROR(AVERAGE(F41:F52),0)</f>
        <v>0.67499999999999993</v>
      </c>
      <c r="H41" s="43">
        <f>IFERROR(IF(I41="","",1),"")</f>
        <v>1</v>
      </c>
      <c r="I41" s="12" t="str">
        <f>IF('CUESTIONES PESTAL vs DOFA'!F41="","",'CUESTIONES PESTAL vs DOFA'!F41)</f>
        <v>Implementación de servicios en línea apuntando a los principios de  transparencia y acceso a la información.</v>
      </c>
      <c r="J41" s="3">
        <f t="shared" ref="J41:J52" si="42">IFERROR(VLOOKUP(H41,OPORTUNIDADT,VLOOKUP($A$1,SISTEMAS,3,FALSE)+2,FALSE),"")</f>
        <v>3</v>
      </c>
      <c r="K41" s="4">
        <f>IF(I41="","",$A$41*J41)</f>
        <v>0.89999999999999991</v>
      </c>
      <c r="L41" s="221">
        <f>IFERROR(AVERAGE(K41:K52),0)</f>
        <v>0.70000000000000007</v>
      </c>
      <c r="M41" s="43">
        <f>IFERROR(IF(N41="","",1),"")</f>
        <v>1</v>
      </c>
      <c r="N41" s="12" t="str">
        <f>IF('CUESTIONES PESTAL vs DOFA'!I41="","",'CUESTIONES PESTAL vs DOFA'!I41)</f>
        <v>Articulación de los sistemas de información.</v>
      </c>
      <c r="O41" s="3">
        <f t="shared" ref="O41:O52" si="43">IFERROR(VLOOKUP(M41,FORTALEZAT,VLOOKUP($A$1,SISTEMAS,3,FALSE)+2,FALSE),"")</f>
        <v>3</v>
      </c>
      <c r="P41" s="4">
        <f>IF(N41="","",$A$41*O41)</f>
        <v>0.89999999999999991</v>
      </c>
      <c r="Q41" s="221">
        <f>IFERROR(AVERAGE(P41:P52),0)</f>
        <v>0.83999999999999986</v>
      </c>
      <c r="R41" s="43">
        <f>IFERROR(IF(S41="","",1),"")</f>
        <v>1</v>
      </c>
      <c r="S41" s="25" t="str">
        <f>IF('CUESTIONES PESTAL vs DOFA'!L41="","",'CUESTIONES PESTAL vs DOFA'!L41)</f>
        <v>Accesos indebidos que vulneran la seguridad y confidencialidad de la información del Centro</v>
      </c>
      <c r="T41" s="9">
        <f t="shared" ref="T41:T52" si="44">IFERROR(VLOOKUP(R41,AMENAZAT,VLOOKUP($A$1,SISTEMAS,3,FALSE)+2,FALSE),"")</f>
        <v>1</v>
      </c>
      <c r="U41" s="4">
        <f>IF(S41="","",$A$41*T41)</f>
        <v>0.3</v>
      </c>
      <c r="V41" s="221">
        <f>IFERROR(AVERAGE(U41:U52),0)</f>
        <v>0.5</v>
      </c>
    </row>
    <row r="42" spans="1:22" ht="45.75" customHeight="1" x14ac:dyDescent="0.25">
      <c r="A42" s="234"/>
      <c r="B42" s="237"/>
      <c r="C42" s="44">
        <f>IFERROR(IF(D42="","",C41+1),"")</f>
        <v>2</v>
      </c>
      <c r="D42" s="18" t="str">
        <f>IF('CUESTIONES PESTAL vs DOFA'!C42="","",'CUESTIONES PESTAL vs DOFA'!C42)</f>
        <v>Equipos de cómputo obsoletos.</v>
      </c>
      <c r="E42" s="5">
        <f t="shared" si="41"/>
        <v>2</v>
      </c>
      <c r="F42" s="6">
        <f t="shared" ref="F42:F52" si="45">IF(D42="","",$A$41*E42)</f>
        <v>0.6</v>
      </c>
      <c r="G42" s="222"/>
      <c r="H42" s="44">
        <f>IFERROR(IF(I42="","",H41+1),"")</f>
        <v>2</v>
      </c>
      <c r="I42" s="13" t="str">
        <f>IF('CUESTIONES PESTAL vs DOFA'!F42="","",'CUESTIONES PESTAL vs DOFA'!F42)</f>
        <v>Disponibilidad de innovaciones tecnológicas</v>
      </c>
      <c r="J42" s="5">
        <f t="shared" si="42"/>
        <v>2</v>
      </c>
      <c r="K42" s="6">
        <f t="shared" ref="K42:K52" si="46">IF(I42="","",$A$41*J42)</f>
        <v>0.6</v>
      </c>
      <c r="L42" s="222"/>
      <c r="M42" s="44">
        <f>IFERROR(IF(N42="","",M41+1),"")</f>
        <v>2</v>
      </c>
      <c r="N42" s="13" t="str">
        <f>IF('CUESTIONES PESTAL vs DOFA'!I42="","",'CUESTIONES PESTAL vs DOFA'!I42)</f>
        <v xml:space="preserve">Plataforma tecnológica desarrollada de acuerdo a las necesidades del Centro </v>
      </c>
      <c r="O42" s="5">
        <f t="shared" si="43"/>
        <v>3</v>
      </c>
      <c r="P42" s="6">
        <f t="shared" ref="P42:P52" si="47">IF(N42="","",$A$41*O42)</f>
        <v>0.89999999999999991</v>
      </c>
      <c r="Q42" s="222"/>
      <c r="R42" s="44">
        <f>IFERROR(IF(S42="","",R41+1),"")</f>
        <v>2</v>
      </c>
      <c r="S42" s="26" t="str">
        <f>IF('CUESTIONES PESTAL vs DOFA'!L42="","",'CUESTIONES PESTAL vs DOFA'!L42)</f>
        <v>Restricción en la conectividad con las bases de datos de aplicativos institucionales  integrados con los módulos de la plataforma tecnológica del Centro</v>
      </c>
      <c r="T42" s="7">
        <f t="shared" si="44"/>
        <v>2</v>
      </c>
      <c r="U42" s="6">
        <f t="shared" ref="U42:U52" si="48">IF(S42="","",$A$41*T42)</f>
        <v>0.6</v>
      </c>
      <c r="V42" s="222"/>
    </row>
    <row r="43" spans="1:22" ht="45.75" customHeight="1" x14ac:dyDescent="0.25">
      <c r="A43" s="234"/>
      <c r="B43" s="237"/>
      <c r="C43" s="45">
        <f t="shared" ref="C43:C46" si="49">IFERROR(IF(D43="","",C42+1),"")</f>
        <v>3</v>
      </c>
      <c r="D43" s="18" t="str">
        <f>IF('CUESTIONES PESTAL vs DOFA'!C43="","",'CUESTIONES PESTAL vs DOFA'!C43)</f>
        <v>Falta de apoyo por el área de sistemas de la Dirección Ejecutiva para la implementación de herramientas tecnológicas requeridas por el Centro</v>
      </c>
      <c r="E43" s="5">
        <f t="shared" si="41"/>
        <v>3</v>
      </c>
      <c r="F43" s="6">
        <f t="shared" si="45"/>
        <v>0.89999999999999991</v>
      </c>
      <c r="G43" s="222"/>
      <c r="H43" s="45">
        <f t="shared" ref="H43:H52" si="50">IFERROR(IF(I43="","",H42+1),"")</f>
        <v>3</v>
      </c>
      <c r="I43" s="13" t="str">
        <f>IF('CUESTIONES PESTAL vs DOFA'!F43="","",'CUESTIONES PESTAL vs DOFA'!F43)</f>
        <v>Desarrollo de herramientas tecnológicas por parte del Banco Agrario, para la transacción de depósitos judiciales.</v>
      </c>
      <c r="J43" s="5">
        <f t="shared" si="42"/>
        <v>2</v>
      </c>
      <c r="K43" s="6">
        <f t="shared" si="46"/>
        <v>0.6</v>
      </c>
      <c r="L43" s="222"/>
      <c r="M43" s="45">
        <f t="shared" ref="M43:M52" si="51">IFERROR(IF(N43="","",M42+1),"")</f>
        <v>3</v>
      </c>
      <c r="N43" s="13" t="str">
        <f>IF('CUESTIONES PESTAL vs DOFA'!I43="","",'CUESTIONES PESTAL vs DOFA'!I43)</f>
        <v>Herramientas informáticas con datos de calidad para la toma de decisiones</v>
      </c>
      <c r="O43" s="5">
        <f t="shared" si="43"/>
        <v>3</v>
      </c>
      <c r="P43" s="6">
        <f t="shared" si="47"/>
        <v>0.89999999999999991</v>
      </c>
      <c r="Q43" s="222"/>
      <c r="R43" s="45">
        <f t="shared" ref="R43:R52" si="52">IFERROR(IF(S43="","",R42+1),"")</f>
        <v>3</v>
      </c>
      <c r="S43" s="26" t="str">
        <f>IF('CUESTIONES PESTAL vs DOFA'!L43="","",'CUESTIONES PESTAL vs DOFA'!L43)</f>
        <v xml:space="preserve">Bloqueo permanente de los módulos desarrollados en el Centro por parte del nivel central </v>
      </c>
      <c r="T43" s="7">
        <f t="shared" si="44"/>
        <v>2</v>
      </c>
      <c r="U43" s="6">
        <f t="shared" si="48"/>
        <v>0.6</v>
      </c>
      <c r="V43" s="222"/>
    </row>
    <row r="44" spans="1:22" ht="45.75" customHeight="1" x14ac:dyDescent="0.25">
      <c r="A44" s="234"/>
      <c r="B44" s="237"/>
      <c r="C44" s="45">
        <f t="shared" si="49"/>
        <v>4</v>
      </c>
      <c r="D44" s="18" t="str">
        <f>IF('CUESTIONES PESTAL vs DOFA'!C44="","",'CUESTIONES PESTAL vs DOFA'!C44)</f>
        <v>Ausencia de un equipo servidor idóneo para el funcionamiento de la plataforma tecnológica</v>
      </c>
      <c r="E44" s="5">
        <f t="shared" si="41"/>
        <v>3</v>
      </c>
      <c r="F44" s="6">
        <f t="shared" si="45"/>
        <v>0.89999999999999991</v>
      </c>
      <c r="G44" s="222"/>
      <c r="H44" s="45" t="str">
        <f t="shared" si="50"/>
        <v/>
      </c>
      <c r="I44" s="13" t="str">
        <f>IF('CUESTIONES PESTAL vs DOFA'!F44="","",'CUESTIONES PESTAL vs DOFA'!F44)</f>
        <v/>
      </c>
      <c r="J44" s="5">
        <f t="shared" si="42"/>
        <v>0</v>
      </c>
      <c r="K44" s="6" t="str">
        <f t="shared" si="46"/>
        <v/>
      </c>
      <c r="L44" s="222"/>
      <c r="M44" s="45">
        <f t="shared" si="51"/>
        <v>4</v>
      </c>
      <c r="N44" s="13" t="str">
        <f>IF('CUESTIONES PESTAL vs DOFA'!I44="","",'CUESTIONES PESTAL vs DOFA'!I44)</f>
        <v>Plataforma Web para la difusión de la información</v>
      </c>
      <c r="O44" s="5">
        <f t="shared" si="43"/>
        <v>2</v>
      </c>
      <c r="P44" s="6">
        <f t="shared" si="47"/>
        <v>0.6</v>
      </c>
      <c r="Q44" s="222"/>
      <c r="R44" s="45" t="str">
        <f t="shared" si="52"/>
        <v/>
      </c>
      <c r="S44" s="26" t="str">
        <f>IF('CUESTIONES PESTAL vs DOFA'!L44="","",'CUESTIONES PESTAL vs DOFA'!L44)</f>
        <v/>
      </c>
      <c r="T44" s="7">
        <f t="shared" si="44"/>
        <v>0</v>
      </c>
      <c r="U44" s="6" t="str">
        <f t="shared" si="48"/>
        <v/>
      </c>
      <c r="V44" s="222"/>
    </row>
    <row r="45" spans="1:22" ht="45.75" customHeight="1" x14ac:dyDescent="0.25">
      <c r="A45" s="234"/>
      <c r="B45" s="237"/>
      <c r="C45" s="45" t="str">
        <f t="shared" si="49"/>
        <v/>
      </c>
      <c r="D45" s="18" t="str">
        <f>IF('CUESTIONES PESTAL vs DOFA'!C45="","",'CUESTIONES PESTAL vs DOFA'!C45)</f>
        <v/>
      </c>
      <c r="E45" s="5">
        <f t="shared" si="41"/>
        <v>0</v>
      </c>
      <c r="F45" s="6" t="str">
        <f t="shared" si="45"/>
        <v/>
      </c>
      <c r="G45" s="222"/>
      <c r="H45" s="45" t="str">
        <f t="shared" si="50"/>
        <v/>
      </c>
      <c r="I45" s="13" t="str">
        <f>IF('CUESTIONES PESTAL vs DOFA'!F45="","",'CUESTIONES PESTAL vs DOFA'!F45)</f>
        <v/>
      </c>
      <c r="J45" s="5">
        <f t="shared" si="42"/>
        <v>0</v>
      </c>
      <c r="K45" s="6" t="str">
        <f t="shared" si="46"/>
        <v/>
      </c>
      <c r="L45" s="222"/>
      <c r="M45" s="45">
        <f t="shared" si="51"/>
        <v>5</v>
      </c>
      <c r="N45" s="13" t="str">
        <f>IF('CUESTIONES PESTAL vs DOFA'!I45="","",'CUESTIONES PESTAL vs DOFA'!I45)</f>
        <v>Intranet que cuenta con la información documentada vigente (manuales, protocolos, procedimientos y caracterizaciones)</v>
      </c>
      <c r="O45" s="5">
        <f t="shared" si="43"/>
        <v>3</v>
      </c>
      <c r="P45" s="6">
        <f t="shared" si="47"/>
        <v>0.89999999999999991</v>
      </c>
      <c r="Q45" s="222"/>
      <c r="R45" s="45" t="str">
        <f t="shared" si="52"/>
        <v/>
      </c>
      <c r="S45" s="26" t="str">
        <f>IF('CUESTIONES PESTAL vs DOFA'!L45="","",'CUESTIONES PESTAL vs DOFA'!L45)</f>
        <v/>
      </c>
      <c r="T45" s="7">
        <f t="shared" si="44"/>
        <v>0</v>
      </c>
      <c r="U45" s="6" t="str">
        <f t="shared" si="48"/>
        <v/>
      </c>
      <c r="V45" s="222"/>
    </row>
    <row r="46" spans="1:22" ht="45.75" customHeight="1" x14ac:dyDescent="0.25">
      <c r="A46" s="234"/>
      <c r="B46" s="237"/>
      <c r="C46" s="45" t="str">
        <f t="shared" si="49"/>
        <v/>
      </c>
      <c r="D46" s="18" t="str">
        <f>IF('CUESTIONES PESTAL vs DOFA'!C46="","",'CUESTIONES PESTAL vs DOFA'!C46)</f>
        <v/>
      </c>
      <c r="E46" s="5">
        <f t="shared" si="41"/>
        <v>0</v>
      </c>
      <c r="F46" s="6" t="str">
        <f t="shared" si="45"/>
        <v/>
      </c>
      <c r="G46" s="222"/>
      <c r="H46" s="45" t="str">
        <f t="shared" si="50"/>
        <v/>
      </c>
      <c r="I46" s="13" t="str">
        <f>IF('CUESTIONES PESTAL vs DOFA'!F46="","",'CUESTIONES PESTAL vs DOFA'!F46)</f>
        <v/>
      </c>
      <c r="J46" s="5">
        <f t="shared" si="42"/>
        <v>0</v>
      </c>
      <c r="K46" s="6" t="str">
        <f t="shared" si="46"/>
        <v/>
      </c>
      <c r="L46" s="222"/>
      <c r="M46" s="45" t="str">
        <f t="shared" si="51"/>
        <v/>
      </c>
      <c r="N46" s="13" t="str">
        <f>IF('CUESTIONES PESTAL vs DOFA'!I46="","",'CUESTIONES PESTAL vs DOFA'!I46)</f>
        <v/>
      </c>
      <c r="O46" s="5">
        <f t="shared" si="43"/>
        <v>0</v>
      </c>
      <c r="P46" s="6" t="str">
        <f t="shared" si="47"/>
        <v/>
      </c>
      <c r="Q46" s="222"/>
      <c r="R46" s="45" t="str">
        <f t="shared" si="52"/>
        <v/>
      </c>
      <c r="S46" s="26" t="str">
        <f>IF('CUESTIONES PESTAL vs DOFA'!L46="","",'CUESTIONES PESTAL vs DOFA'!L46)</f>
        <v/>
      </c>
      <c r="T46" s="7">
        <f t="shared" si="44"/>
        <v>0</v>
      </c>
      <c r="U46" s="6" t="str">
        <f t="shared" si="48"/>
        <v/>
      </c>
      <c r="V46" s="222"/>
    </row>
    <row r="47" spans="1:22" ht="45.75" customHeight="1" x14ac:dyDescent="0.25">
      <c r="A47" s="234"/>
      <c r="B47" s="237"/>
      <c r="C47" s="45" t="str">
        <f t="shared" ref="C47:C52" si="53">IFERROR(IF(D47="","",C46+1),"")</f>
        <v/>
      </c>
      <c r="D47" s="26" t="str">
        <f>IF('CUESTIONES PESTAL vs DOFA'!C47="","",'CUESTIONES PESTAL vs DOFA'!C47)</f>
        <v/>
      </c>
      <c r="E47" s="5">
        <f t="shared" si="41"/>
        <v>0</v>
      </c>
      <c r="F47" s="6" t="str">
        <f t="shared" si="45"/>
        <v/>
      </c>
      <c r="G47" s="222"/>
      <c r="H47" s="45" t="str">
        <f t="shared" si="50"/>
        <v/>
      </c>
      <c r="I47" s="13" t="str">
        <f>IF('CUESTIONES PESTAL vs DOFA'!F47="","",'CUESTIONES PESTAL vs DOFA'!F47)</f>
        <v/>
      </c>
      <c r="J47" s="5">
        <f t="shared" si="42"/>
        <v>0</v>
      </c>
      <c r="K47" s="6" t="str">
        <f t="shared" si="46"/>
        <v/>
      </c>
      <c r="L47" s="222"/>
      <c r="M47" s="45" t="str">
        <f t="shared" si="51"/>
        <v/>
      </c>
      <c r="N47" s="13" t="str">
        <f>IF('CUESTIONES PESTAL vs DOFA'!I47="","",'CUESTIONES PESTAL vs DOFA'!I47)</f>
        <v/>
      </c>
      <c r="O47" s="5">
        <f t="shared" si="43"/>
        <v>0</v>
      </c>
      <c r="P47" s="6" t="str">
        <f t="shared" si="47"/>
        <v/>
      </c>
      <c r="Q47" s="222"/>
      <c r="R47" s="45" t="str">
        <f t="shared" si="52"/>
        <v/>
      </c>
      <c r="S47" s="26" t="str">
        <f>IF('CUESTIONES PESTAL vs DOFA'!L47="","",'CUESTIONES PESTAL vs DOFA'!L47)</f>
        <v/>
      </c>
      <c r="T47" s="7">
        <f t="shared" si="44"/>
        <v>0</v>
      </c>
      <c r="U47" s="6" t="str">
        <f t="shared" si="48"/>
        <v/>
      </c>
      <c r="V47" s="222"/>
    </row>
    <row r="48" spans="1:22" ht="45.75" customHeight="1" x14ac:dyDescent="0.25">
      <c r="A48" s="234"/>
      <c r="B48" s="237"/>
      <c r="C48" s="45" t="str">
        <f t="shared" si="53"/>
        <v/>
      </c>
      <c r="D48" s="26" t="str">
        <f>IF('CUESTIONES PESTAL vs DOFA'!C48="","",'CUESTIONES PESTAL vs DOFA'!C48)</f>
        <v/>
      </c>
      <c r="E48" s="5">
        <f t="shared" si="41"/>
        <v>0</v>
      </c>
      <c r="F48" s="6" t="str">
        <f t="shared" si="45"/>
        <v/>
      </c>
      <c r="G48" s="222"/>
      <c r="H48" s="45" t="str">
        <f t="shared" si="50"/>
        <v/>
      </c>
      <c r="I48" s="13" t="str">
        <f>IF('CUESTIONES PESTAL vs DOFA'!F48="","",'CUESTIONES PESTAL vs DOFA'!F48)</f>
        <v/>
      </c>
      <c r="J48" s="5">
        <f t="shared" si="42"/>
        <v>0</v>
      </c>
      <c r="K48" s="6" t="str">
        <f t="shared" si="46"/>
        <v/>
      </c>
      <c r="L48" s="222"/>
      <c r="M48" s="45" t="str">
        <f t="shared" si="51"/>
        <v/>
      </c>
      <c r="N48" s="13" t="str">
        <f>IF('CUESTIONES PESTAL vs DOFA'!I48="","",'CUESTIONES PESTAL vs DOFA'!I48)</f>
        <v/>
      </c>
      <c r="O48" s="5">
        <f t="shared" si="43"/>
        <v>0</v>
      </c>
      <c r="P48" s="6" t="str">
        <f t="shared" si="47"/>
        <v/>
      </c>
      <c r="Q48" s="222"/>
      <c r="R48" s="45" t="str">
        <f t="shared" si="52"/>
        <v/>
      </c>
      <c r="S48" s="26" t="str">
        <f>IF('CUESTIONES PESTAL vs DOFA'!L48="","",'CUESTIONES PESTAL vs DOFA'!L48)</f>
        <v/>
      </c>
      <c r="T48" s="7">
        <f t="shared" si="44"/>
        <v>0</v>
      </c>
      <c r="U48" s="6" t="str">
        <f t="shared" si="48"/>
        <v/>
      </c>
      <c r="V48" s="222"/>
    </row>
    <row r="49" spans="1:22" ht="45.75" customHeight="1" x14ac:dyDescent="0.25">
      <c r="A49" s="234"/>
      <c r="B49" s="237"/>
      <c r="C49" s="45" t="str">
        <f t="shared" si="53"/>
        <v/>
      </c>
      <c r="D49" s="26" t="str">
        <f>IF('CUESTIONES PESTAL vs DOFA'!C49="","",'CUESTIONES PESTAL vs DOFA'!C49)</f>
        <v/>
      </c>
      <c r="E49" s="5">
        <f t="shared" si="41"/>
        <v>0</v>
      </c>
      <c r="F49" s="6" t="str">
        <f t="shared" si="45"/>
        <v/>
      </c>
      <c r="G49" s="222"/>
      <c r="H49" s="45" t="str">
        <f t="shared" si="50"/>
        <v/>
      </c>
      <c r="I49" s="13" t="str">
        <f>IF('CUESTIONES PESTAL vs DOFA'!F49="","",'CUESTIONES PESTAL vs DOFA'!F49)</f>
        <v/>
      </c>
      <c r="J49" s="5">
        <f t="shared" si="42"/>
        <v>0</v>
      </c>
      <c r="K49" s="6" t="str">
        <f t="shared" si="46"/>
        <v/>
      </c>
      <c r="L49" s="222"/>
      <c r="M49" s="45" t="str">
        <f t="shared" si="51"/>
        <v/>
      </c>
      <c r="N49" s="13" t="str">
        <f>IF('CUESTIONES PESTAL vs DOFA'!I49="","",'CUESTIONES PESTAL vs DOFA'!I49)</f>
        <v/>
      </c>
      <c r="O49" s="5">
        <f t="shared" si="43"/>
        <v>0</v>
      </c>
      <c r="P49" s="6" t="str">
        <f t="shared" si="47"/>
        <v/>
      </c>
      <c r="Q49" s="222"/>
      <c r="R49" s="45" t="str">
        <f t="shared" si="52"/>
        <v/>
      </c>
      <c r="S49" s="26" t="str">
        <f>IF('CUESTIONES PESTAL vs DOFA'!L49="","",'CUESTIONES PESTAL vs DOFA'!L49)</f>
        <v/>
      </c>
      <c r="T49" s="7">
        <f t="shared" si="44"/>
        <v>0</v>
      </c>
      <c r="U49" s="6" t="str">
        <f t="shared" si="48"/>
        <v/>
      </c>
      <c r="V49" s="222"/>
    </row>
    <row r="50" spans="1:22" ht="45.75" customHeight="1" x14ac:dyDescent="0.25">
      <c r="A50" s="234"/>
      <c r="B50" s="237"/>
      <c r="C50" s="45" t="str">
        <f t="shared" si="53"/>
        <v/>
      </c>
      <c r="D50" s="26" t="str">
        <f>IF('CUESTIONES PESTAL vs DOFA'!C50="","",'CUESTIONES PESTAL vs DOFA'!C50)</f>
        <v/>
      </c>
      <c r="E50" s="5">
        <f t="shared" si="41"/>
        <v>0</v>
      </c>
      <c r="F50" s="6" t="str">
        <f t="shared" si="45"/>
        <v/>
      </c>
      <c r="G50" s="222"/>
      <c r="H50" s="45" t="str">
        <f t="shared" si="50"/>
        <v/>
      </c>
      <c r="I50" s="13" t="str">
        <f>IF('CUESTIONES PESTAL vs DOFA'!F50="","",'CUESTIONES PESTAL vs DOFA'!F50)</f>
        <v/>
      </c>
      <c r="J50" s="5">
        <f t="shared" si="42"/>
        <v>0</v>
      </c>
      <c r="K50" s="6" t="str">
        <f t="shared" si="46"/>
        <v/>
      </c>
      <c r="L50" s="222"/>
      <c r="M50" s="45" t="str">
        <f t="shared" si="51"/>
        <v/>
      </c>
      <c r="N50" s="13" t="str">
        <f>IF('CUESTIONES PESTAL vs DOFA'!I50="","",'CUESTIONES PESTAL vs DOFA'!I50)</f>
        <v/>
      </c>
      <c r="O50" s="5">
        <f t="shared" si="43"/>
        <v>0</v>
      </c>
      <c r="P50" s="6" t="str">
        <f t="shared" si="47"/>
        <v/>
      </c>
      <c r="Q50" s="222"/>
      <c r="R50" s="45" t="str">
        <f t="shared" si="52"/>
        <v/>
      </c>
      <c r="S50" s="26" t="str">
        <f>IF('CUESTIONES PESTAL vs DOFA'!L50="","",'CUESTIONES PESTAL vs DOFA'!L50)</f>
        <v/>
      </c>
      <c r="T50" s="7">
        <f t="shared" si="44"/>
        <v>0</v>
      </c>
      <c r="U50" s="6" t="str">
        <f t="shared" si="48"/>
        <v/>
      </c>
      <c r="V50" s="222"/>
    </row>
    <row r="51" spans="1:22" ht="45.75" customHeight="1" x14ac:dyDescent="0.25">
      <c r="A51" s="234"/>
      <c r="B51" s="237"/>
      <c r="C51" s="45" t="str">
        <f t="shared" si="53"/>
        <v/>
      </c>
      <c r="D51" s="26" t="str">
        <f>IF('CUESTIONES PESTAL vs DOFA'!C51="","",'CUESTIONES PESTAL vs DOFA'!C51)</f>
        <v/>
      </c>
      <c r="E51" s="5">
        <f t="shared" si="41"/>
        <v>0</v>
      </c>
      <c r="F51" s="6" t="str">
        <f t="shared" si="45"/>
        <v/>
      </c>
      <c r="G51" s="222"/>
      <c r="H51" s="45" t="str">
        <f t="shared" si="50"/>
        <v/>
      </c>
      <c r="I51" s="13" t="str">
        <f>IF('CUESTIONES PESTAL vs DOFA'!F51="","",'CUESTIONES PESTAL vs DOFA'!F51)</f>
        <v/>
      </c>
      <c r="J51" s="5">
        <f t="shared" si="42"/>
        <v>0</v>
      </c>
      <c r="K51" s="6" t="str">
        <f t="shared" si="46"/>
        <v/>
      </c>
      <c r="L51" s="222"/>
      <c r="M51" s="45" t="str">
        <f t="shared" si="51"/>
        <v/>
      </c>
      <c r="N51" s="13" t="str">
        <f>IF('CUESTIONES PESTAL vs DOFA'!I51="","",'CUESTIONES PESTAL vs DOFA'!I51)</f>
        <v/>
      </c>
      <c r="O51" s="5">
        <f t="shared" si="43"/>
        <v>0</v>
      </c>
      <c r="P51" s="6" t="str">
        <f t="shared" si="47"/>
        <v/>
      </c>
      <c r="Q51" s="222"/>
      <c r="R51" s="45" t="str">
        <f t="shared" si="52"/>
        <v/>
      </c>
      <c r="S51" s="26" t="str">
        <f>IF('CUESTIONES PESTAL vs DOFA'!L51="","",'CUESTIONES PESTAL vs DOFA'!L51)</f>
        <v/>
      </c>
      <c r="T51" s="7">
        <f t="shared" si="44"/>
        <v>0</v>
      </c>
      <c r="U51" s="6" t="str">
        <f t="shared" si="48"/>
        <v/>
      </c>
      <c r="V51" s="222"/>
    </row>
    <row r="52" spans="1:22" ht="45.75" customHeight="1" thickBot="1" x14ac:dyDescent="0.3">
      <c r="A52" s="235"/>
      <c r="B52" s="245"/>
      <c r="C52" s="45" t="str">
        <f t="shared" si="53"/>
        <v/>
      </c>
      <c r="D52" s="26" t="str">
        <f>IF('CUESTIONES PESTAL vs DOFA'!C52="","",'CUESTIONES PESTAL vs DOFA'!C52)</f>
        <v/>
      </c>
      <c r="E52" s="5">
        <f t="shared" si="41"/>
        <v>0</v>
      </c>
      <c r="F52" s="6" t="str">
        <f t="shared" si="45"/>
        <v/>
      </c>
      <c r="G52" s="223"/>
      <c r="H52" s="46" t="str">
        <f t="shared" si="50"/>
        <v/>
      </c>
      <c r="I52" s="23" t="str">
        <f>IF('CUESTIONES PESTAL vs DOFA'!F52="","",'CUESTIONES PESTAL vs DOFA'!F52)</f>
        <v/>
      </c>
      <c r="J52" s="16">
        <f t="shared" si="42"/>
        <v>0</v>
      </c>
      <c r="K52" s="6" t="str">
        <f t="shared" si="46"/>
        <v/>
      </c>
      <c r="L52" s="223"/>
      <c r="M52" s="46" t="str">
        <f t="shared" si="51"/>
        <v/>
      </c>
      <c r="N52" s="23" t="str">
        <f>IF('CUESTIONES PESTAL vs DOFA'!I52="","",'CUESTIONES PESTAL vs DOFA'!I52)</f>
        <v/>
      </c>
      <c r="O52" s="16">
        <f t="shared" si="43"/>
        <v>0</v>
      </c>
      <c r="P52" s="6" t="str">
        <f t="shared" si="47"/>
        <v/>
      </c>
      <c r="Q52" s="223"/>
      <c r="R52" s="46" t="str">
        <f t="shared" si="52"/>
        <v/>
      </c>
      <c r="S52" s="23" t="str">
        <f>IF('CUESTIONES PESTAL vs DOFA'!L52="","",'CUESTIONES PESTAL vs DOFA'!L52)</f>
        <v/>
      </c>
      <c r="T52" s="10">
        <f t="shared" si="44"/>
        <v>0</v>
      </c>
      <c r="U52" s="6" t="str">
        <f t="shared" si="48"/>
        <v/>
      </c>
      <c r="V52" s="223"/>
    </row>
    <row r="53" spans="1:22" ht="45.75" customHeight="1" x14ac:dyDescent="0.25">
      <c r="A53" s="233">
        <f>VLOOKUP(B53,PESTAL,VLOOKUP(A$1,SISTEMAS,3,FALSE)+1,FALSE)</f>
        <v>0.05</v>
      </c>
      <c r="B53" s="244" t="s">
        <v>5</v>
      </c>
      <c r="C53" s="43">
        <f>IFERROR(IF(D53="","",1),"")</f>
        <v>1</v>
      </c>
      <c r="D53" s="24" t="str">
        <f>IF('CUESTIONES PESTAL vs DOFA'!C53="","",'CUESTIONES PESTAL vs DOFA'!C53)</f>
        <v>Falta de conocimiento de los servidores judiciales del Centro de las políticas ambientales implementadas por el Consejo Superior</v>
      </c>
      <c r="E53" s="3">
        <f t="shared" ref="E53:E64" si="54">IFERROR(VLOOKUP(C53,DEBILIDADA,VLOOKUP($A$1,SISTEMAS,3,FALSE)+2,FALSE),"")</f>
        <v>1</v>
      </c>
      <c r="F53" s="4">
        <f>IF(D53="","",$A$53*E53)</f>
        <v>0.05</v>
      </c>
      <c r="G53" s="221">
        <f>IFERROR(AVERAGE(F53:F64),0)</f>
        <v>7.5000000000000011E-2</v>
      </c>
      <c r="H53" s="43">
        <f>IFERROR(IF(I53="","",1),"")</f>
        <v>1</v>
      </c>
      <c r="I53" s="24" t="str">
        <f>IF('CUESTIONES PESTAL vs DOFA'!F53="","",'CUESTIONES PESTAL vs DOFA'!F53)</f>
        <v xml:space="preserve">Hace falta desarrollar más proyectos para fomentar el cuidado y preservación del medio ambiente </v>
      </c>
      <c r="J53" s="3">
        <f t="shared" ref="J53:J64" si="55">IFERROR(VLOOKUP(H53,OPORTUNIDADA,VLOOKUP($A$1,SISTEMAS,3,FALSE)+2,FALSE),"")</f>
        <v>2</v>
      </c>
      <c r="K53" s="4">
        <f>IF(I53="","",$A$53*J53)</f>
        <v>0.1</v>
      </c>
      <c r="L53" s="221">
        <f>IFERROR(AVERAGE(K53:K64),0)</f>
        <v>0.1</v>
      </c>
      <c r="M53" s="43">
        <f>IFERROR(IF(N53="","",1),"")</f>
        <v>1</v>
      </c>
      <c r="N53" s="24" t="str">
        <f>IF('CUESTIONES PESTAL vs DOFA'!I53="","",'CUESTIONES PESTAL vs DOFA'!I53)</f>
        <v>Control de papelería e insumos para oficina a través de herramienta tecnológica</v>
      </c>
      <c r="O53" s="3">
        <f t="shared" ref="O53:O64" si="56">IFERROR(VLOOKUP(M53,FORTALEZAA,VLOOKUP($A$1,SISTEMAS,3,FALSE)+2,FALSE),"")</f>
        <v>2</v>
      </c>
      <c r="P53" s="4">
        <f>IF(N53="","",$A$53*O53)</f>
        <v>0.1</v>
      </c>
      <c r="Q53" s="221">
        <f>IFERROR(AVERAGE(P53:P64),0)</f>
        <v>0.1</v>
      </c>
      <c r="R53" s="43" t="str">
        <f>IFERROR(IF(S53="","",1),"")</f>
        <v/>
      </c>
      <c r="S53" s="24" t="str">
        <f>IF('CUESTIONES PESTAL vs DOFA'!L53="","",'CUESTIONES PESTAL vs DOFA'!L53)</f>
        <v/>
      </c>
      <c r="T53" s="21">
        <f t="shared" ref="T53:T64" si="57">IFERROR(VLOOKUP(R53,AMENAZAA,VLOOKUP($A$1,SISTEMAS,3,FALSE)+2,FALSE),"")</f>
        <v>0</v>
      </c>
      <c r="U53" s="4" t="str">
        <f>IF(S53="","",$A$53*T53)</f>
        <v/>
      </c>
      <c r="V53" s="221">
        <f>IFERROR(AVERAGE(U53:U64),0)</f>
        <v>0</v>
      </c>
    </row>
    <row r="54" spans="1:22" ht="45.75" customHeight="1" x14ac:dyDescent="0.25">
      <c r="A54" s="234"/>
      <c r="B54" s="237"/>
      <c r="C54" s="44">
        <f>IFERROR(IF(D54="","",C53+1),"")</f>
        <v>2</v>
      </c>
      <c r="D54" s="18" t="str">
        <f>IF('CUESTIONES PESTAL vs DOFA'!C54="","",'CUESTIONES PESTAL vs DOFA'!C54)</f>
        <v>Los servidores judiciales aún no han interiorizado el compromiso que tienen con el medio ambiente y las acciones que pueden emprender para conservarlo, lo que dificulta la implementación de programas ambientales y el cumplimiento de requisitos legales</v>
      </c>
      <c r="E54" s="5">
        <f t="shared" si="54"/>
        <v>2</v>
      </c>
      <c r="F54" s="6">
        <f t="shared" ref="F54:F64" si="58">IF(D54="","",$A$53*E54)</f>
        <v>0.1</v>
      </c>
      <c r="G54" s="222"/>
      <c r="H54" s="44">
        <f>IFERROR(IF(I54="","",H53+1),"")</f>
        <v>2</v>
      </c>
      <c r="I54" s="13" t="str">
        <f>IF('CUESTIONES PESTAL vs DOFA'!F54="","",'CUESTIONES PESTAL vs DOFA'!F54)</f>
        <v>Fomentar la participación de los servidores judiciales en las actividades programadas por la Dirección Seccional de Administración Judicial en cumplimiento de las políticas ambientales de la entidad</v>
      </c>
      <c r="J54" s="5">
        <f t="shared" si="55"/>
        <v>2</v>
      </c>
      <c r="K54" s="6">
        <f t="shared" ref="K54:K64" si="59">IF(I54="","",$A$53*J54)</f>
        <v>0.1</v>
      </c>
      <c r="L54" s="222"/>
      <c r="M54" s="44" t="str">
        <f>IFERROR(IF(N54="","",M53+1),"")</f>
        <v/>
      </c>
      <c r="N54" s="13" t="str">
        <f>IF('CUESTIONES PESTAL vs DOFA'!I54="","",'CUESTIONES PESTAL vs DOFA'!I54)</f>
        <v/>
      </c>
      <c r="O54" s="5">
        <f t="shared" si="56"/>
        <v>0</v>
      </c>
      <c r="P54" s="6" t="str">
        <f t="shared" ref="P54:P64" si="60">IF(N54="","",$A$53*O54)</f>
        <v/>
      </c>
      <c r="Q54" s="222"/>
      <c r="R54" s="44" t="str">
        <f>IFERROR(IF(S54="","",R53+1),"")</f>
        <v/>
      </c>
      <c r="S54" s="26" t="str">
        <f>IF('CUESTIONES PESTAL vs DOFA'!L54="","",'CUESTIONES PESTAL vs DOFA'!L54)</f>
        <v/>
      </c>
      <c r="T54" s="7">
        <f t="shared" si="57"/>
        <v>0</v>
      </c>
      <c r="U54" s="6" t="str">
        <f t="shared" ref="U54:U64" si="61">IF(S54="","",$A$53*T54)</f>
        <v/>
      </c>
      <c r="V54" s="222"/>
    </row>
    <row r="55" spans="1:22" ht="45.75" customHeight="1" x14ac:dyDescent="0.25">
      <c r="A55" s="234"/>
      <c r="B55" s="237"/>
      <c r="C55" s="45" t="str">
        <f t="shared" ref="C55:C64" si="62">IFERROR(IF(D55="","",C54+1),"")</f>
        <v/>
      </c>
      <c r="D55" s="18" t="str">
        <f>IF('CUESTIONES PESTAL vs DOFA'!C55="","",'CUESTIONES PESTAL vs DOFA'!C55)</f>
        <v/>
      </c>
      <c r="E55" s="5">
        <f t="shared" si="54"/>
        <v>0</v>
      </c>
      <c r="F55" s="6" t="str">
        <f t="shared" si="58"/>
        <v/>
      </c>
      <c r="G55" s="222"/>
      <c r="H55" s="45" t="str">
        <f t="shared" ref="H55:H64" si="63">IFERROR(IF(I55="","",H54+1),"")</f>
        <v/>
      </c>
      <c r="I55" s="13" t="str">
        <f>IF('CUESTIONES PESTAL vs DOFA'!F55="","",'CUESTIONES PESTAL vs DOFA'!F55)</f>
        <v/>
      </c>
      <c r="J55" s="5">
        <f t="shared" si="55"/>
        <v>0</v>
      </c>
      <c r="K55" s="6" t="str">
        <f t="shared" si="59"/>
        <v/>
      </c>
      <c r="L55" s="222"/>
      <c r="M55" s="45" t="str">
        <f t="shared" ref="M55:M64" si="64">IFERROR(IF(N55="","",M54+1),"")</f>
        <v/>
      </c>
      <c r="N55" s="13" t="str">
        <f>IF('CUESTIONES PESTAL vs DOFA'!I55="","",'CUESTIONES PESTAL vs DOFA'!I55)</f>
        <v/>
      </c>
      <c r="O55" s="5">
        <f t="shared" si="56"/>
        <v>0</v>
      </c>
      <c r="P55" s="6" t="str">
        <f t="shared" si="60"/>
        <v/>
      </c>
      <c r="Q55" s="222"/>
      <c r="R55" s="45" t="str">
        <f t="shared" ref="R55:R64" si="65">IFERROR(IF(S55="","",R54+1),"")</f>
        <v/>
      </c>
      <c r="S55" s="26" t="str">
        <f>IF('CUESTIONES PESTAL vs DOFA'!L55="","",'CUESTIONES PESTAL vs DOFA'!L55)</f>
        <v/>
      </c>
      <c r="T55" s="7">
        <f t="shared" si="57"/>
        <v>0</v>
      </c>
      <c r="U55" s="6" t="str">
        <f t="shared" si="61"/>
        <v/>
      </c>
      <c r="V55" s="222"/>
    </row>
    <row r="56" spans="1:22" ht="45.75" customHeight="1" x14ac:dyDescent="0.25">
      <c r="A56" s="234"/>
      <c r="B56" s="237"/>
      <c r="C56" s="45" t="str">
        <f t="shared" si="62"/>
        <v/>
      </c>
      <c r="D56" s="18" t="str">
        <f>IF('CUESTIONES PESTAL vs DOFA'!C56="","",'CUESTIONES PESTAL vs DOFA'!C56)</f>
        <v/>
      </c>
      <c r="E56" s="5">
        <f t="shared" si="54"/>
        <v>0</v>
      </c>
      <c r="F56" s="6" t="str">
        <f t="shared" si="58"/>
        <v/>
      </c>
      <c r="G56" s="222"/>
      <c r="H56" s="45" t="str">
        <f t="shared" si="63"/>
        <v/>
      </c>
      <c r="I56" s="13" t="str">
        <f>IF('CUESTIONES PESTAL vs DOFA'!F56="","",'CUESTIONES PESTAL vs DOFA'!F56)</f>
        <v/>
      </c>
      <c r="J56" s="5">
        <f t="shared" si="55"/>
        <v>0</v>
      </c>
      <c r="K56" s="6" t="str">
        <f t="shared" si="59"/>
        <v/>
      </c>
      <c r="L56" s="222"/>
      <c r="M56" s="45" t="str">
        <f t="shared" si="64"/>
        <v/>
      </c>
      <c r="N56" s="13" t="str">
        <f>IF('CUESTIONES PESTAL vs DOFA'!I56="","",'CUESTIONES PESTAL vs DOFA'!I56)</f>
        <v/>
      </c>
      <c r="O56" s="5">
        <f t="shared" si="56"/>
        <v>0</v>
      </c>
      <c r="P56" s="6" t="str">
        <f t="shared" si="60"/>
        <v/>
      </c>
      <c r="Q56" s="222"/>
      <c r="R56" s="45" t="str">
        <f t="shared" si="65"/>
        <v/>
      </c>
      <c r="S56" s="26" t="str">
        <f>IF('CUESTIONES PESTAL vs DOFA'!L56="","",'CUESTIONES PESTAL vs DOFA'!L56)</f>
        <v/>
      </c>
      <c r="T56" s="7">
        <f t="shared" si="57"/>
        <v>0</v>
      </c>
      <c r="U56" s="6" t="str">
        <f t="shared" si="61"/>
        <v/>
      </c>
      <c r="V56" s="222"/>
    </row>
    <row r="57" spans="1:22" ht="45.75" customHeight="1" x14ac:dyDescent="0.25">
      <c r="A57" s="234"/>
      <c r="B57" s="237"/>
      <c r="C57" s="45" t="str">
        <f t="shared" si="62"/>
        <v/>
      </c>
      <c r="D57" s="18" t="str">
        <f>IF('CUESTIONES PESTAL vs DOFA'!C57="","",'CUESTIONES PESTAL vs DOFA'!C57)</f>
        <v/>
      </c>
      <c r="E57" s="5">
        <f t="shared" si="54"/>
        <v>0</v>
      </c>
      <c r="F57" s="6" t="str">
        <f t="shared" si="58"/>
        <v/>
      </c>
      <c r="G57" s="222"/>
      <c r="H57" s="45" t="str">
        <f t="shared" si="63"/>
        <v/>
      </c>
      <c r="I57" s="13" t="str">
        <f>IF('CUESTIONES PESTAL vs DOFA'!F57="","",'CUESTIONES PESTAL vs DOFA'!F57)</f>
        <v/>
      </c>
      <c r="J57" s="5">
        <f t="shared" si="55"/>
        <v>0</v>
      </c>
      <c r="K57" s="6" t="str">
        <f t="shared" si="59"/>
        <v/>
      </c>
      <c r="L57" s="222"/>
      <c r="M57" s="45" t="str">
        <f t="shared" si="64"/>
        <v/>
      </c>
      <c r="N57" s="13" t="str">
        <f>IF('CUESTIONES PESTAL vs DOFA'!I57="","",'CUESTIONES PESTAL vs DOFA'!I57)</f>
        <v/>
      </c>
      <c r="O57" s="5">
        <f t="shared" si="56"/>
        <v>0</v>
      </c>
      <c r="P57" s="6" t="str">
        <f t="shared" si="60"/>
        <v/>
      </c>
      <c r="Q57" s="222"/>
      <c r="R57" s="45" t="str">
        <f t="shared" si="65"/>
        <v/>
      </c>
      <c r="S57" s="26" t="str">
        <f>IF('CUESTIONES PESTAL vs DOFA'!L57="","",'CUESTIONES PESTAL vs DOFA'!L57)</f>
        <v/>
      </c>
      <c r="T57" s="7">
        <f t="shared" si="57"/>
        <v>0</v>
      </c>
      <c r="U57" s="6" t="str">
        <f t="shared" si="61"/>
        <v/>
      </c>
      <c r="V57" s="222"/>
    </row>
    <row r="58" spans="1:22" ht="45.75" customHeight="1" x14ac:dyDescent="0.25">
      <c r="A58" s="234"/>
      <c r="B58" s="237"/>
      <c r="C58" s="45" t="str">
        <f t="shared" si="62"/>
        <v/>
      </c>
      <c r="D58" s="18" t="str">
        <f>IF('CUESTIONES PESTAL vs DOFA'!C58="","",'CUESTIONES PESTAL vs DOFA'!C58)</f>
        <v/>
      </c>
      <c r="E58" s="5">
        <f t="shared" si="54"/>
        <v>0</v>
      </c>
      <c r="F58" s="6" t="str">
        <f t="shared" si="58"/>
        <v/>
      </c>
      <c r="G58" s="222"/>
      <c r="H58" s="45" t="str">
        <f t="shared" si="63"/>
        <v/>
      </c>
      <c r="I58" s="13" t="str">
        <f>IF('CUESTIONES PESTAL vs DOFA'!F58="","",'CUESTIONES PESTAL vs DOFA'!F58)</f>
        <v/>
      </c>
      <c r="J58" s="5">
        <f t="shared" si="55"/>
        <v>0</v>
      </c>
      <c r="K58" s="6" t="str">
        <f t="shared" si="59"/>
        <v/>
      </c>
      <c r="L58" s="222"/>
      <c r="M58" s="45" t="str">
        <f t="shared" si="64"/>
        <v/>
      </c>
      <c r="N58" s="13" t="str">
        <f>IF('CUESTIONES PESTAL vs DOFA'!I58="","",'CUESTIONES PESTAL vs DOFA'!I58)</f>
        <v/>
      </c>
      <c r="O58" s="5">
        <f t="shared" si="56"/>
        <v>0</v>
      </c>
      <c r="P58" s="6" t="str">
        <f t="shared" si="60"/>
        <v/>
      </c>
      <c r="Q58" s="222"/>
      <c r="R58" s="45" t="str">
        <f t="shared" si="65"/>
        <v/>
      </c>
      <c r="S58" s="26" t="str">
        <f>IF('CUESTIONES PESTAL vs DOFA'!L58="","",'CUESTIONES PESTAL vs DOFA'!L58)</f>
        <v/>
      </c>
      <c r="T58" s="7">
        <f t="shared" si="57"/>
        <v>0</v>
      </c>
      <c r="U58" s="6" t="str">
        <f t="shared" si="61"/>
        <v/>
      </c>
      <c r="V58" s="222"/>
    </row>
    <row r="59" spans="1:22" ht="45.75" customHeight="1" x14ac:dyDescent="0.25">
      <c r="A59" s="234"/>
      <c r="B59" s="237"/>
      <c r="C59" s="45" t="str">
        <f t="shared" si="62"/>
        <v/>
      </c>
      <c r="D59" s="18" t="str">
        <f>IF('CUESTIONES PESTAL vs DOFA'!C59="","",'CUESTIONES PESTAL vs DOFA'!C59)</f>
        <v/>
      </c>
      <c r="E59" s="5">
        <f t="shared" si="54"/>
        <v>0</v>
      </c>
      <c r="F59" s="6" t="str">
        <f t="shared" si="58"/>
        <v/>
      </c>
      <c r="G59" s="222"/>
      <c r="H59" s="45" t="str">
        <f t="shared" si="63"/>
        <v/>
      </c>
      <c r="I59" s="13" t="str">
        <f>IF('CUESTIONES PESTAL vs DOFA'!F59="","",'CUESTIONES PESTAL vs DOFA'!F59)</f>
        <v/>
      </c>
      <c r="J59" s="5">
        <f t="shared" si="55"/>
        <v>0</v>
      </c>
      <c r="K59" s="6" t="str">
        <f t="shared" si="59"/>
        <v/>
      </c>
      <c r="L59" s="222"/>
      <c r="M59" s="45" t="str">
        <f t="shared" si="64"/>
        <v/>
      </c>
      <c r="N59" s="13" t="str">
        <f>IF('CUESTIONES PESTAL vs DOFA'!I59="","",'CUESTIONES PESTAL vs DOFA'!I59)</f>
        <v/>
      </c>
      <c r="O59" s="5">
        <f t="shared" si="56"/>
        <v>0</v>
      </c>
      <c r="P59" s="6" t="str">
        <f t="shared" si="60"/>
        <v/>
      </c>
      <c r="Q59" s="222"/>
      <c r="R59" s="45" t="str">
        <f t="shared" si="65"/>
        <v/>
      </c>
      <c r="S59" s="26" t="str">
        <f>IF('CUESTIONES PESTAL vs DOFA'!L59="","",'CUESTIONES PESTAL vs DOFA'!L59)</f>
        <v/>
      </c>
      <c r="T59" s="7">
        <f t="shared" si="57"/>
        <v>0</v>
      </c>
      <c r="U59" s="6" t="str">
        <f t="shared" si="61"/>
        <v/>
      </c>
      <c r="V59" s="222"/>
    </row>
    <row r="60" spans="1:22" ht="45.75" customHeight="1" x14ac:dyDescent="0.25">
      <c r="A60" s="234"/>
      <c r="B60" s="237"/>
      <c r="C60" s="45" t="str">
        <f t="shared" si="62"/>
        <v/>
      </c>
      <c r="D60" s="18" t="str">
        <f>IF('CUESTIONES PESTAL vs DOFA'!C60="","",'CUESTIONES PESTAL vs DOFA'!C60)</f>
        <v/>
      </c>
      <c r="E60" s="5">
        <f t="shared" si="54"/>
        <v>0</v>
      </c>
      <c r="F60" s="6" t="str">
        <f t="shared" si="58"/>
        <v/>
      </c>
      <c r="G60" s="222"/>
      <c r="H60" s="45" t="str">
        <f t="shared" si="63"/>
        <v/>
      </c>
      <c r="I60" s="13" t="str">
        <f>IF('CUESTIONES PESTAL vs DOFA'!F60="","",'CUESTIONES PESTAL vs DOFA'!F60)</f>
        <v/>
      </c>
      <c r="J60" s="5">
        <f t="shared" si="55"/>
        <v>0</v>
      </c>
      <c r="K60" s="6" t="str">
        <f t="shared" si="59"/>
        <v/>
      </c>
      <c r="L60" s="222"/>
      <c r="M60" s="45" t="str">
        <f t="shared" si="64"/>
        <v/>
      </c>
      <c r="N60" s="13" t="str">
        <f>IF('CUESTIONES PESTAL vs DOFA'!I60="","",'CUESTIONES PESTAL vs DOFA'!I60)</f>
        <v/>
      </c>
      <c r="O60" s="5">
        <f t="shared" si="56"/>
        <v>0</v>
      </c>
      <c r="P60" s="6" t="str">
        <f t="shared" si="60"/>
        <v/>
      </c>
      <c r="Q60" s="222"/>
      <c r="R60" s="45" t="str">
        <f t="shared" si="65"/>
        <v/>
      </c>
      <c r="S60" s="26" t="str">
        <f>IF('CUESTIONES PESTAL vs DOFA'!L60="","",'CUESTIONES PESTAL vs DOFA'!L60)</f>
        <v/>
      </c>
      <c r="T60" s="7">
        <f t="shared" si="57"/>
        <v>0</v>
      </c>
      <c r="U60" s="6" t="str">
        <f t="shared" si="61"/>
        <v/>
      </c>
      <c r="V60" s="222"/>
    </row>
    <row r="61" spans="1:22" ht="45.75" customHeight="1" x14ac:dyDescent="0.25">
      <c r="A61" s="234"/>
      <c r="B61" s="237"/>
      <c r="C61" s="45" t="str">
        <f t="shared" si="62"/>
        <v/>
      </c>
      <c r="D61" s="18" t="str">
        <f>IF('CUESTIONES PESTAL vs DOFA'!C61="","",'CUESTIONES PESTAL vs DOFA'!C61)</f>
        <v/>
      </c>
      <c r="E61" s="5">
        <f t="shared" si="54"/>
        <v>0</v>
      </c>
      <c r="F61" s="6" t="str">
        <f t="shared" si="58"/>
        <v/>
      </c>
      <c r="G61" s="222"/>
      <c r="H61" s="45" t="str">
        <f t="shared" si="63"/>
        <v/>
      </c>
      <c r="I61" s="13" t="str">
        <f>IF('CUESTIONES PESTAL vs DOFA'!F61="","",'CUESTIONES PESTAL vs DOFA'!F61)</f>
        <v/>
      </c>
      <c r="J61" s="5">
        <f t="shared" si="55"/>
        <v>0</v>
      </c>
      <c r="K61" s="6" t="str">
        <f t="shared" si="59"/>
        <v/>
      </c>
      <c r="L61" s="222"/>
      <c r="M61" s="45" t="str">
        <f t="shared" si="64"/>
        <v/>
      </c>
      <c r="N61" s="13" t="str">
        <f>IF('CUESTIONES PESTAL vs DOFA'!I61="","",'CUESTIONES PESTAL vs DOFA'!I61)</f>
        <v/>
      </c>
      <c r="O61" s="5">
        <f t="shared" si="56"/>
        <v>0</v>
      </c>
      <c r="P61" s="6" t="str">
        <f t="shared" si="60"/>
        <v/>
      </c>
      <c r="Q61" s="222"/>
      <c r="R61" s="45" t="str">
        <f t="shared" si="65"/>
        <v/>
      </c>
      <c r="S61" s="26" t="str">
        <f>IF('CUESTIONES PESTAL vs DOFA'!L61="","",'CUESTIONES PESTAL vs DOFA'!L61)</f>
        <v/>
      </c>
      <c r="T61" s="7">
        <f t="shared" si="57"/>
        <v>0</v>
      </c>
      <c r="U61" s="6" t="str">
        <f t="shared" si="61"/>
        <v/>
      </c>
      <c r="V61" s="222"/>
    </row>
    <row r="62" spans="1:22" ht="45.75" customHeight="1" x14ac:dyDescent="0.25">
      <c r="A62" s="234"/>
      <c r="B62" s="237"/>
      <c r="C62" s="45" t="str">
        <f t="shared" si="62"/>
        <v/>
      </c>
      <c r="D62" s="18" t="str">
        <f>IF('CUESTIONES PESTAL vs DOFA'!C62="","",'CUESTIONES PESTAL vs DOFA'!C62)</f>
        <v/>
      </c>
      <c r="E62" s="5">
        <f t="shared" si="54"/>
        <v>0</v>
      </c>
      <c r="F62" s="6" t="str">
        <f t="shared" si="58"/>
        <v/>
      </c>
      <c r="G62" s="222"/>
      <c r="H62" s="45" t="str">
        <f t="shared" si="63"/>
        <v/>
      </c>
      <c r="I62" s="13" t="str">
        <f>IF('CUESTIONES PESTAL vs DOFA'!F62="","",'CUESTIONES PESTAL vs DOFA'!F62)</f>
        <v/>
      </c>
      <c r="J62" s="5">
        <f t="shared" si="55"/>
        <v>0</v>
      </c>
      <c r="K62" s="6" t="str">
        <f t="shared" si="59"/>
        <v/>
      </c>
      <c r="L62" s="222"/>
      <c r="M62" s="45" t="str">
        <f t="shared" si="64"/>
        <v/>
      </c>
      <c r="N62" s="13" t="str">
        <f>IF('CUESTIONES PESTAL vs DOFA'!I62="","",'CUESTIONES PESTAL vs DOFA'!I62)</f>
        <v/>
      </c>
      <c r="O62" s="5">
        <f t="shared" si="56"/>
        <v>0</v>
      </c>
      <c r="P62" s="6" t="str">
        <f t="shared" si="60"/>
        <v/>
      </c>
      <c r="Q62" s="222"/>
      <c r="R62" s="45" t="str">
        <f t="shared" si="65"/>
        <v/>
      </c>
      <c r="S62" s="26" t="str">
        <f>IF('CUESTIONES PESTAL vs DOFA'!L62="","",'CUESTIONES PESTAL vs DOFA'!L62)</f>
        <v/>
      </c>
      <c r="T62" s="7">
        <f t="shared" si="57"/>
        <v>0</v>
      </c>
      <c r="U62" s="6" t="str">
        <f t="shared" si="61"/>
        <v/>
      </c>
      <c r="V62" s="222"/>
    </row>
    <row r="63" spans="1:22" ht="45.75" customHeight="1" x14ac:dyDescent="0.25">
      <c r="A63" s="234"/>
      <c r="B63" s="248"/>
      <c r="C63" s="45" t="str">
        <f t="shared" si="62"/>
        <v/>
      </c>
      <c r="D63" s="18" t="str">
        <f>IF('CUESTIONES PESTAL vs DOFA'!C63="","",'CUESTIONES PESTAL vs DOFA'!C63)</f>
        <v/>
      </c>
      <c r="E63" s="5">
        <f t="shared" si="54"/>
        <v>0</v>
      </c>
      <c r="F63" s="6" t="str">
        <f t="shared" si="58"/>
        <v/>
      </c>
      <c r="G63" s="222"/>
      <c r="H63" s="45" t="str">
        <f t="shared" si="63"/>
        <v/>
      </c>
      <c r="I63" s="13" t="str">
        <f>IF('CUESTIONES PESTAL vs DOFA'!F63="","",'CUESTIONES PESTAL vs DOFA'!F63)</f>
        <v/>
      </c>
      <c r="J63" s="5">
        <f t="shared" si="55"/>
        <v>0</v>
      </c>
      <c r="K63" s="6" t="str">
        <f t="shared" si="59"/>
        <v/>
      </c>
      <c r="L63" s="222"/>
      <c r="M63" s="45" t="str">
        <f t="shared" si="64"/>
        <v/>
      </c>
      <c r="N63" s="13" t="str">
        <f>IF('CUESTIONES PESTAL vs DOFA'!I63="","",'CUESTIONES PESTAL vs DOFA'!I63)</f>
        <v/>
      </c>
      <c r="O63" s="5">
        <f t="shared" si="56"/>
        <v>0</v>
      </c>
      <c r="P63" s="6" t="str">
        <f t="shared" si="60"/>
        <v/>
      </c>
      <c r="Q63" s="222"/>
      <c r="R63" s="45" t="str">
        <f t="shared" si="65"/>
        <v/>
      </c>
      <c r="S63" s="26" t="str">
        <f>IF('CUESTIONES PESTAL vs DOFA'!L63="","",'CUESTIONES PESTAL vs DOFA'!L63)</f>
        <v/>
      </c>
      <c r="T63" s="7">
        <f t="shared" si="57"/>
        <v>0</v>
      </c>
      <c r="U63" s="6" t="str">
        <f t="shared" si="61"/>
        <v/>
      </c>
      <c r="V63" s="222"/>
    </row>
    <row r="64" spans="1:22" ht="45.75" customHeight="1" thickBot="1" x14ac:dyDescent="0.3">
      <c r="A64" s="235"/>
      <c r="B64" s="241"/>
      <c r="C64" s="46" t="str">
        <f t="shared" si="62"/>
        <v/>
      </c>
      <c r="D64" s="22" t="str">
        <f>IF('CUESTIONES PESTAL vs DOFA'!C64="","",'CUESTIONES PESTAL vs DOFA'!C64)</f>
        <v/>
      </c>
      <c r="E64" s="16">
        <f t="shared" si="54"/>
        <v>0</v>
      </c>
      <c r="F64" s="15" t="str">
        <f t="shared" si="58"/>
        <v/>
      </c>
      <c r="G64" s="223"/>
      <c r="H64" s="46" t="str">
        <f t="shared" si="63"/>
        <v/>
      </c>
      <c r="I64" s="22" t="str">
        <f>IF('CUESTIONES PESTAL vs DOFA'!F64="","",'CUESTIONES PESTAL vs DOFA'!F64)</f>
        <v/>
      </c>
      <c r="J64" s="16">
        <f t="shared" si="55"/>
        <v>0</v>
      </c>
      <c r="K64" s="15" t="str">
        <f t="shared" si="59"/>
        <v/>
      </c>
      <c r="L64" s="223"/>
      <c r="M64" s="46" t="str">
        <f t="shared" si="64"/>
        <v/>
      </c>
      <c r="N64" s="22" t="str">
        <f>IF('CUESTIONES PESTAL vs DOFA'!I64="","",'CUESTIONES PESTAL vs DOFA'!I64)</f>
        <v/>
      </c>
      <c r="O64" s="16">
        <f t="shared" si="56"/>
        <v>0</v>
      </c>
      <c r="P64" s="15" t="str">
        <f t="shared" si="60"/>
        <v/>
      </c>
      <c r="Q64" s="223"/>
      <c r="R64" s="46" t="str">
        <f t="shared" si="65"/>
        <v/>
      </c>
      <c r="S64" s="22" t="str">
        <f>IF('CUESTIONES PESTAL vs DOFA'!L64="","",'CUESTIONES PESTAL vs DOFA'!L64)</f>
        <v/>
      </c>
      <c r="T64" s="14">
        <f t="shared" si="57"/>
        <v>0</v>
      </c>
      <c r="U64" s="15" t="str">
        <f t="shared" si="61"/>
        <v/>
      </c>
      <c r="V64" s="223"/>
    </row>
    <row r="65" spans="1:22" ht="45.75" customHeight="1" x14ac:dyDescent="0.25">
      <c r="A65" s="233">
        <f>VLOOKUP(B65,PESTAL,VLOOKUP(A$1,SISTEMAS,3,FALSE)+1,FALSE)</f>
        <v>0.3</v>
      </c>
      <c r="B65" s="236" t="s">
        <v>11</v>
      </c>
      <c r="C65" s="43">
        <f>IFERROR(IF(D65="","",1),"")</f>
        <v>1</v>
      </c>
      <c r="D65" s="17" t="str">
        <f>IF('CUESTIONES PESTAL vs DOFA'!C65="","",'CUESTIONES PESTAL vs DOFA'!C65)</f>
        <v>Cambios en la normatividad aplicable al Centro de Servicios Civil-Familia</v>
      </c>
      <c r="E65" s="3">
        <f t="shared" ref="E65:E76" si="66">IFERROR(VLOOKUP(C65,DEBILIDADL,VLOOKUP($A$1,SISTEMAS,3,FALSE)+2,FALSE),"")</f>
        <v>3</v>
      </c>
      <c r="F65" s="4">
        <f>IF(D65="","",$A$65*E65)</f>
        <v>0.89999999999999991</v>
      </c>
      <c r="G65" s="221">
        <f>IFERROR(AVERAGE(F65:F76),0)</f>
        <v>0.75</v>
      </c>
      <c r="H65" s="43">
        <f>IFERROR(IF(I65="","",1),"")</f>
        <v>1</v>
      </c>
      <c r="I65" s="12" t="str">
        <f>IF('CUESTIONES PESTAL vs DOFA'!F65="","",'CUESTIONES PESTAL vs DOFA'!F65)</f>
        <v>Vigilancia y control  de entes de control externo</v>
      </c>
      <c r="J65" s="3">
        <f t="shared" ref="J65:J76" si="67">IFERROR(VLOOKUP(H65,OPORTUNIDADL,VLOOKUP($A$1,SISTEMAS,3,FALSE)+2,FALSE),"")</f>
        <v>2</v>
      </c>
      <c r="K65" s="4">
        <f>IF(I65="","",$A$65*J65)</f>
        <v>0.6</v>
      </c>
      <c r="L65" s="221">
        <f>IFERROR(AVERAGE(K65:K76),0)</f>
        <v>0.75</v>
      </c>
      <c r="M65" s="43">
        <f>IFERROR(IF(N65="","",1),"")</f>
        <v>1</v>
      </c>
      <c r="N65" s="12" t="str">
        <f>IF('CUESTIONES PESTAL vs DOFA'!I65="","",'CUESTIONES PESTAL vs DOFA'!I65)</f>
        <v>Implementación del Centro de Servicios para los Juzgados Civiles y de Familia dando cumplimiento al Articulo 618 de la Ley 1564 de 2012 (Código General del Proceso)</v>
      </c>
      <c r="O65" s="3">
        <f t="shared" ref="O65:O76" si="68">IFERROR(VLOOKUP(M65,FORTALEZAL,VLOOKUP($A$1,SISTEMAS,3,FALSE)+2,FALSE),"")</f>
        <v>1</v>
      </c>
      <c r="P65" s="4">
        <f>IF(N65="","",$A$65*O65)</f>
        <v>0.3</v>
      </c>
      <c r="Q65" s="221">
        <f>IFERROR(AVERAGE(P65:P76),0)</f>
        <v>0.3</v>
      </c>
      <c r="R65" s="43" t="str">
        <f>IFERROR(IF(S65="","",1),"")</f>
        <v/>
      </c>
      <c r="S65" s="25" t="str">
        <f>IF('CUESTIONES PESTAL vs DOFA'!L65="","",'CUESTIONES PESTAL vs DOFA'!L65)</f>
        <v/>
      </c>
      <c r="T65" s="9">
        <f t="shared" ref="T65:T76" si="69">IFERROR(VLOOKUP(R65,AMENAZAL,VLOOKUP($A$1,SISTEMAS,3,FALSE)+2,FALSE),"")</f>
        <v>0</v>
      </c>
      <c r="U65" s="4" t="str">
        <f>IF(S65="","",$A$65*T65)</f>
        <v/>
      </c>
      <c r="V65" s="221">
        <f>IFERROR(AVERAGE(U65:U76),0)</f>
        <v>0</v>
      </c>
    </row>
    <row r="66" spans="1:22" ht="45.75" customHeight="1" x14ac:dyDescent="0.25">
      <c r="A66" s="234"/>
      <c r="B66" s="237"/>
      <c r="C66" s="44">
        <f>IFERROR(IF(D66="","",C65+1),"")</f>
        <v>2</v>
      </c>
      <c r="D66" s="18" t="str">
        <f>IF('CUESTIONES PESTAL vs DOFA'!C66="","",'CUESTIONES PESTAL vs DOFA'!C66)</f>
        <v>Poca claridad en algunos aspectos del marco legal actual que constituye el Centro</v>
      </c>
      <c r="E66" s="5">
        <f t="shared" si="66"/>
        <v>2</v>
      </c>
      <c r="F66" s="6">
        <f t="shared" ref="F66:F76" si="70">IF(D66="","",$A$65*E66)</f>
        <v>0.6</v>
      </c>
      <c r="G66" s="222"/>
      <c r="H66" s="44">
        <f>IFERROR(IF(I66="","",H65+1),"")</f>
        <v>2</v>
      </c>
      <c r="I66" s="13" t="str">
        <f>IF('CUESTIONES PESTAL vs DOFA'!F66="","",'CUESTIONES PESTAL vs DOFA'!F66)</f>
        <v>Reformas realizadas al funcionamiento actual del Sistema de Administración de Justicia.</v>
      </c>
      <c r="J66" s="5">
        <f t="shared" si="67"/>
        <v>3</v>
      </c>
      <c r="K66" s="6">
        <f t="shared" ref="K66:K76" si="71">IF(I66="","",$A$65*J66)</f>
        <v>0.89999999999999991</v>
      </c>
      <c r="L66" s="222"/>
      <c r="M66" s="44" t="str">
        <f>IFERROR(IF(N66="","",M65+1),"")</f>
        <v/>
      </c>
      <c r="N66" s="13" t="str">
        <f>IF('CUESTIONES PESTAL vs DOFA'!I66="","",'CUESTIONES PESTAL vs DOFA'!I66)</f>
        <v/>
      </c>
      <c r="O66" s="5">
        <f t="shared" si="68"/>
        <v>0</v>
      </c>
      <c r="P66" s="6" t="str">
        <f t="shared" ref="P66:P76" si="72">IF(N66="","",$A$65*O66)</f>
        <v/>
      </c>
      <c r="Q66" s="222"/>
      <c r="R66" s="44" t="str">
        <f>IFERROR(IF(S66="","",R65+1),"")</f>
        <v/>
      </c>
      <c r="S66" s="26" t="str">
        <f>IF('CUESTIONES PESTAL vs DOFA'!L66="","",'CUESTIONES PESTAL vs DOFA'!L66)</f>
        <v/>
      </c>
      <c r="T66" s="7">
        <f t="shared" si="69"/>
        <v>0</v>
      </c>
      <c r="U66" s="6" t="str">
        <f t="shared" ref="U66:U76" si="73">IF(S66="","",$A$65*T66)</f>
        <v/>
      </c>
      <c r="V66" s="222"/>
    </row>
    <row r="67" spans="1:22" ht="45.75" customHeight="1" x14ac:dyDescent="0.25">
      <c r="A67" s="234"/>
      <c r="B67" s="237"/>
      <c r="C67" s="45" t="str">
        <f t="shared" ref="C67:C76" si="74">IFERROR(IF(D67="","",C66+1),"")</f>
        <v/>
      </c>
      <c r="D67" s="18" t="str">
        <f>IF('CUESTIONES PESTAL vs DOFA'!C67="","",'CUESTIONES PESTAL vs DOFA'!C67)</f>
        <v/>
      </c>
      <c r="E67" s="5">
        <f t="shared" si="66"/>
        <v>0</v>
      </c>
      <c r="F67" s="6" t="str">
        <f t="shared" si="70"/>
        <v/>
      </c>
      <c r="G67" s="222"/>
      <c r="H67" s="45" t="str">
        <f t="shared" ref="H67:H76" si="75">IFERROR(IF(I67="","",H66+1),"")</f>
        <v/>
      </c>
      <c r="I67" s="13" t="str">
        <f>IF('CUESTIONES PESTAL vs DOFA'!F67="","",'CUESTIONES PESTAL vs DOFA'!F67)</f>
        <v/>
      </c>
      <c r="J67" s="5">
        <f t="shared" si="67"/>
        <v>0</v>
      </c>
      <c r="K67" s="6" t="str">
        <f t="shared" si="71"/>
        <v/>
      </c>
      <c r="L67" s="222"/>
      <c r="M67" s="45" t="str">
        <f t="shared" ref="M67:M76" si="76">IFERROR(IF(N67="","",M66+1),"")</f>
        <v/>
      </c>
      <c r="N67" s="13" t="str">
        <f>IF('CUESTIONES PESTAL vs DOFA'!I67="","",'CUESTIONES PESTAL vs DOFA'!I67)</f>
        <v/>
      </c>
      <c r="O67" s="5">
        <f t="shared" si="68"/>
        <v>0</v>
      </c>
      <c r="P67" s="6" t="str">
        <f t="shared" si="72"/>
        <v/>
      </c>
      <c r="Q67" s="222"/>
      <c r="R67" s="45" t="str">
        <f t="shared" ref="R67:R76" si="77">IFERROR(IF(S67="","",R66+1),"")</f>
        <v/>
      </c>
      <c r="S67" s="26" t="str">
        <f>IF('CUESTIONES PESTAL vs DOFA'!L67="","",'CUESTIONES PESTAL vs DOFA'!L67)</f>
        <v/>
      </c>
      <c r="T67" s="7">
        <f t="shared" si="69"/>
        <v>0</v>
      </c>
      <c r="U67" s="6" t="str">
        <f t="shared" si="73"/>
        <v/>
      </c>
      <c r="V67" s="222"/>
    </row>
    <row r="68" spans="1:22" ht="45.75" customHeight="1" x14ac:dyDescent="0.25">
      <c r="A68" s="234"/>
      <c r="B68" s="237"/>
      <c r="C68" s="45" t="str">
        <f t="shared" si="74"/>
        <v/>
      </c>
      <c r="D68" s="18" t="str">
        <f>IF('CUESTIONES PESTAL vs DOFA'!C68="","",'CUESTIONES PESTAL vs DOFA'!C68)</f>
        <v/>
      </c>
      <c r="E68" s="5">
        <f t="shared" si="66"/>
        <v>0</v>
      </c>
      <c r="F68" s="6" t="str">
        <f t="shared" si="70"/>
        <v/>
      </c>
      <c r="G68" s="222"/>
      <c r="H68" s="45" t="str">
        <f t="shared" si="75"/>
        <v/>
      </c>
      <c r="I68" s="13" t="str">
        <f>IF('CUESTIONES PESTAL vs DOFA'!F68="","",'CUESTIONES PESTAL vs DOFA'!F68)</f>
        <v/>
      </c>
      <c r="J68" s="5">
        <f t="shared" si="67"/>
        <v>0</v>
      </c>
      <c r="K68" s="6" t="str">
        <f t="shared" si="71"/>
        <v/>
      </c>
      <c r="L68" s="222"/>
      <c r="M68" s="45" t="str">
        <f t="shared" si="76"/>
        <v/>
      </c>
      <c r="N68" s="13" t="str">
        <f>IF('CUESTIONES PESTAL vs DOFA'!I68="","",'CUESTIONES PESTAL vs DOFA'!I68)</f>
        <v/>
      </c>
      <c r="O68" s="5">
        <f t="shared" si="68"/>
        <v>0</v>
      </c>
      <c r="P68" s="6" t="str">
        <f t="shared" si="72"/>
        <v/>
      </c>
      <c r="Q68" s="222"/>
      <c r="R68" s="45" t="str">
        <f t="shared" si="77"/>
        <v/>
      </c>
      <c r="S68" s="26" t="str">
        <f>IF('CUESTIONES PESTAL vs DOFA'!L68="","",'CUESTIONES PESTAL vs DOFA'!L68)</f>
        <v/>
      </c>
      <c r="T68" s="7">
        <f t="shared" si="69"/>
        <v>0</v>
      </c>
      <c r="U68" s="6" t="str">
        <f t="shared" si="73"/>
        <v/>
      </c>
      <c r="V68" s="222"/>
    </row>
    <row r="69" spans="1:22" ht="45.75" customHeight="1" x14ac:dyDescent="0.25">
      <c r="A69" s="234"/>
      <c r="B69" s="237"/>
      <c r="C69" s="45" t="str">
        <f t="shared" si="74"/>
        <v/>
      </c>
      <c r="D69" s="18" t="str">
        <f>IF('CUESTIONES PESTAL vs DOFA'!C69="","",'CUESTIONES PESTAL vs DOFA'!C69)</f>
        <v/>
      </c>
      <c r="E69" s="5">
        <f t="shared" si="66"/>
        <v>0</v>
      </c>
      <c r="F69" s="6" t="str">
        <f t="shared" si="70"/>
        <v/>
      </c>
      <c r="G69" s="222"/>
      <c r="H69" s="45" t="str">
        <f t="shared" si="75"/>
        <v/>
      </c>
      <c r="I69" s="13" t="str">
        <f>IF('CUESTIONES PESTAL vs DOFA'!F69="","",'CUESTIONES PESTAL vs DOFA'!F69)</f>
        <v/>
      </c>
      <c r="J69" s="5">
        <f t="shared" si="67"/>
        <v>0</v>
      </c>
      <c r="K69" s="6" t="str">
        <f t="shared" si="71"/>
        <v/>
      </c>
      <c r="L69" s="222"/>
      <c r="M69" s="45" t="str">
        <f t="shared" si="76"/>
        <v/>
      </c>
      <c r="N69" s="13" t="str">
        <f>IF('CUESTIONES PESTAL vs DOFA'!I69="","",'CUESTIONES PESTAL vs DOFA'!I69)</f>
        <v/>
      </c>
      <c r="O69" s="5">
        <f t="shared" si="68"/>
        <v>0</v>
      </c>
      <c r="P69" s="6" t="str">
        <f t="shared" si="72"/>
        <v/>
      </c>
      <c r="Q69" s="222"/>
      <c r="R69" s="45" t="str">
        <f t="shared" si="77"/>
        <v/>
      </c>
      <c r="S69" s="26" t="str">
        <f>IF('CUESTIONES PESTAL vs DOFA'!L69="","",'CUESTIONES PESTAL vs DOFA'!L69)</f>
        <v/>
      </c>
      <c r="T69" s="7">
        <f t="shared" si="69"/>
        <v>0</v>
      </c>
      <c r="U69" s="6" t="str">
        <f t="shared" si="73"/>
        <v/>
      </c>
      <c r="V69" s="222"/>
    </row>
    <row r="70" spans="1:22" ht="45.75" customHeight="1" x14ac:dyDescent="0.25">
      <c r="A70" s="234"/>
      <c r="B70" s="237"/>
      <c r="C70" s="45" t="str">
        <f t="shared" si="74"/>
        <v/>
      </c>
      <c r="D70" s="18" t="str">
        <f>IF('CUESTIONES PESTAL vs DOFA'!C70="","",'CUESTIONES PESTAL vs DOFA'!C70)</f>
        <v/>
      </c>
      <c r="E70" s="5">
        <f t="shared" si="66"/>
        <v>0</v>
      </c>
      <c r="F70" s="6" t="str">
        <f t="shared" si="70"/>
        <v/>
      </c>
      <c r="G70" s="222"/>
      <c r="H70" s="45" t="str">
        <f t="shared" si="75"/>
        <v/>
      </c>
      <c r="I70" s="13" t="str">
        <f>IF('CUESTIONES PESTAL vs DOFA'!F70="","",'CUESTIONES PESTAL vs DOFA'!F70)</f>
        <v/>
      </c>
      <c r="J70" s="5">
        <f t="shared" si="67"/>
        <v>0</v>
      </c>
      <c r="K70" s="6" t="str">
        <f t="shared" si="71"/>
        <v/>
      </c>
      <c r="L70" s="222"/>
      <c r="M70" s="45" t="str">
        <f t="shared" si="76"/>
        <v/>
      </c>
      <c r="N70" s="13" t="str">
        <f>IF('CUESTIONES PESTAL vs DOFA'!I70="","",'CUESTIONES PESTAL vs DOFA'!I70)</f>
        <v/>
      </c>
      <c r="O70" s="5">
        <f t="shared" si="68"/>
        <v>0</v>
      </c>
      <c r="P70" s="6" t="str">
        <f t="shared" si="72"/>
        <v/>
      </c>
      <c r="Q70" s="222"/>
      <c r="R70" s="45" t="str">
        <f t="shared" si="77"/>
        <v/>
      </c>
      <c r="S70" s="26" t="str">
        <f>IF('CUESTIONES PESTAL vs DOFA'!L70="","",'CUESTIONES PESTAL vs DOFA'!L70)</f>
        <v/>
      </c>
      <c r="T70" s="7">
        <f t="shared" si="69"/>
        <v>0</v>
      </c>
      <c r="U70" s="6" t="str">
        <f t="shared" si="73"/>
        <v/>
      </c>
      <c r="V70" s="222"/>
    </row>
    <row r="71" spans="1:22" ht="45.75" customHeight="1" x14ac:dyDescent="0.25">
      <c r="A71" s="234"/>
      <c r="B71" s="237"/>
      <c r="C71" s="45" t="str">
        <f t="shared" si="74"/>
        <v/>
      </c>
      <c r="D71" s="18" t="str">
        <f>IF('CUESTIONES PESTAL vs DOFA'!C71="","",'CUESTIONES PESTAL vs DOFA'!C71)</f>
        <v/>
      </c>
      <c r="E71" s="5">
        <f t="shared" si="66"/>
        <v>0</v>
      </c>
      <c r="F71" s="6" t="str">
        <f t="shared" si="70"/>
        <v/>
      </c>
      <c r="G71" s="222"/>
      <c r="H71" s="45" t="str">
        <f t="shared" si="75"/>
        <v/>
      </c>
      <c r="I71" s="13" t="str">
        <f>IF('CUESTIONES PESTAL vs DOFA'!F71="","",'CUESTIONES PESTAL vs DOFA'!F71)</f>
        <v/>
      </c>
      <c r="J71" s="5">
        <f t="shared" si="67"/>
        <v>0</v>
      </c>
      <c r="K71" s="6" t="str">
        <f t="shared" si="71"/>
        <v/>
      </c>
      <c r="L71" s="222"/>
      <c r="M71" s="45" t="str">
        <f t="shared" si="76"/>
        <v/>
      </c>
      <c r="N71" s="13" t="str">
        <f>IF('CUESTIONES PESTAL vs DOFA'!I71="","",'CUESTIONES PESTAL vs DOFA'!I71)</f>
        <v/>
      </c>
      <c r="O71" s="5">
        <f t="shared" si="68"/>
        <v>0</v>
      </c>
      <c r="P71" s="6" t="str">
        <f t="shared" si="72"/>
        <v/>
      </c>
      <c r="Q71" s="222"/>
      <c r="R71" s="45" t="str">
        <f t="shared" si="77"/>
        <v/>
      </c>
      <c r="S71" s="26" t="str">
        <f>IF('CUESTIONES PESTAL vs DOFA'!L71="","",'CUESTIONES PESTAL vs DOFA'!L71)</f>
        <v/>
      </c>
      <c r="T71" s="7">
        <f t="shared" si="69"/>
        <v>0</v>
      </c>
      <c r="U71" s="6" t="str">
        <f t="shared" si="73"/>
        <v/>
      </c>
      <c r="V71" s="222"/>
    </row>
    <row r="72" spans="1:22" ht="45.75" customHeight="1" x14ac:dyDescent="0.25">
      <c r="A72" s="234"/>
      <c r="B72" s="237"/>
      <c r="C72" s="45" t="str">
        <f t="shared" si="74"/>
        <v/>
      </c>
      <c r="D72" s="18" t="str">
        <f>IF('CUESTIONES PESTAL vs DOFA'!C72="","",'CUESTIONES PESTAL vs DOFA'!C72)</f>
        <v/>
      </c>
      <c r="E72" s="5">
        <f t="shared" si="66"/>
        <v>0</v>
      </c>
      <c r="F72" s="6" t="str">
        <f t="shared" si="70"/>
        <v/>
      </c>
      <c r="G72" s="222"/>
      <c r="H72" s="45" t="str">
        <f t="shared" si="75"/>
        <v/>
      </c>
      <c r="I72" s="13" t="str">
        <f>IF('CUESTIONES PESTAL vs DOFA'!F72="","",'CUESTIONES PESTAL vs DOFA'!F72)</f>
        <v/>
      </c>
      <c r="J72" s="5">
        <f t="shared" si="67"/>
        <v>0</v>
      </c>
      <c r="K72" s="6" t="str">
        <f t="shared" si="71"/>
        <v/>
      </c>
      <c r="L72" s="222"/>
      <c r="M72" s="45" t="str">
        <f t="shared" si="76"/>
        <v/>
      </c>
      <c r="N72" s="13" t="str">
        <f>IF('CUESTIONES PESTAL vs DOFA'!I72="","",'CUESTIONES PESTAL vs DOFA'!I72)</f>
        <v/>
      </c>
      <c r="O72" s="5">
        <f t="shared" si="68"/>
        <v>0</v>
      </c>
      <c r="P72" s="6" t="str">
        <f t="shared" si="72"/>
        <v/>
      </c>
      <c r="Q72" s="222"/>
      <c r="R72" s="45" t="str">
        <f t="shared" si="77"/>
        <v/>
      </c>
      <c r="S72" s="26" t="str">
        <f>IF('CUESTIONES PESTAL vs DOFA'!L72="","",'CUESTIONES PESTAL vs DOFA'!L72)</f>
        <v/>
      </c>
      <c r="T72" s="7">
        <f t="shared" si="69"/>
        <v>0</v>
      </c>
      <c r="U72" s="6" t="str">
        <f t="shared" si="73"/>
        <v/>
      </c>
      <c r="V72" s="222"/>
    </row>
    <row r="73" spans="1:22" ht="45.75" customHeight="1" x14ac:dyDescent="0.25">
      <c r="A73" s="234"/>
      <c r="B73" s="237"/>
      <c r="C73" s="45" t="str">
        <f t="shared" si="74"/>
        <v/>
      </c>
      <c r="D73" s="18" t="str">
        <f>IF('CUESTIONES PESTAL vs DOFA'!C73="","",'CUESTIONES PESTAL vs DOFA'!C73)</f>
        <v/>
      </c>
      <c r="E73" s="5">
        <f t="shared" si="66"/>
        <v>0</v>
      </c>
      <c r="F73" s="6" t="str">
        <f t="shared" si="70"/>
        <v/>
      </c>
      <c r="G73" s="222"/>
      <c r="H73" s="45" t="str">
        <f t="shared" si="75"/>
        <v/>
      </c>
      <c r="I73" s="13" t="str">
        <f>IF('CUESTIONES PESTAL vs DOFA'!F73="","",'CUESTIONES PESTAL vs DOFA'!F73)</f>
        <v/>
      </c>
      <c r="J73" s="5">
        <f t="shared" si="67"/>
        <v>0</v>
      </c>
      <c r="K73" s="6" t="str">
        <f t="shared" si="71"/>
        <v/>
      </c>
      <c r="L73" s="222"/>
      <c r="M73" s="45" t="str">
        <f t="shared" si="76"/>
        <v/>
      </c>
      <c r="N73" s="13" t="str">
        <f>IF('CUESTIONES PESTAL vs DOFA'!I73="","",'CUESTIONES PESTAL vs DOFA'!I73)</f>
        <v/>
      </c>
      <c r="O73" s="5">
        <f t="shared" si="68"/>
        <v>0</v>
      </c>
      <c r="P73" s="6" t="str">
        <f t="shared" si="72"/>
        <v/>
      </c>
      <c r="Q73" s="222"/>
      <c r="R73" s="45" t="str">
        <f t="shared" si="77"/>
        <v/>
      </c>
      <c r="S73" s="26" t="str">
        <f>IF('CUESTIONES PESTAL vs DOFA'!L73="","",'CUESTIONES PESTAL vs DOFA'!L73)</f>
        <v/>
      </c>
      <c r="T73" s="7">
        <f t="shared" si="69"/>
        <v>0</v>
      </c>
      <c r="U73" s="6" t="str">
        <f t="shared" si="73"/>
        <v/>
      </c>
      <c r="V73" s="222"/>
    </row>
    <row r="74" spans="1:22" ht="45.75" customHeight="1" x14ac:dyDescent="0.25">
      <c r="A74" s="234"/>
      <c r="B74" s="237"/>
      <c r="C74" s="45" t="str">
        <f t="shared" si="74"/>
        <v/>
      </c>
      <c r="D74" s="18" t="str">
        <f>IF('CUESTIONES PESTAL vs DOFA'!C74="","",'CUESTIONES PESTAL vs DOFA'!C74)</f>
        <v/>
      </c>
      <c r="E74" s="5">
        <f t="shared" si="66"/>
        <v>0</v>
      </c>
      <c r="F74" s="6" t="str">
        <f t="shared" si="70"/>
        <v/>
      </c>
      <c r="G74" s="222"/>
      <c r="H74" s="45" t="str">
        <f t="shared" si="75"/>
        <v/>
      </c>
      <c r="I74" s="13" t="str">
        <f>IF('CUESTIONES PESTAL vs DOFA'!F74="","",'CUESTIONES PESTAL vs DOFA'!F74)</f>
        <v/>
      </c>
      <c r="J74" s="5">
        <f t="shared" si="67"/>
        <v>0</v>
      </c>
      <c r="K74" s="6" t="str">
        <f t="shared" si="71"/>
        <v/>
      </c>
      <c r="L74" s="222"/>
      <c r="M74" s="45" t="str">
        <f t="shared" si="76"/>
        <v/>
      </c>
      <c r="N74" s="13" t="str">
        <f>IF('CUESTIONES PESTAL vs DOFA'!I74="","",'CUESTIONES PESTAL vs DOFA'!I74)</f>
        <v/>
      </c>
      <c r="O74" s="5">
        <f t="shared" si="68"/>
        <v>0</v>
      </c>
      <c r="P74" s="6" t="str">
        <f t="shared" si="72"/>
        <v/>
      </c>
      <c r="Q74" s="222"/>
      <c r="R74" s="45" t="str">
        <f t="shared" si="77"/>
        <v/>
      </c>
      <c r="S74" s="26" t="str">
        <f>IF('CUESTIONES PESTAL vs DOFA'!L74="","",'CUESTIONES PESTAL vs DOFA'!L74)</f>
        <v/>
      </c>
      <c r="T74" s="7">
        <f t="shared" si="69"/>
        <v>0</v>
      </c>
      <c r="U74" s="6" t="str">
        <f t="shared" si="73"/>
        <v/>
      </c>
      <c r="V74" s="222"/>
    </row>
    <row r="75" spans="1:22" ht="45.75" customHeight="1" x14ac:dyDescent="0.25">
      <c r="A75" s="234"/>
      <c r="B75" s="248"/>
      <c r="C75" s="45" t="str">
        <f t="shared" si="74"/>
        <v/>
      </c>
      <c r="D75" s="18" t="str">
        <f>IF('CUESTIONES PESTAL vs DOFA'!C75="","",'CUESTIONES PESTAL vs DOFA'!C75)</f>
        <v/>
      </c>
      <c r="E75" s="5">
        <f t="shared" si="66"/>
        <v>0</v>
      </c>
      <c r="F75" s="6" t="str">
        <f t="shared" si="70"/>
        <v/>
      </c>
      <c r="G75" s="222"/>
      <c r="H75" s="45" t="str">
        <f t="shared" si="75"/>
        <v/>
      </c>
      <c r="I75" s="13" t="str">
        <f>IF('CUESTIONES PESTAL vs DOFA'!F75="","",'CUESTIONES PESTAL vs DOFA'!F75)</f>
        <v/>
      </c>
      <c r="J75" s="5">
        <f t="shared" si="67"/>
        <v>0</v>
      </c>
      <c r="K75" s="6" t="str">
        <f t="shared" si="71"/>
        <v/>
      </c>
      <c r="L75" s="222"/>
      <c r="M75" s="45" t="str">
        <f t="shared" si="76"/>
        <v/>
      </c>
      <c r="N75" s="13" t="str">
        <f>IF('CUESTIONES PESTAL vs DOFA'!I75="","",'CUESTIONES PESTAL vs DOFA'!I75)</f>
        <v/>
      </c>
      <c r="O75" s="5">
        <f t="shared" si="68"/>
        <v>0</v>
      </c>
      <c r="P75" s="6" t="str">
        <f t="shared" si="72"/>
        <v/>
      </c>
      <c r="Q75" s="222"/>
      <c r="R75" s="45" t="str">
        <f t="shared" si="77"/>
        <v/>
      </c>
      <c r="S75" s="26" t="str">
        <f>IF('CUESTIONES PESTAL vs DOFA'!L75="","",'CUESTIONES PESTAL vs DOFA'!L75)</f>
        <v/>
      </c>
      <c r="T75" s="7">
        <f t="shared" si="69"/>
        <v>0</v>
      </c>
      <c r="U75" s="6" t="str">
        <f t="shared" si="73"/>
        <v/>
      </c>
      <c r="V75" s="222"/>
    </row>
    <row r="76" spans="1:22" ht="45.75" customHeight="1" thickBot="1" x14ac:dyDescent="0.3">
      <c r="A76" s="235"/>
      <c r="B76" s="238"/>
      <c r="C76" s="47" t="str">
        <f t="shared" si="74"/>
        <v/>
      </c>
      <c r="D76" s="23" t="str">
        <f>IF('CUESTIONES PESTAL vs DOFA'!C76="","",'CUESTIONES PESTAL vs DOFA'!C76)</f>
        <v/>
      </c>
      <c r="E76" s="36">
        <f t="shared" si="66"/>
        <v>0</v>
      </c>
      <c r="F76" s="8" t="str">
        <f t="shared" si="70"/>
        <v/>
      </c>
      <c r="G76" s="223"/>
      <c r="H76" s="47" t="str">
        <f t="shared" si="75"/>
        <v/>
      </c>
      <c r="I76" s="23" t="str">
        <f>IF('CUESTIONES PESTAL vs DOFA'!F76="","",'CUESTIONES PESTAL vs DOFA'!F76)</f>
        <v/>
      </c>
      <c r="J76" s="36">
        <f t="shared" si="67"/>
        <v>0</v>
      </c>
      <c r="K76" s="8" t="str">
        <f t="shared" si="71"/>
        <v/>
      </c>
      <c r="L76" s="223"/>
      <c r="M76" s="47" t="str">
        <f t="shared" si="76"/>
        <v/>
      </c>
      <c r="N76" s="23" t="str">
        <f>IF('CUESTIONES PESTAL vs DOFA'!I76="","",'CUESTIONES PESTAL vs DOFA'!I76)</f>
        <v/>
      </c>
      <c r="O76" s="36">
        <f t="shared" si="68"/>
        <v>0</v>
      </c>
      <c r="P76" s="8" t="str">
        <f t="shared" si="72"/>
        <v/>
      </c>
      <c r="Q76" s="223"/>
      <c r="R76" s="47" t="str">
        <f t="shared" si="77"/>
        <v/>
      </c>
      <c r="S76" s="23" t="str">
        <f>IF('CUESTIONES PESTAL vs DOFA'!L76="","",'CUESTIONES PESTAL vs DOFA'!L76)</f>
        <v/>
      </c>
      <c r="T76" s="10">
        <f t="shared" si="69"/>
        <v>0</v>
      </c>
      <c r="U76" s="8" t="str">
        <f t="shared" si="73"/>
        <v/>
      </c>
      <c r="V76" s="223"/>
    </row>
    <row r="77" spans="1:22" ht="27" thickBot="1" x14ac:dyDescent="0.45">
      <c r="A77" s="2">
        <f>SUM(A5:A76)</f>
        <v>1</v>
      </c>
      <c r="T77" s="246" t="s">
        <v>16</v>
      </c>
      <c r="U77" s="247"/>
    </row>
  </sheetData>
  <sheetProtection sheet="1" objects="1" scenarios="1"/>
  <mergeCells count="47">
    <mergeCell ref="B29:B40"/>
    <mergeCell ref="A29:A40"/>
    <mergeCell ref="A41:A52"/>
    <mergeCell ref="B41:B52"/>
    <mergeCell ref="T77:U77"/>
    <mergeCell ref="A65:A76"/>
    <mergeCell ref="B65:B76"/>
    <mergeCell ref="B53:B64"/>
    <mergeCell ref="A53:A64"/>
    <mergeCell ref="G65:G76"/>
    <mergeCell ref="L65:L76"/>
    <mergeCell ref="Q65:Q76"/>
    <mergeCell ref="L41:L52"/>
    <mergeCell ref="L53:L64"/>
    <mergeCell ref="Q53:Q64"/>
    <mergeCell ref="G29:G40"/>
    <mergeCell ref="C4:D4"/>
    <mergeCell ref="H4:I4"/>
    <mergeCell ref="M4:N4"/>
    <mergeCell ref="A17:A28"/>
    <mergeCell ref="B17:B28"/>
    <mergeCell ref="A3:A4"/>
    <mergeCell ref="B5:B16"/>
    <mergeCell ref="A5:A16"/>
    <mergeCell ref="B3:B4"/>
    <mergeCell ref="C3:G3"/>
    <mergeCell ref="G17:G28"/>
    <mergeCell ref="G5:G16"/>
    <mergeCell ref="L5:L16"/>
    <mergeCell ref="L17:L28"/>
    <mergeCell ref="R3:V3"/>
    <mergeCell ref="M3:Q3"/>
    <mergeCell ref="H3:L3"/>
    <mergeCell ref="V5:V16"/>
    <mergeCell ref="V17:V28"/>
    <mergeCell ref="Q5:Q16"/>
    <mergeCell ref="Q17:Q28"/>
    <mergeCell ref="L29:L40"/>
    <mergeCell ref="G41:G52"/>
    <mergeCell ref="R4:S4"/>
    <mergeCell ref="G53:G64"/>
    <mergeCell ref="V65:V76"/>
    <mergeCell ref="V29:V40"/>
    <mergeCell ref="V41:V52"/>
    <mergeCell ref="V53:V64"/>
    <mergeCell ref="Q29:Q40"/>
    <mergeCell ref="Q41:Q52"/>
  </mergeCells>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S35"/>
  <sheetViews>
    <sheetView topLeftCell="B1" zoomScale="85" zoomScaleNormal="85" workbookViewId="0">
      <selection activeCell="J6" sqref="J6:M11"/>
    </sheetView>
  </sheetViews>
  <sheetFormatPr baseColWidth="10" defaultRowHeight="23.25" x14ac:dyDescent="0.35"/>
  <cols>
    <col min="4" max="4" width="1.140625" style="60" customWidth="1"/>
    <col min="5" max="8" width="19.7109375" style="1" customWidth="1"/>
    <col min="9" max="9" width="1.140625" style="60" customWidth="1"/>
    <col min="10" max="13" width="19.7109375" customWidth="1"/>
    <col min="15" max="15" width="5.42578125" customWidth="1"/>
    <col min="16" max="16" width="26.140625" style="49" bestFit="1" customWidth="1"/>
    <col min="18" max="18" width="4.28515625" bestFit="1" customWidth="1"/>
    <col min="19" max="19" width="26.140625" bestFit="1" customWidth="1"/>
  </cols>
  <sheetData>
    <row r="1" spans="3:19" s="1" customFormat="1" x14ac:dyDescent="0.35">
      <c r="D1" s="60"/>
      <c r="I1" s="60"/>
      <c r="P1" s="49"/>
    </row>
    <row r="2" spans="3:19" s="1" customFormat="1" ht="27" thickBot="1" x14ac:dyDescent="0.45">
      <c r="D2" s="60"/>
      <c r="E2" s="251" t="s">
        <v>46</v>
      </c>
      <c r="F2" s="251"/>
      <c r="G2" s="251"/>
      <c r="H2" s="251"/>
      <c r="I2" s="251"/>
      <c r="J2" s="251"/>
      <c r="K2" s="251"/>
      <c r="L2" s="251"/>
      <c r="M2" s="251"/>
      <c r="P2" s="49"/>
    </row>
    <row r="3" spans="3:19" s="1" customFormat="1" ht="27" thickBot="1" x14ac:dyDescent="0.4">
      <c r="D3" s="60"/>
      <c r="E3" s="35" t="s">
        <v>13</v>
      </c>
      <c r="F3" s="249" t="str">
        <f>VLOOKUP(E3,SISTEMAS,2,FALSE)</f>
        <v xml:space="preserve">Sistema de gestión de calidad </v>
      </c>
      <c r="G3" s="250"/>
      <c r="H3" s="250"/>
      <c r="I3" s="250"/>
      <c r="J3" s="250"/>
      <c r="K3" s="250"/>
      <c r="L3" s="250"/>
      <c r="M3" s="250"/>
      <c r="P3" s="49"/>
    </row>
    <row r="4" spans="3:19" s="1" customFormat="1" ht="9" customHeight="1" thickBot="1" x14ac:dyDescent="0.4">
      <c r="D4" s="60"/>
      <c r="I4" s="60"/>
      <c r="P4" s="49"/>
    </row>
    <row r="5" spans="3:19" ht="48" customHeight="1" thickBot="1" x14ac:dyDescent="0.3">
      <c r="C5" s="48"/>
      <c r="D5" s="61"/>
      <c r="E5" s="55" t="s">
        <v>2</v>
      </c>
      <c r="F5" s="56" t="s">
        <v>3</v>
      </c>
      <c r="G5" s="56" t="s">
        <v>4</v>
      </c>
      <c r="H5" s="57" t="s">
        <v>5</v>
      </c>
      <c r="I5" s="61"/>
      <c r="J5" s="52" t="s">
        <v>26</v>
      </c>
      <c r="K5" s="53" t="s">
        <v>27</v>
      </c>
      <c r="L5" s="53" t="s">
        <v>28</v>
      </c>
      <c r="M5" s="54" t="s">
        <v>29</v>
      </c>
      <c r="O5" s="58" t="s">
        <v>31</v>
      </c>
      <c r="P5" s="50" t="s">
        <v>19</v>
      </c>
      <c r="R5" s="59" t="s">
        <v>35</v>
      </c>
      <c r="S5" s="50" t="s">
        <v>43</v>
      </c>
    </row>
    <row r="6" spans="3:19" ht="36" customHeight="1" x14ac:dyDescent="0.25">
      <c r="C6" s="62" t="s">
        <v>6</v>
      </c>
      <c r="D6" s="65"/>
      <c r="E6" s="68">
        <f>100*'CÁLCULOS PESTAL-DOFA '!G5</f>
        <v>20</v>
      </c>
      <c r="F6" s="69">
        <f>100*'CÁLCULOS PESTAL-DOFA '!L5</f>
        <v>30.000000000000004</v>
      </c>
      <c r="G6" s="69">
        <f>100*'CÁLCULOS PESTAL-DOFA '!Q5</f>
        <v>30.000000000000004</v>
      </c>
      <c r="H6" s="70">
        <f>100*'CÁLCULOS PESTAL-DOFA '!V5</f>
        <v>20</v>
      </c>
      <c r="I6" s="65"/>
      <c r="J6" s="80">
        <f>E6*F6</f>
        <v>600.00000000000011</v>
      </c>
      <c r="K6" s="80">
        <f>E6*G6</f>
        <v>600.00000000000011</v>
      </c>
      <c r="L6" s="80">
        <f>H6*F6</f>
        <v>600.00000000000011</v>
      </c>
      <c r="M6" s="80">
        <f>H6*G6</f>
        <v>600.00000000000011</v>
      </c>
      <c r="N6" s="11"/>
      <c r="O6" s="58" t="s">
        <v>32</v>
      </c>
      <c r="P6" s="50" t="s">
        <v>20</v>
      </c>
      <c r="R6" s="59" t="s">
        <v>36</v>
      </c>
      <c r="S6" s="50" t="s">
        <v>44</v>
      </c>
    </row>
    <row r="7" spans="3:19" ht="36" customHeight="1" x14ac:dyDescent="0.25">
      <c r="C7" s="63" t="s">
        <v>7</v>
      </c>
      <c r="D7" s="65"/>
      <c r="E7" s="68">
        <f>100*'CÁLCULOS PESTAL-DOFA '!G17</f>
        <v>10</v>
      </c>
      <c r="F7" s="69">
        <f>100*'CÁLCULOS PESTAL-DOFA '!L17</f>
        <v>0</v>
      </c>
      <c r="G7" s="69">
        <f>100*'CÁLCULOS PESTAL-DOFA '!Q17</f>
        <v>15.000000000000002</v>
      </c>
      <c r="H7" s="70">
        <f>100*'CÁLCULOS PESTAL-DOFA '!V17</f>
        <v>0</v>
      </c>
      <c r="I7" s="65"/>
      <c r="J7" s="80">
        <f t="shared" ref="J7:J11" si="0">E7*F7</f>
        <v>0</v>
      </c>
      <c r="K7" s="80">
        <f t="shared" ref="K7:K10" si="1">E7*G7</f>
        <v>150.00000000000003</v>
      </c>
      <c r="L7" s="80">
        <f t="shared" ref="L7:L11" si="2">H7*F7</f>
        <v>0</v>
      </c>
      <c r="M7" s="80">
        <f t="shared" ref="M7:M11" si="3">H7*G7</f>
        <v>0</v>
      </c>
      <c r="N7" s="11"/>
      <c r="O7" s="58" t="s">
        <v>33</v>
      </c>
      <c r="P7" s="50" t="s">
        <v>21</v>
      </c>
      <c r="R7" s="59" t="s">
        <v>37</v>
      </c>
      <c r="S7" s="50" t="s">
        <v>40</v>
      </c>
    </row>
    <row r="8" spans="3:19" ht="36" customHeight="1" x14ac:dyDescent="0.25">
      <c r="C8" s="63" t="s">
        <v>8</v>
      </c>
      <c r="D8" s="65"/>
      <c r="E8" s="68">
        <f>100*'CÁLCULOS PESTAL-DOFA '!G29</f>
        <v>30.000000000000004</v>
      </c>
      <c r="F8" s="69">
        <f>100*'CÁLCULOS PESTAL-DOFA '!L29</f>
        <v>50</v>
      </c>
      <c r="G8" s="69">
        <f>100*'CÁLCULOS PESTAL-DOFA '!Q29</f>
        <v>56.000000000000007</v>
      </c>
      <c r="H8" s="70">
        <f>100*'CÁLCULOS PESTAL-DOFA '!V29</f>
        <v>46.666666666666671</v>
      </c>
      <c r="I8" s="65"/>
      <c r="J8" s="80">
        <f t="shared" si="0"/>
        <v>1500.0000000000002</v>
      </c>
      <c r="K8" s="80">
        <f t="shared" si="1"/>
        <v>1680.0000000000005</v>
      </c>
      <c r="L8" s="80">
        <f t="shared" si="2"/>
        <v>2333.3333333333335</v>
      </c>
      <c r="M8" s="80">
        <f t="shared" si="3"/>
        <v>2613.3333333333339</v>
      </c>
      <c r="N8" s="11"/>
      <c r="O8" s="58" t="s">
        <v>34</v>
      </c>
      <c r="P8" s="50" t="s">
        <v>22</v>
      </c>
      <c r="R8" s="59" t="s">
        <v>38</v>
      </c>
      <c r="S8" s="50" t="s">
        <v>45</v>
      </c>
    </row>
    <row r="9" spans="3:19" ht="36" customHeight="1" x14ac:dyDescent="0.35">
      <c r="C9" s="63" t="s">
        <v>9</v>
      </c>
      <c r="D9" s="65"/>
      <c r="E9" s="68">
        <f>100*'CÁLCULOS PESTAL-DOFA '!G41</f>
        <v>67.5</v>
      </c>
      <c r="F9" s="69">
        <f>100*'CÁLCULOS PESTAL-DOFA '!L41</f>
        <v>70</v>
      </c>
      <c r="G9" s="69">
        <f>100*'CÁLCULOS PESTAL-DOFA '!Q41</f>
        <v>83.999999999999986</v>
      </c>
      <c r="H9" s="70">
        <f>100*'CÁLCULOS PESTAL-DOFA '!V41</f>
        <v>50</v>
      </c>
      <c r="I9" s="65"/>
      <c r="J9" s="80">
        <f t="shared" si="0"/>
        <v>4725</v>
      </c>
      <c r="K9" s="80">
        <f t="shared" si="1"/>
        <v>5669.9999999999991</v>
      </c>
      <c r="L9" s="80">
        <f t="shared" si="2"/>
        <v>3500</v>
      </c>
      <c r="M9" s="80">
        <f t="shared" si="3"/>
        <v>4199.9999999999991</v>
      </c>
      <c r="N9" s="11"/>
      <c r="R9" s="59" t="s">
        <v>34</v>
      </c>
      <c r="S9" s="50" t="s">
        <v>41</v>
      </c>
    </row>
    <row r="10" spans="3:19" ht="36" customHeight="1" x14ac:dyDescent="0.35">
      <c r="C10" s="63" t="s">
        <v>5</v>
      </c>
      <c r="D10" s="65"/>
      <c r="E10" s="68">
        <f>100*'CÁLCULOS PESTAL-DOFA '!G53</f>
        <v>7.5000000000000009</v>
      </c>
      <c r="F10" s="69">
        <f>100*'CÁLCULOS PESTAL-DOFA '!L53</f>
        <v>10</v>
      </c>
      <c r="G10" s="69">
        <f>100*'CÁLCULOS PESTAL-DOFA '!Q53</f>
        <v>10</v>
      </c>
      <c r="H10" s="70">
        <f>100*'CÁLCULOS PESTAL-DOFA '!V53</f>
        <v>0</v>
      </c>
      <c r="I10" s="65"/>
      <c r="J10" s="80">
        <f t="shared" si="0"/>
        <v>75.000000000000014</v>
      </c>
      <c r="K10" s="80">
        <f t="shared" si="1"/>
        <v>75.000000000000014</v>
      </c>
      <c r="L10" s="80">
        <f>H10*F10</f>
        <v>0</v>
      </c>
      <c r="M10" s="80">
        <f t="shared" si="3"/>
        <v>0</v>
      </c>
      <c r="N10" s="11"/>
      <c r="R10" s="59" t="s">
        <v>39</v>
      </c>
      <c r="S10" s="50" t="s">
        <v>42</v>
      </c>
    </row>
    <row r="11" spans="3:19" ht="36" customHeight="1" thickBot="1" x14ac:dyDescent="0.4">
      <c r="C11" s="64" t="s">
        <v>11</v>
      </c>
      <c r="D11" s="65"/>
      <c r="E11" s="71">
        <f>100*'CÁLCULOS PESTAL-DOFA '!G65</f>
        <v>75</v>
      </c>
      <c r="F11" s="72">
        <f>100*'CÁLCULOS PESTAL-DOFA '!L65</f>
        <v>75</v>
      </c>
      <c r="G11" s="72">
        <f>100*'CÁLCULOS PESTAL-DOFA '!Q65</f>
        <v>30</v>
      </c>
      <c r="H11" s="73">
        <f>100*'CÁLCULOS PESTAL-DOFA '!V65</f>
        <v>0</v>
      </c>
      <c r="I11" s="65"/>
      <c r="J11" s="80">
        <f t="shared" si="0"/>
        <v>5625</v>
      </c>
      <c r="K11" s="80">
        <f>E11*G11</f>
        <v>2250</v>
      </c>
      <c r="L11" s="80">
        <f t="shared" si="2"/>
        <v>0</v>
      </c>
      <c r="M11" s="80">
        <f t="shared" si="3"/>
        <v>0</v>
      </c>
      <c r="N11" s="11"/>
    </row>
    <row r="12" spans="3:19" ht="36" customHeight="1" x14ac:dyDescent="0.35">
      <c r="E12" s="67"/>
      <c r="F12" s="67"/>
      <c r="G12" s="67"/>
      <c r="H12" s="67"/>
      <c r="J12" s="67"/>
      <c r="K12" s="67"/>
      <c r="L12" s="67"/>
      <c r="M12" s="67"/>
    </row>
    <row r="13" spans="3:19" ht="36" customHeight="1" x14ac:dyDescent="0.35">
      <c r="J13" s="1"/>
      <c r="K13" s="1"/>
      <c r="L13" s="1"/>
      <c r="M13" s="1"/>
    </row>
    <row r="14" spans="3:19" ht="36" customHeight="1" x14ac:dyDescent="0.35">
      <c r="J14" s="1"/>
      <c r="K14" s="1"/>
      <c r="L14" s="1"/>
      <c r="M14" s="1"/>
    </row>
    <row r="15" spans="3:19" s="81" customFormat="1" ht="78" customHeight="1" x14ac:dyDescent="0.25">
      <c r="D15" s="82"/>
      <c r="E15" s="84" t="s">
        <v>50</v>
      </c>
      <c r="F15" s="84" t="s">
        <v>51</v>
      </c>
      <c r="G15" s="84" t="s">
        <v>52</v>
      </c>
      <c r="H15" s="84" t="s">
        <v>53</v>
      </c>
      <c r="I15" s="83"/>
      <c r="J15" s="86" t="s">
        <v>60</v>
      </c>
      <c r="K15" s="86" t="s">
        <v>61</v>
      </c>
      <c r="L15" s="86" t="s">
        <v>62</v>
      </c>
      <c r="M15" s="86" t="s">
        <v>63</v>
      </c>
      <c r="O15" s="51"/>
      <c r="P15" s="88" t="s">
        <v>58</v>
      </c>
    </row>
    <row r="16" spans="3:19" s="81" customFormat="1" ht="78" customHeight="1" x14ac:dyDescent="0.25">
      <c r="D16" s="82"/>
      <c r="E16" s="85" t="s">
        <v>54</v>
      </c>
      <c r="F16" s="85" t="s">
        <v>55</v>
      </c>
      <c r="G16" s="85" t="s">
        <v>56</v>
      </c>
      <c r="H16" s="85" t="s">
        <v>57</v>
      </c>
      <c r="I16" s="83"/>
      <c r="J16" s="87" t="s">
        <v>64</v>
      </c>
      <c r="K16" s="87" t="s">
        <v>65</v>
      </c>
      <c r="L16" s="87" t="s">
        <v>66</v>
      </c>
      <c r="M16" s="87" t="s">
        <v>67</v>
      </c>
      <c r="O16" s="51"/>
      <c r="P16" s="89" t="s">
        <v>59</v>
      </c>
    </row>
    <row r="17" ht="36" customHeight="1" x14ac:dyDescent="0.35"/>
    <row r="18" ht="36" customHeight="1" x14ac:dyDescent="0.35"/>
    <row r="19" ht="36" customHeight="1" x14ac:dyDescent="0.35"/>
    <row r="20" ht="36" customHeight="1" x14ac:dyDescent="0.35"/>
    <row r="21" ht="36" customHeight="1" x14ac:dyDescent="0.35"/>
    <row r="22" ht="36" customHeight="1" x14ac:dyDescent="0.35"/>
    <row r="23" ht="36" customHeight="1" x14ac:dyDescent="0.35"/>
    <row r="24" ht="36" customHeight="1" x14ac:dyDescent="0.35"/>
    <row r="25" ht="36" customHeight="1" x14ac:dyDescent="0.35"/>
    <row r="26" ht="36" customHeight="1" x14ac:dyDescent="0.35"/>
    <row r="27" ht="36" customHeight="1" x14ac:dyDescent="0.35"/>
    <row r="28" ht="36" customHeight="1" x14ac:dyDescent="0.35"/>
    <row r="29" ht="36" customHeight="1" x14ac:dyDescent="0.35"/>
    <row r="30" ht="36" customHeight="1" x14ac:dyDescent="0.35"/>
    <row r="31" ht="36" customHeight="1" x14ac:dyDescent="0.35"/>
    <row r="32" ht="36" customHeight="1" x14ac:dyDescent="0.35"/>
    <row r="33" ht="36" customHeight="1" x14ac:dyDescent="0.35"/>
    <row r="34" ht="36" customHeight="1" x14ac:dyDescent="0.35"/>
    <row r="35" ht="36" customHeight="1" x14ac:dyDescent="0.35"/>
  </sheetData>
  <mergeCells count="2">
    <mergeCell ref="F3:M3"/>
    <mergeCell ref="E2:M2"/>
  </mergeCells>
  <conditionalFormatting sqref="E6:E11 H6:H11">
    <cfRule type="colorScale" priority="8">
      <colorScale>
        <cfvo type="min"/>
        <cfvo type="percentile" val="50"/>
        <cfvo type="max"/>
        <color rgb="FF63BE7B"/>
        <color rgb="FFFFEB84"/>
        <color rgb="FFF8696B"/>
      </colorScale>
    </cfRule>
  </conditionalFormatting>
  <conditionalFormatting sqref="F6:G11">
    <cfRule type="colorScale" priority="7">
      <colorScale>
        <cfvo type="min"/>
        <cfvo type="percentile" val="50"/>
        <cfvo type="max"/>
        <color rgb="FFF8696B"/>
        <color rgb="FFFFEB84"/>
        <color rgb="FF63BE7B"/>
      </colorScale>
    </cfRule>
  </conditionalFormatting>
  <conditionalFormatting sqref="J6:J11">
    <cfRule type="expression" dxfId="8" priority="4">
      <formula>F6&lt;=E6</formula>
    </cfRule>
  </conditionalFormatting>
  <conditionalFormatting sqref="K6:K11">
    <cfRule type="expression" dxfId="7" priority="3">
      <formula>G6&lt;=E6</formula>
    </cfRule>
  </conditionalFormatting>
  <conditionalFormatting sqref="L6:L11">
    <cfRule type="expression" dxfId="6" priority="2">
      <formula>F6&lt;=H6</formula>
    </cfRule>
  </conditionalFormatting>
  <conditionalFormatting sqref="M6:M11">
    <cfRule type="expression" dxfId="5" priority="1">
      <formula>M6&lt;=L6</formula>
    </cfRule>
  </conditionalFormatting>
  <dataValidations disablePrompts="1" count="1">
    <dataValidation type="list" allowBlank="1" showInputMessage="1" showErrorMessage="1" sqref="E3">
      <formula1>SISTEMA</formula1>
    </dataValidation>
  </dataValidation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S35"/>
  <sheetViews>
    <sheetView topLeftCell="A4" zoomScale="85" zoomScaleNormal="85" workbookViewId="0">
      <selection activeCell="J7" sqref="J7"/>
    </sheetView>
  </sheetViews>
  <sheetFormatPr baseColWidth="10" defaultRowHeight="23.25" x14ac:dyDescent="0.35"/>
  <cols>
    <col min="1" max="3" width="11.42578125" style="1"/>
    <col min="4" max="4" width="1.140625" style="60" customWidth="1"/>
    <col min="5" max="8" width="19.7109375" style="1" customWidth="1"/>
    <col min="9" max="9" width="1.140625" style="60" customWidth="1"/>
    <col min="10" max="13" width="19.7109375" style="1" customWidth="1"/>
    <col min="14" max="14" width="11.42578125" style="1"/>
    <col min="15" max="15" width="5.42578125" style="1" customWidth="1"/>
    <col min="16" max="16" width="26.140625" style="49" bestFit="1" customWidth="1"/>
    <col min="17" max="17" width="11.42578125" style="1"/>
    <col min="18" max="18" width="4.28515625" style="1" bestFit="1" customWidth="1"/>
    <col min="19" max="19" width="26.140625" style="1" bestFit="1" customWidth="1"/>
    <col min="20" max="16384" width="11.42578125" style="1"/>
  </cols>
  <sheetData>
    <row r="2" spans="3:19" ht="27" thickBot="1" x14ac:dyDescent="0.45">
      <c r="E2" s="251" t="s">
        <v>46</v>
      </c>
      <c r="F2" s="251"/>
      <c r="G2" s="251"/>
      <c r="H2" s="251"/>
      <c r="I2" s="251"/>
      <c r="J2" s="251"/>
      <c r="K2" s="251"/>
      <c r="L2" s="251"/>
      <c r="M2" s="251"/>
    </row>
    <row r="3" spans="3:19" ht="27" thickBot="1" x14ac:dyDescent="0.4">
      <c r="E3" s="35" t="s">
        <v>13</v>
      </c>
      <c r="F3" s="249" t="str">
        <f>VLOOKUP(E3,SISTEMAS,2,FALSE)</f>
        <v xml:space="preserve">Sistema de gestión de calidad </v>
      </c>
      <c r="G3" s="250"/>
      <c r="H3" s="250"/>
      <c r="I3" s="250"/>
      <c r="J3" s="250"/>
      <c r="K3" s="250"/>
      <c r="L3" s="250"/>
      <c r="M3" s="250"/>
    </row>
    <row r="4" spans="3:19" ht="9" customHeight="1" thickBot="1" x14ac:dyDescent="0.4"/>
    <row r="5" spans="3:19" ht="48" customHeight="1" thickBot="1" x14ac:dyDescent="0.3">
      <c r="C5" s="48"/>
      <c r="D5" s="61"/>
      <c r="E5" s="55" t="s">
        <v>2</v>
      </c>
      <c r="F5" s="56" t="s">
        <v>3</v>
      </c>
      <c r="G5" s="56" t="s">
        <v>4</v>
      </c>
      <c r="H5" s="57" t="s">
        <v>5</v>
      </c>
      <c r="I5" s="61"/>
      <c r="J5" s="52" t="s">
        <v>26</v>
      </c>
      <c r="K5" s="53" t="s">
        <v>128</v>
      </c>
      <c r="L5" s="53" t="s">
        <v>126</v>
      </c>
      <c r="M5" s="54" t="s">
        <v>127</v>
      </c>
      <c r="O5" s="58" t="s">
        <v>31</v>
      </c>
      <c r="P5" s="50" t="s">
        <v>19</v>
      </c>
      <c r="R5" s="59" t="s">
        <v>35</v>
      </c>
      <c r="S5" s="50" t="s">
        <v>43</v>
      </c>
    </row>
    <row r="6" spans="3:19" ht="36" customHeight="1" x14ac:dyDescent="0.25">
      <c r="C6" s="62" t="s">
        <v>6</v>
      </c>
      <c r="D6" s="65"/>
      <c r="E6" s="68">
        <f>100*'CÁLCULOS PESTAL-DOFA '!G5</f>
        <v>20</v>
      </c>
      <c r="F6" s="69">
        <f>100*'CÁLCULOS PESTAL-DOFA '!L5</f>
        <v>30.000000000000004</v>
      </c>
      <c r="G6" s="69">
        <f>100*'CÁLCULOS PESTAL-DOFA '!Q5</f>
        <v>30.000000000000004</v>
      </c>
      <c r="H6" s="70">
        <f>100*'CÁLCULOS PESTAL-DOFA '!V5</f>
        <v>20</v>
      </c>
      <c r="I6" s="65"/>
      <c r="J6" s="80">
        <f>E6*F6</f>
        <v>600.00000000000011</v>
      </c>
      <c r="K6" s="80">
        <f>H6*G6</f>
        <v>600.00000000000011</v>
      </c>
      <c r="L6" s="80">
        <f>G6*F6</f>
        <v>900.00000000000023</v>
      </c>
      <c r="M6" s="80">
        <f>H6*E6</f>
        <v>400</v>
      </c>
      <c r="N6" s="11"/>
      <c r="O6" s="58" t="s">
        <v>32</v>
      </c>
      <c r="P6" s="50" t="s">
        <v>20</v>
      </c>
      <c r="R6" s="59" t="s">
        <v>36</v>
      </c>
      <c r="S6" s="50" t="s">
        <v>44</v>
      </c>
    </row>
    <row r="7" spans="3:19" ht="36" customHeight="1" x14ac:dyDescent="0.25">
      <c r="C7" s="63" t="s">
        <v>7</v>
      </c>
      <c r="D7" s="65"/>
      <c r="E7" s="68">
        <f>100*'CÁLCULOS PESTAL-DOFA '!G17</f>
        <v>10</v>
      </c>
      <c r="F7" s="69">
        <f>100*'CÁLCULOS PESTAL-DOFA '!L17</f>
        <v>0</v>
      </c>
      <c r="G7" s="69">
        <f>100*'CÁLCULOS PESTAL-DOFA '!Q17</f>
        <v>15.000000000000002</v>
      </c>
      <c r="H7" s="70">
        <f>100*'CÁLCULOS PESTAL-DOFA '!V17</f>
        <v>0</v>
      </c>
      <c r="I7" s="65"/>
      <c r="J7" s="80">
        <f t="shared" ref="J7:J11" si="0">E7*F7</f>
        <v>0</v>
      </c>
      <c r="K7" s="80">
        <f t="shared" ref="K7:K11" si="1">H7*G7</f>
        <v>0</v>
      </c>
      <c r="L7" s="80">
        <f t="shared" ref="L7:L11" si="2">G7*F7</f>
        <v>0</v>
      </c>
      <c r="M7" s="80">
        <f t="shared" ref="M7:M11" si="3">H7*E7</f>
        <v>0</v>
      </c>
      <c r="N7" s="11"/>
      <c r="O7" s="58" t="s">
        <v>33</v>
      </c>
      <c r="P7" s="50" t="s">
        <v>21</v>
      </c>
      <c r="R7" s="59" t="s">
        <v>37</v>
      </c>
      <c r="S7" s="50" t="s">
        <v>40</v>
      </c>
    </row>
    <row r="8" spans="3:19" ht="36" customHeight="1" x14ac:dyDescent="0.25">
      <c r="C8" s="63" t="s">
        <v>8</v>
      </c>
      <c r="D8" s="65"/>
      <c r="E8" s="68">
        <f>100*'CÁLCULOS PESTAL-DOFA '!G29</f>
        <v>30.000000000000004</v>
      </c>
      <c r="F8" s="69">
        <f>100*'CÁLCULOS PESTAL-DOFA '!L29</f>
        <v>50</v>
      </c>
      <c r="G8" s="69">
        <f>100*'CÁLCULOS PESTAL-DOFA '!Q29</f>
        <v>56.000000000000007</v>
      </c>
      <c r="H8" s="70">
        <f>100*'CÁLCULOS PESTAL-DOFA '!V29</f>
        <v>46.666666666666671</v>
      </c>
      <c r="I8" s="65"/>
      <c r="J8" s="80">
        <f t="shared" si="0"/>
        <v>1500.0000000000002</v>
      </c>
      <c r="K8" s="80">
        <f t="shared" si="1"/>
        <v>2613.3333333333339</v>
      </c>
      <c r="L8" s="80">
        <f t="shared" si="2"/>
        <v>2800.0000000000005</v>
      </c>
      <c r="M8" s="80">
        <f t="shared" si="3"/>
        <v>1400.0000000000002</v>
      </c>
      <c r="N8" s="11"/>
      <c r="O8" s="58" t="s">
        <v>34</v>
      </c>
      <c r="P8" s="50" t="s">
        <v>22</v>
      </c>
      <c r="R8" s="59" t="s">
        <v>38</v>
      </c>
      <c r="S8" s="50" t="s">
        <v>45</v>
      </c>
    </row>
    <row r="9" spans="3:19" ht="36" customHeight="1" x14ac:dyDescent="0.35">
      <c r="C9" s="63" t="s">
        <v>9</v>
      </c>
      <c r="D9" s="65"/>
      <c r="E9" s="68">
        <f>100*'CÁLCULOS PESTAL-DOFA '!G41</f>
        <v>67.5</v>
      </c>
      <c r="F9" s="69">
        <f>100*'CÁLCULOS PESTAL-DOFA '!L41</f>
        <v>70</v>
      </c>
      <c r="G9" s="69">
        <f>100*'CÁLCULOS PESTAL-DOFA '!Q41</f>
        <v>83.999999999999986</v>
      </c>
      <c r="H9" s="70">
        <f>100*'CÁLCULOS PESTAL-DOFA '!V41</f>
        <v>50</v>
      </c>
      <c r="I9" s="65"/>
      <c r="J9" s="80">
        <f t="shared" si="0"/>
        <v>4725</v>
      </c>
      <c r="K9" s="80">
        <f t="shared" si="1"/>
        <v>4199.9999999999991</v>
      </c>
      <c r="L9" s="80">
        <f t="shared" si="2"/>
        <v>5879.9999999999991</v>
      </c>
      <c r="M9" s="80">
        <f t="shared" si="3"/>
        <v>3375</v>
      </c>
      <c r="N9" s="11"/>
      <c r="R9" s="59" t="s">
        <v>34</v>
      </c>
      <c r="S9" s="50" t="s">
        <v>41</v>
      </c>
    </row>
    <row r="10" spans="3:19" ht="36" customHeight="1" x14ac:dyDescent="0.35">
      <c r="C10" s="63" t="s">
        <v>5</v>
      </c>
      <c r="D10" s="65"/>
      <c r="E10" s="68">
        <f>100*'CÁLCULOS PESTAL-DOFA '!G53</f>
        <v>7.5000000000000009</v>
      </c>
      <c r="F10" s="69">
        <f>100*'CÁLCULOS PESTAL-DOFA '!L53</f>
        <v>10</v>
      </c>
      <c r="G10" s="69">
        <f>100*'CÁLCULOS PESTAL-DOFA '!Q53</f>
        <v>10</v>
      </c>
      <c r="H10" s="70">
        <f>100*'CÁLCULOS PESTAL-DOFA '!V53</f>
        <v>0</v>
      </c>
      <c r="I10" s="65"/>
      <c r="J10" s="80">
        <f t="shared" si="0"/>
        <v>75.000000000000014</v>
      </c>
      <c r="K10" s="80">
        <f t="shared" si="1"/>
        <v>0</v>
      </c>
      <c r="L10" s="80">
        <f t="shared" si="2"/>
        <v>100</v>
      </c>
      <c r="M10" s="80">
        <f t="shared" si="3"/>
        <v>0</v>
      </c>
      <c r="N10" s="11"/>
      <c r="R10" s="59" t="s">
        <v>39</v>
      </c>
      <c r="S10" s="50" t="s">
        <v>42</v>
      </c>
    </row>
    <row r="11" spans="3:19" ht="36" customHeight="1" thickBot="1" x14ac:dyDescent="0.4">
      <c r="C11" s="64" t="s">
        <v>11</v>
      </c>
      <c r="D11" s="65"/>
      <c r="E11" s="71">
        <f>100*'CÁLCULOS PESTAL-DOFA '!G65</f>
        <v>75</v>
      </c>
      <c r="F11" s="72">
        <f>100*'CÁLCULOS PESTAL-DOFA '!L65</f>
        <v>75</v>
      </c>
      <c r="G11" s="72">
        <f>100*'CÁLCULOS PESTAL-DOFA '!Q65</f>
        <v>30</v>
      </c>
      <c r="H11" s="73">
        <f>100*'CÁLCULOS PESTAL-DOFA '!V65</f>
        <v>0</v>
      </c>
      <c r="I11" s="65"/>
      <c r="J11" s="80">
        <f t="shared" si="0"/>
        <v>5625</v>
      </c>
      <c r="K11" s="80">
        <f t="shared" si="1"/>
        <v>0</v>
      </c>
      <c r="L11" s="80">
        <f t="shared" si="2"/>
        <v>2250</v>
      </c>
      <c r="M11" s="80">
        <f t="shared" si="3"/>
        <v>0</v>
      </c>
      <c r="N11" s="11"/>
    </row>
    <row r="12" spans="3:19" ht="36" customHeight="1" x14ac:dyDescent="0.35">
      <c r="E12" s="67"/>
      <c r="F12" s="67"/>
      <c r="G12" s="67"/>
      <c r="H12" s="67"/>
      <c r="J12" s="67"/>
      <c r="K12" s="67"/>
      <c r="L12" s="151" t="s">
        <v>129</v>
      </c>
      <c r="M12" s="151" t="s">
        <v>130</v>
      </c>
    </row>
    <row r="13" spans="3:19" ht="36" customHeight="1" x14ac:dyDescent="0.35"/>
    <row r="14" spans="3:19" ht="36" customHeight="1" x14ac:dyDescent="0.35"/>
    <row r="15" spans="3:19" s="81" customFormat="1" ht="90" x14ac:dyDescent="0.25">
      <c r="D15" s="82"/>
      <c r="E15" s="84" t="s">
        <v>50</v>
      </c>
      <c r="F15" s="84" t="s">
        <v>51</v>
      </c>
      <c r="G15" s="84" t="s">
        <v>52</v>
      </c>
      <c r="H15" s="84" t="s">
        <v>53</v>
      </c>
      <c r="I15" s="83"/>
      <c r="J15" s="86" t="s">
        <v>138</v>
      </c>
      <c r="K15" s="86" t="s">
        <v>135</v>
      </c>
      <c r="L15" s="86" t="s">
        <v>136</v>
      </c>
      <c r="M15" s="86" t="s">
        <v>137</v>
      </c>
      <c r="O15" s="51"/>
      <c r="P15" s="88" t="s">
        <v>58</v>
      </c>
    </row>
    <row r="16" spans="3:19" s="81" customFormat="1" ht="91.5" customHeight="1" x14ac:dyDescent="0.25">
      <c r="D16" s="82"/>
      <c r="E16" s="152" t="s">
        <v>131</v>
      </c>
      <c r="F16" s="152" t="s">
        <v>132</v>
      </c>
      <c r="G16" s="152" t="s">
        <v>133</v>
      </c>
      <c r="H16" s="152" t="s">
        <v>134</v>
      </c>
      <c r="I16" s="83"/>
      <c r="J16" s="87" t="s">
        <v>139</v>
      </c>
      <c r="K16" s="87" t="s">
        <v>140</v>
      </c>
      <c r="L16" s="87" t="s">
        <v>141</v>
      </c>
      <c r="M16" s="87" t="s">
        <v>142</v>
      </c>
      <c r="O16" s="51"/>
      <c r="P16" s="89" t="s">
        <v>59</v>
      </c>
    </row>
    <row r="17" spans="5:16" ht="93" customHeight="1" x14ac:dyDescent="0.25">
      <c r="E17" s="85" t="s">
        <v>54</v>
      </c>
      <c r="F17" s="85" t="s">
        <v>55</v>
      </c>
      <c r="G17" s="85" t="s">
        <v>56</v>
      </c>
      <c r="H17" s="85" t="s">
        <v>57</v>
      </c>
      <c r="J17" s="153"/>
      <c r="K17" s="153"/>
      <c r="L17" s="153"/>
      <c r="M17" s="153"/>
      <c r="P17" s="154"/>
    </row>
    <row r="18" spans="5:16" ht="36" customHeight="1" x14ac:dyDescent="0.35"/>
    <row r="19" spans="5:16" ht="36" customHeight="1" x14ac:dyDescent="0.35"/>
    <row r="20" spans="5:16" ht="36" customHeight="1" x14ac:dyDescent="0.35"/>
    <row r="21" spans="5:16" ht="36" customHeight="1" x14ac:dyDescent="0.35"/>
    <row r="22" spans="5:16" ht="36" customHeight="1" x14ac:dyDescent="0.35"/>
    <row r="23" spans="5:16" ht="36" customHeight="1" x14ac:dyDescent="0.35"/>
    <row r="24" spans="5:16" ht="36" customHeight="1" x14ac:dyDescent="0.35"/>
    <row r="25" spans="5:16" ht="36" customHeight="1" x14ac:dyDescent="0.35"/>
    <row r="26" spans="5:16" ht="36" customHeight="1" x14ac:dyDescent="0.35"/>
    <row r="27" spans="5:16" ht="36" customHeight="1" x14ac:dyDescent="0.35"/>
    <row r="28" spans="5:16" ht="36" customHeight="1" x14ac:dyDescent="0.35"/>
    <row r="29" spans="5:16" ht="36" customHeight="1" x14ac:dyDescent="0.35"/>
    <row r="30" spans="5:16" ht="36" customHeight="1" x14ac:dyDescent="0.35"/>
    <row r="31" spans="5:16" ht="36" customHeight="1" x14ac:dyDescent="0.35"/>
    <row r="32" spans="5:16" ht="36" customHeight="1" x14ac:dyDescent="0.35"/>
    <row r="33" ht="36" customHeight="1" x14ac:dyDescent="0.35"/>
    <row r="34" ht="36" customHeight="1" x14ac:dyDescent="0.35"/>
    <row r="35" ht="36" customHeight="1" x14ac:dyDescent="0.35"/>
  </sheetData>
  <mergeCells count="2">
    <mergeCell ref="E2:M2"/>
    <mergeCell ref="F3:M3"/>
  </mergeCells>
  <conditionalFormatting sqref="E6:E11 H6:H11">
    <cfRule type="colorScale" priority="8">
      <colorScale>
        <cfvo type="min"/>
        <cfvo type="percentile" val="50"/>
        <cfvo type="max"/>
        <color rgb="FF63BE7B"/>
        <color rgb="FFFFEB84"/>
        <color rgb="FFF8696B"/>
      </colorScale>
    </cfRule>
  </conditionalFormatting>
  <conditionalFormatting sqref="F6:G11">
    <cfRule type="colorScale" priority="7">
      <colorScale>
        <cfvo type="min"/>
        <cfvo type="percentile" val="50"/>
        <cfvo type="max"/>
        <color rgb="FFF8696B"/>
        <color rgb="FFFFEB84"/>
        <color rgb="FF63BE7B"/>
      </colorScale>
    </cfRule>
  </conditionalFormatting>
  <conditionalFormatting sqref="J6:J11">
    <cfRule type="expression" dxfId="4" priority="6">
      <formula>F6&lt;E6</formula>
    </cfRule>
  </conditionalFormatting>
  <conditionalFormatting sqref="K6:K11">
    <cfRule type="expression" dxfId="3" priority="1">
      <formula>G6=H6</formula>
    </cfRule>
    <cfRule type="expression" dxfId="2" priority="5">
      <formula>G6&lt;H6</formula>
    </cfRule>
  </conditionalFormatting>
  <conditionalFormatting sqref="L6:L11">
    <cfRule type="expression" dxfId="1" priority="4">
      <formula>G6&lt;F6</formula>
    </cfRule>
  </conditionalFormatting>
  <conditionalFormatting sqref="M6:M11">
    <cfRule type="expression" dxfId="0" priority="3">
      <formula>E6&lt;=H6</formula>
    </cfRule>
  </conditionalFormatting>
  <dataValidations disablePrompts="1" count="1">
    <dataValidation type="list" allowBlank="1" showInputMessage="1" showErrorMessage="1" sqref="E3">
      <formula1>SISTEMA</formula1>
    </dataValidation>
  </dataValidations>
  <pageMargins left="0.7" right="0.7" top="0.75" bottom="0.75" header="0.3" footer="0.3"/>
  <pageSetup orientation="portrait" horizontalDpi="4294967292" verticalDpi="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6"/>
  <sheetViews>
    <sheetView showGridLines="0" zoomScale="60" zoomScaleNormal="60" workbookViewId="0">
      <selection activeCell="F15" sqref="F15:G21"/>
    </sheetView>
  </sheetViews>
  <sheetFormatPr baseColWidth="10" defaultRowHeight="15.75" x14ac:dyDescent="0.25"/>
  <cols>
    <col min="1" max="2" width="5.42578125" style="155" customWidth="1"/>
    <col min="3" max="3" width="46.42578125" style="155" customWidth="1"/>
    <col min="4" max="4" width="5.85546875" style="155" customWidth="1"/>
    <col min="5" max="5" width="61.42578125" style="155" customWidth="1"/>
    <col min="6" max="6" width="5.7109375" style="155" customWidth="1"/>
    <col min="7" max="7" width="66.42578125" style="155" customWidth="1"/>
    <col min="8" max="257" width="11.42578125" style="155"/>
    <col min="258" max="258" width="5.42578125" style="155" customWidth="1"/>
    <col min="259" max="259" width="16.42578125" style="155" customWidth="1"/>
    <col min="260" max="260" width="18" style="155" customWidth="1"/>
    <col min="261" max="261" width="21.7109375" style="155" customWidth="1"/>
    <col min="262" max="262" width="61.42578125" style="155" customWidth="1"/>
    <col min="263" max="263" width="66.42578125" style="155" customWidth="1"/>
    <col min="264" max="513" width="11.42578125" style="155"/>
    <col min="514" max="514" width="5.42578125" style="155" customWidth="1"/>
    <col min="515" max="515" width="16.42578125" style="155" customWidth="1"/>
    <col min="516" max="516" width="18" style="155" customWidth="1"/>
    <col min="517" max="517" width="21.7109375" style="155" customWidth="1"/>
    <col min="518" max="518" width="61.42578125" style="155" customWidth="1"/>
    <col min="519" max="519" width="66.42578125" style="155" customWidth="1"/>
    <col min="520" max="769" width="11.42578125" style="155"/>
    <col min="770" max="770" width="5.42578125" style="155" customWidth="1"/>
    <col min="771" max="771" width="16.42578125" style="155" customWidth="1"/>
    <col min="772" max="772" width="18" style="155" customWidth="1"/>
    <col min="773" max="773" width="21.7109375" style="155" customWidth="1"/>
    <col min="774" max="774" width="61.42578125" style="155" customWidth="1"/>
    <col min="775" max="775" width="66.42578125" style="155" customWidth="1"/>
    <col min="776" max="1025" width="11.42578125" style="155"/>
    <col min="1026" max="1026" width="5.42578125" style="155" customWidth="1"/>
    <col min="1027" max="1027" width="16.42578125" style="155" customWidth="1"/>
    <col min="1028" max="1028" width="18" style="155" customWidth="1"/>
    <col min="1029" max="1029" width="21.7109375" style="155" customWidth="1"/>
    <col min="1030" max="1030" width="61.42578125" style="155" customWidth="1"/>
    <col min="1031" max="1031" width="66.42578125" style="155" customWidth="1"/>
    <col min="1032" max="1281" width="11.42578125" style="155"/>
    <col min="1282" max="1282" width="5.42578125" style="155" customWidth="1"/>
    <col min="1283" max="1283" width="16.42578125" style="155" customWidth="1"/>
    <col min="1284" max="1284" width="18" style="155" customWidth="1"/>
    <col min="1285" max="1285" width="21.7109375" style="155" customWidth="1"/>
    <col min="1286" max="1286" width="61.42578125" style="155" customWidth="1"/>
    <col min="1287" max="1287" width="66.42578125" style="155" customWidth="1"/>
    <col min="1288" max="1537" width="11.42578125" style="155"/>
    <col min="1538" max="1538" width="5.42578125" style="155" customWidth="1"/>
    <col min="1539" max="1539" width="16.42578125" style="155" customWidth="1"/>
    <col min="1540" max="1540" width="18" style="155" customWidth="1"/>
    <col min="1541" max="1541" width="21.7109375" style="155" customWidth="1"/>
    <col min="1542" max="1542" width="61.42578125" style="155" customWidth="1"/>
    <col min="1543" max="1543" width="66.42578125" style="155" customWidth="1"/>
    <col min="1544" max="1793" width="11.42578125" style="155"/>
    <col min="1794" max="1794" width="5.42578125" style="155" customWidth="1"/>
    <col min="1795" max="1795" width="16.42578125" style="155" customWidth="1"/>
    <col min="1796" max="1796" width="18" style="155" customWidth="1"/>
    <col min="1797" max="1797" width="21.7109375" style="155" customWidth="1"/>
    <col min="1798" max="1798" width="61.42578125" style="155" customWidth="1"/>
    <col min="1799" max="1799" width="66.42578125" style="155" customWidth="1"/>
    <col min="1800" max="2049" width="11.42578125" style="155"/>
    <col min="2050" max="2050" width="5.42578125" style="155" customWidth="1"/>
    <col min="2051" max="2051" width="16.42578125" style="155" customWidth="1"/>
    <col min="2052" max="2052" width="18" style="155" customWidth="1"/>
    <col min="2053" max="2053" width="21.7109375" style="155" customWidth="1"/>
    <col min="2054" max="2054" width="61.42578125" style="155" customWidth="1"/>
    <col min="2055" max="2055" width="66.42578125" style="155" customWidth="1"/>
    <col min="2056" max="2305" width="11.42578125" style="155"/>
    <col min="2306" max="2306" width="5.42578125" style="155" customWidth="1"/>
    <col min="2307" max="2307" width="16.42578125" style="155" customWidth="1"/>
    <col min="2308" max="2308" width="18" style="155" customWidth="1"/>
    <col min="2309" max="2309" width="21.7109375" style="155" customWidth="1"/>
    <col min="2310" max="2310" width="61.42578125" style="155" customWidth="1"/>
    <col min="2311" max="2311" width="66.42578125" style="155" customWidth="1"/>
    <col min="2312" max="2561" width="11.42578125" style="155"/>
    <col min="2562" max="2562" width="5.42578125" style="155" customWidth="1"/>
    <col min="2563" max="2563" width="16.42578125" style="155" customWidth="1"/>
    <col min="2564" max="2564" width="18" style="155" customWidth="1"/>
    <col min="2565" max="2565" width="21.7109375" style="155" customWidth="1"/>
    <col min="2566" max="2566" width="61.42578125" style="155" customWidth="1"/>
    <col min="2567" max="2567" width="66.42578125" style="155" customWidth="1"/>
    <col min="2568" max="2817" width="11.42578125" style="155"/>
    <col min="2818" max="2818" width="5.42578125" style="155" customWidth="1"/>
    <col min="2819" max="2819" width="16.42578125" style="155" customWidth="1"/>
    <col min="2820" max="2820" width="18" style="155" customWidth="1"/>
    <col min="2821" max="2821" width="21.7109375" style="155" customWidth="1"/>
    <col min="2822" max="2822" width="61.42578125" style="155" customWidth="1"/>
    <col min="2823" max="2823" width="66.42578125" style="155" customWidth="1"/>
    <col min="2824" max="3073" width="11.42578125" style="155"/>
    <col min="3074" max="3074" width="5.42578125" style="155" customWidth="1"/>
    <col min="3075" max="3075" width="16.42578125" style="155" customWidth="1"/>
    <col min="3076" max="3076" width="18" style="155" customWidth="1"/>
    <col min="3077" max="3077" width="21.7109375" style="155" customWidth="1"/>
    <col min="3078" max="3078" width="61.42578125" style="155" customWidth="1"/>
    <col min="3079" max="3079" width="66.42578125" style="155" customWidth="1"/>
    <col min="3080" max="3329" width="11.42578125" style="155"/>
    <col min="3330" max="3330" width="5.42578125" style="155" customWidth="1"/>
    <col min="3331" max="3331" width="16.42578125" style="155" customWidth="1"/>
    <col min="3332" max="3332" width="18" style="155" customWidth="1"/>
    <col min="3333" max="3333" width="21.7109375" style="155" customWidth="1"/>
    <col min="3334" max="3334" width="61.42578125" style="155" customWidth="1"/>
    <col min="3335" max="3335" width="66.42578125" style="155" customWidth="1"/>
    <col min="3336" max="3585" width="11.42578125" style="155"/>
    <col min="3586" max="3586" width="5.42578125" style="155" customWidth="1"/>
    <col min="3587" max="3587" width="16.42578125" style="155" customWidth="1"/>
    <col min="3588" max="3588" width="18" style="155" customWidth="1"/>
    <col min="3589" max="3589" width="21.7109375" style="155" customWidth="1"/>
    <col min="3590" max="3590" width="61.42578125" style="155" customWidth="1"/>
    <col min="3591" max="3591" width="66.42578125" style="155" customWidth="1"/>
    <col min="3592" max="3841" width="11.42578125" style="155"/>
    <col min="3842" max="3842" width="5.42578125" style="155" customWidth="1"/>
    <col min="3843" max="3843" width="16.42578125" style="155" customWidth="1"/>
    <col min="3844" max="3844" width="18" style="155" customWidth="1"/>
    <col min="3845" max="3845" width="21.7109375" style="155" customWidth="1"/>
    <col min="3846" max="3846" width="61.42578125" style="155" customWidth="1"/>
    <col min="3847" max="3847" width="66.42578125" style="155" customWidth="1"/>
    <col min="3848" max="4097" width="11.42578125" style="155"/>
    <col min="4098" max="4098" width="5.42578125" style="155" customWidth="1"/>
    <col min="4099" max="4099" width="16.42578125" style="155" customWidth="1"/>
    <col min="4100" max="4100" width="18" style="155" customWidth="1"/>
    <col min="4101" max="4101" width="21.7109375" style="155" customWidth="1"/>
    <col min="4102" max="4102" width="61.42578125" style="155" customWidth="1"/>
    <col min="4103" max="4103" width="66.42578125" style="155" customWidth="1"/>
    <col min="4104" max="4353" width="11.42578125" style="155"/>
    <col min="4354" max="4354" width="5.42578125" style="155" customWidth="1"/>
    <col min="4355" max="4355" width="16.42578125" style="155" customWidth="1"/>
    <col min="4356" max="4356" width="18" style="155" customWidth="1"/>
    <col min="4357" max="4357" width="21.7109375" style="155" customWidth="1"/>
    <col min="4358" max="4358" width="61.42578125" style="155" customWidth="1"/>
    <col min="4359" max="4359" width="66.42578125" style="155" customWidth="1"/>
    <col min="4360" max="4609" width="11.42578125" style="155"/>
    <col min="4610" max="4610" width="5.42578125" style="155" customWidth="1"/>
    <col min="4611" max="4611" width="16.42578125" style="155" customWidth="1"/>
    <col min="4612" max="4612" width="18" style="155" customWidth="1"/>
    <col min="4613" max="4613" width="21.7109375" style="155" customWidth="1"/>
    <col min="4614" max="4614" width="61.42578125" style="155" customWidth="1"/>
    <col min="4615" max="4615" width="66.42578125" style="155" customWidth="1"/>
    <col min="4616" max="4865" width="11.42578125" style="155"/>
    <col min="4866" max="4866" width="5.42578125" style="155" customWidth="1"/>
    <col min="4867" max="4867" width="16.42578125" style="155" customWidth="1"/>
    <col min="4868" max="4868" width="18" style="155" customWidth="1"/>
    <col min="4869" max="4869" width="21.7109375" style="155" customWidth="1"/>
    <col min="4870" max="4870" width="61.42578125" style="155" customWidth="1"/>
    <col min="4871" max="4871" width="66.42578125" style="155" customWidth="1"/>
    <col min="4872" max="5121" width="11.42578125" style="155"/>
    <col min="5122" max="5122" width="5.42578125" style="155" customWidth="1"/>
    <col min="5123" max="5123" width="16.42578125" style="155" customWidth="1"/>
    <col min="5124" max="5124" width="18" style="155" customWidth="1"/>
    <col min="5125" max="5125" width="21.7109375" style="155" customWidth="1"/>
    <col min="5126" max="5126" width="61.42578125" style="155" customWidth="1"/>
    <col min="5127" max="5127" width="66.42578125" style="155" customWidth="1"/>
    <col min="5128" max="5377" width="11.42578125" style="155"/>
    <col min="5378" max="5378" width="5.42578125" style="155" customWidth="1"/>
    <col min="5379" max="5379" width="16.42578125" style="155" customWidth="1"/>
    <col min="5380" max="5380" width="18" style="155" customWidth="1"/>
    <col min="5381" max="5381" width="21.7109375" style="155" customWidth="1"/>
    <col min="5382" max="5382" width="61.42578125" style="155" customWidth="1"/>
    <col min="5383" max="5383" width="66.42578125" style="155" customWidth="1"/>
    <col min="5384" max="5633" width="11.42578125" style="155"/>
    <col min="5634" max="5634" width="5.42578125" style="155" customWidth="1"/>
    <col min="5635" max="5635" width="16.42578125" style="155" customWidth="1"/>
    <col min="5636" max="5636" width="18" style="155" customWidth="1"/>
    <col min="5637" max="5637" width="21.7109375" style="155" customWidth="1"/>
    <col min="5638" max="5638" width="61.42578125" style="155" customWidth="1"/>
    <col min="5639" max="5639" width="66.42578125" style="155" customWidth="1"/>
    <col min="5640" max="5889" width="11.42578125" style="155"/>
    <col min="5890" max="5890" width="5.42578125" style="155" customWidth="1"/>
    <col min="5891" max="5891" width="16.42578125" style="155" customWidth="1"/>
    <col min="5892" max="5892" width="18" style="155" customWidth="1"/>
    <col min="5893" max="5893" width="21.7109375" style="155" customWidth="1"/>
    <col min="5894" max="5894" width="61.42578125" style="155" customWidth="1"/>
    <col min="5895" max="5895" width="66.42578125" style="155" customWidth="1"/>
    <col min="5896" max="6145" width="11.42578125" style="155"/>
    <col min="6146" max="6146" width="5.42578125" style="155" customWidth="1"/>
    <col min="6147" max="6147" width="16.42578125" style="155" customWidth="1"/>
    <col min="6148" max="6148" width="18" style="155" customWidth="1"/>
    <col min="6149" max="6149" width="21.7109375" style="155" customWidth="1"/>
    <col min="6150" max="6150" width="61.42578125" style="155" customWidth="1"/>
    <col min="6151" max="6151" width="66.42578125" style="155" customWidth="1"/>
    <col min="6152" max="6401" width="11.42578125" style="155"/>
    <col min="6402" max="6402" width="5.42578125" style="155" customWidth="1"/>
    <col min="6403" max="6403" width="16.42578125" style="155" customWidth="1"/>
    <col min="6404" max="6404" width="18" style="155" customWidth="1"/>
    <col min="6405" max="6405" width="21.7109375" style="155" customWidth="1"/>
    <col min="6406" max="6406" width="61.42578125" style="155" customWidth="1"/>
    <col min="6407" max="6407" width="66.42578125" style="155" customWidth="1"/>
    <col min="6408" max="6657" width="11.42578125" style="155"/>
    <col min="6658" max="6658" width="5.42578125" style="155" customWidth="1"/>
    <col min="6659" max="6659" width="16.42578125" style="155" customWidth="1"/>
    <col min="6660" max="6660" width="18" style="155" customWidth="1"/>
    <col min="6661" max="6661" width="21.7109375" style="155" customWidth="1"/>
    <col min="6662" max="6662" width="61.42578125" style="155" customWidth="1"/>
    <col min="6663" max="6663" width="66.42578125" style="155" customWidth="1"/>
    <col min="6664" max="6913" width="11.42578125" style="155"/>
    <col min="6914" max="6914" width="5.42578125" style="155" customWidth="1"/>
    <col min="6915" max="6915" width="16.42578125" style="155" customWidth="1"/>
    <col min="6916" max="6916" width="18" style="155" customWidth="1"/>
    <col min="6917" max="6917" width="21.7109375" style="155" customWidth="1"/>
    <col min="6918" max="6918" width="61.42578125" style="155" customWidth="1"/>
    <col min="6919" max="6919" width="66.42578125" style="155" customWidth="1"/>
    <col min="6920" max="7169" width="11.42578125" style="155"/>
    <col min="7170" max="7170" width="5.42578125" style="155" customWidth="1"/>
    <col min="7171" max="7171" width="16.42578125" style="155" customWidth="1"/>
    <col min="7172" max="7172" width="18" style="155" customWidth="1"/>
    <col min="7173" max="7173" width="21.7109375" style="155" customWidth="1"/>
    <col min="7174" max="7174" width="61.42578125" style="155" customWidth="1"/>
    <col min="7175" max="7175" width="66.42578125" style="155" customWidth="1"/>
    <col min="7176" max="7425" width="11.42578125" style="155"/>
    <col min="7426" max="7426" width="5.42578125" style="155" customWidth="1"/>
    <col min="7427" max="7427" width="16.42578125" style="155" customWidth="1"/>
    <col min="7428" max="7428" width="18" style="155" customWidth="1"/>
    <col min="7429" max="7429" width="21.7109375" style="155" customWidth="1"/>
    <col min="7430" max="7430" width="61.42578125" style="155" customWidth="1"/>
    <col min="7431" max="7431" width="66.42578125" style="155" customWidth="1"/>
    <col min="7432" max="7681" width="11.42578125" style="155"/>
    <col min="7682" max="7682" width="5.42578125" style="155" customWidth="1"/>
    <col min="7683" max="7683" width="16.42578125" style="155" customWidth="1"/>
    <col min="7684" max="7684" width="18" style="155" customWidth="1"/>
    <col min="7685" max="7685" width="21.7109375" style="155" customWidth="1"/>
    <col min="7686" max="7686" width="61.42578125" style="155" customWidth="1"/>
    <col min="7687" max="7687" width="66.42578125" style="155" customWidth="1"/>
    <col min="7688" max="7937" width="11.42578125" style="155"/>
    <col min="7938" max="7938" width="5.42578125" style="155" customWidth="1"/>
    <col min="7939" max="7939" width="16.42578125" style="155" customWidth="1"/>
    <col min="7940" max="7940" width="18" style="155" customWidth="1"/>
    <col min="7941" max="7941" width="21.7109375" style="155" customWidth="1"/>
    <col min="7942" max="7942" width="61.42578125" style="155" customWidth="1"/>
    <col min="7943" max="7943" width="66.42578125" style="155" customWidth="1"/>
    <col min="7944" max="8193" width="11.42578125" style="155"/>
    <col min="8194" max="8194" width="5.42578125" style="155" customWidth="1"/>
    <col min="8195" max="8195" width="16.42578125" style="155" customWidth="1"/>
    <col min="8196" max="8196" width="18" style="155" customWidth="1"/>
    <col min="8197" max="8197" width="21.7109375" style="155" customWidth="1"/>
    <col min="8198" max="8198" width="61.42578125" style="155" customWidth="1"/>
    <col min="8199" max="8199" width="66.42578125" style="155" customWidth="1"/>
    <col min="8200" max="8449" width="11.42578125" style="155"/>
    <col min="8450" max="8450" width="5.42578125" style="155" customWidth="1"/>
    <col min="8451" max="8451" width="16.42578125" style="155" customWidth="1"/>
    <col min="8452" max="8452" width="18" style="155" customWidth="1"/>
    <col min="8453" max="8453" width="21.7109375" style="155" customWidth="1"/>
    <col min="8454" max="8454" width="61.42578125" style="155" customWidth="1"/>
    <col min="8455" max="8455" width="66.42578125" style="155" customWidth="1"/>
    <col min="8456" max="8705" width="11.42578125" style="155"/>
    <col min="8706" max="8706" width="5.42578125" style="155" customWidth="1"/>
    <col min="8707" max="8707" width="16.42578125" style="155" customWidth="1"/>
    <col min="8708" max="8708" width="18" style="155" customWidth="1"/>
    <col min="8709" max="8709" width="21.7109375" style="155" customWidth="1"/>
    <col min="8710" max="8710" width="61.42578125" style="155" customWidth="1"/>
    <col min="8711" max="8711" width="66.42578125" style="155" customWidth="1"/>
    <col min="8712" max="8961" width="11.42578125" style="155"/>
    <col min="8962" max="8962" width="5.42578125" style="155" customWidth="1"/>
    <col min="8963" max="8963" width="16.42578125" style="155" customWidth="1"/>
    <col min="8964" max="8964" width="18" style="155" customWidth="1"/>
    <col min="8965" max="8965" width="21.7109375" style="155" customWidth="1"/>
    <col min="8966" max="8966" width="61.42578125" style="155" customWidth="1"/>
    <col min="8967" max="8967" width="66.42578125" style="155" customWidth="1"/>
    <col min="8968" max="9217" width="11.42578125" style="155"/>
    <col min="9218" max="9218" width="5.42578125" style="155" customWidth="1"/>
    <col min="9219" max="9219" width="16.42578125" style="155" customWidth="1"/>
    <col min="9220" max="9220" width="18" style="155" customWidth="1"/>
    <col min="9221" max="9221" width="21.7109375" style="155" customWidth="1"/>
    <col min="9222" max="9222" width="61.42578125" style="155" customWidth="1"/>
    <col min="9223" max="9223" width="66.42578125" style="155" customWidth="1"/>
    <col min="9224" max="9473" width="11.42578125" style="155"/>
    <col min="9474" max="9474" width="5.42578125" style="155" customWidth="1"/>
    <col min="9475" max="9475" width="16.42578125" style="155" customWidth="1"/>
    <col min="9476" max="9476" width="18" style="155" customWidth="1"/>
    <col min="9477" max="9477" width="21.7109375" style="155" customWidth="1"/>
    <col min="9478" max="9478" width="61.42578125" style="155" customWidth="1"/>
    <col min="9479" max="9479" width="66.42578125" style="155" customWidth="1"/>
    <col min="9480" max="9729" width="11.42578125" style="155"/>
    <col min="9730" max="9730" width="5.42578125" style="155" customWidth="1"/>
    <col min="9731" max="9731" width="16.42578125" style="155" customWidth="1"/>
    <col min="9732" max="9732" width="18" style="155" customWidth="1"/>
    <col min="9733" max="9733" width="21.7109375" style="155" customWidth="1"/>
    <col min="9734" max="9734" width="61.42578125" style="155" customWidth="1"/>
    <col min="9735" max="9735" width="66.42578125" style="155" customWidth="1"/>
    <col min="9736" max="9985" width="11.42578125" style="155"/>
    <col min="9986" max="9986" width="5.42578125" style="155" customWidth="1"/>
    <col min="9987" max="9987" width="16.42578125" style="155" customWidth="1"/>
    <col min="9988" max="9988" width="18" style="155" customWidth="1"/>
    <col min="9989" max="9989" width="21.7109375" style="155" customWidth="1"/>
    <col min="9990" max="9990" width="61.42578125" style="155" customWidth="1"/>
    <col min="9991" max="9991" width="66.42578125" style="155" customWidth="1"/>
    <col min="9992" max="10241" width="11.42578125" style="155"/>
    <col min="10242" max="10242" width="5.42578125" style="155" customWidth="1"/>
    <col min="10243" max="10243" width="16.42578125" style="155" customWidth="1"/>
    <col min="10244" max="10244" width="18" style="155" customWidth="1"/>
    <col min="10245" max="10245" width="21.7109375" style="155" customWidth="1"/>
    <col min="10246" max="10246" width="61.42578125" style="155" customWidth="1"/>
    <col min="10247" max="10247" width="66.42578125" style="155" customWidth="1"/>
    <col min="10248" max="10497" width="11.42578125" style="155"/>
    <col min="10498" max="10498" width="5.42578125" style="155" customWidth="1"/>
    <col min="10499" max="10499" width="16.42578125" style="155" customWidth="1"/>
    <col min="10500" max="10500" width="18" style="155" customWidth="1"/>
    <col min="10501" max="10501" width="21.7109375" style="155" customWidth="1"/>
    <col min="10502" max="10502" width="61.42578125" style="155" customWidth="1"/>
    <col min="10503" max="10503" width="66.42578125" style="155" customWidth="1"/>
    <col min="10504" max="10753" width="11.42578125" style="155"/>
    <col min="10754" max="10754" width="5.42578125" style="155" customWidth="1"/>
    <col min="10755" max="10755" width="16.42578125" style="155" customWidth="1"/>
    <col min="10756" max="10756" width="18" style="155" customWidth="1"/>
    <col min="10757" max="10757" width="21.7109375" style="155" customWidth="1"/>
    <col min="10758" max="10758" width="61.42578125" style="155" customWidth="1"/>
    <col min="10759" max="10759" width="66.42578125" style="155" customWidth="1"/>
    <col min="10760" max="11009" width="11.42578125" style="155"/>
    <col min="11010" max="11010" width="5.42578125" style="155" customWidth="1"/>
    <col min="11011" max="11011" width="16.42578125" style="155" customWidth="1"/>
    <col min="11012" max="11012" width="18" style="155" customWidth="1"/>
    <col min="11013" max="11013" width="21.7109375" style="155" customWidth="1"/>
    <col min="11014" max="11014" width="61.42578125" style="155" customWidth="1"/>
    <col min="11015" max="11015" width="66.42578125" style="155" customWidth="1"/>
    <col min="11016" max="11265" width="11.42578125" style="155"/>
    <col min="11266" max="11266" width="5.42578125" style="155" customWidth="1"/>
    <col min="11267" max="11267" width="16.42578125" style="155" customWidth="1"/>
    <col min="11268" max="11268" width="18" style="155" customWidth="1"/>
    <col min="11269" max="11269" width="21.7109375" style="155" customWidth="1"/>
    <col min="11270" max="11270" width="61.42578125" style="155" customWidth="1"/>
    <col min="11271" max="11271" width="66.42578125" style="155" customWidth="1"/>
    <col min="11272" max="11521" width="11.42578125" style="155"/>
    <col min="11522" max="11522" width="5.42578125" style="155" customWidth="1"/>
    <col min="11523" max="11523" width="16.42578125" style="155" customWidth="1"/>
    <col min="11524" max="11524" width="18" style="155" customWidth="1"/>
    <col min="11525" max="11525" width="21.7109375" style="155" customWidth="1"/>
    <col min="11526" max="11526" width="61.42578125" style="155" customWidth="1"/>
    <col min="11527" max="11527" width="66.42578125" style="155" customWidth="1"/>
    <col min="11528" max="11777" width="11.42578125" style="155"/>
    <col min="11778" max="11778" width="5.42578125" style="155" customWidth="1"/>
    <col min="11779" max="11779" width="16.42578125" style="155" customWidth="1"/>
    <col min="11780" max="11780" width="18" style="155" customWidth="1"/>
    <col min="11781" max="11781" width="21.7109375" style="155" customWidth="1"/>
    <col min="11782" max="11782" width="61.42578125" style="155" customWidth="1"/>
    <col min="11783" max="11783" width="66.42578125" style="155" customWidth="1"/>
    <col min="11784" max="12033" width="11.42578125" style="155"/>
    <col min="12034" max="12034" width="5.42578125" style="155" customWidth="1"/>
    <col min="12035" max="12035" width="16.42578125" style="155" customWidth="1"/>
    <col min="12036" max="12036" width="18" style="155" customWidth="1"/>
    <col min="12037" max="12037" width="21.7109375" style="155" customWidth="1"/>
    <col min="12038" max="12038" width="61.42578125" style="155" customWidth="1"/>
    <col min="12039" max="12039" width="66.42578125" style="155" customWidth="1"/>
    <col min="12040" max="12289" width="11.42578125" style="155"/>
    <col min="12290" max="12290" width="5.42578125" style="155" customWidth="1"/>
    <col min="12291" max="12291" width="16.42578125" style="155" customWidth="1"/>
    <col min="12292" max="12292" width="18" style="155" customWidth="1"/>
    <col min="12293" max="12293" width="21.7109375" style="155" customWidth="1"/>
    <col min="12294" max="12294" width="61.42578125" style="155" customWidth="1"/>
    <col min="12295" max="12295" width="66.42578125" style="155" customWidth="1"/>
    <col min="12296" max="12545" width="11.42578125" style="155"/>
    <col min="12546" max="12546" width="5.42578125" style="155" customWidth="1"/>
    <col min="12547" max="12547" width="16.42578125" style="155" customWidth="1"/>
    <col min="12548" max="12548" width="18" style="155" customWidth="1"/>
    <col min="12549" max="12549" width="21.7109375" style="155" customWidth="1"/>
    <col min="12550" max="12550" width="61.42578125" style="155" customWidth="1"/>
    <col min="12551" max="12551" width="66.42578125" style="155" customWidth="1"/>
    <col min="12552" max="12801" width="11.42578125" style="155"/>
    <col min="12802" max="12802" width="5.42578125" style="155" customWidth="1"/>
    <col min="12803" max="12803" width="16.42578125" style="155" customWidth="1"/>
    <col min="12804" max="12804" width="18" style="155" customWidth="1"/>
    <col min="12805" max="12805" width="21.7109375" style="155" customWidth="1"/>
    <col min="12806" max="12806" width="61.42578125" style="155" customWidth="1"/>
    <col min="12807" max="12807" width="66.42578125" style="155" customWidth="1"/>
    <col min="12808" max="13057" width="11.42578125" style="155"/>
    <col min="13058" max="13058" width="5.42578125" style="155" customWidth="1"/>
    <col min="13059" max="13059" width="16.42578125" style="155" customWidth="1"/>
    <col min="13060" max="13060" width="18" style="155" customWidth="1"/>
    <col min="13061" max="13061" width="21.7109375" style="155" customWidth="1"/>
    <col min="13062" max="13062" width="61.42578125" style="155" customWidth="1"/>
    <col min="13063" max="13063" width="66.42578125" style="155" customWidth="1"/>
    <col min="13064" max="13313" width="11.42578125" style="155"/>
    <col min="13314" max="13314" width="5.42578125" style="155" customWidth="1"/>
    <col min="13315" max="13315" width="16.42578125" style="155" customWidth="1"/>
    <col min="13316" max="13316" width="18" style="155" customWidth="1"/>
    <col min="13317" max="13317" width="21.7109375" style="155" customWidth="1"/>
    <col min="13318" max="13318" width="61.42578125" style="155" customWidth="1"/>
    <col min="13319" max="13319" width="66.42578125" style="155" customWidth="1"/>
    <col min="13320" max="13569" width="11.42578125" style="155"/>
    <col min="13570" max="13570" width="5.42578125" style="155" customWidth="1"/>
    <col min="13571" max="13571" width="16.42578125" style="155" customWidth="1"/>
    <col min="13572" max="13572" width="18" style="155" customWidth="1"/>
    <col min="13573" max="13573" width="21.7109375" style="155" customWidth="1"/>
    <col min="13574" max="13574" width="61.42578125" style="155" customWidth="1"/>
    <col min="13575" max="13575" width="66.42578125" style="155" customWidth="1"/>
    <col min="13576" max="13825" width="11.42578125" style="155"/>
    <col min="13826" max="13826" width="5.42578125" style="155" customWidth="1"/>
    <col min="13827" max="13827" width="16.42578125" style="155" customWidth="1"/>
    <col min="13828" max="13828" width="18" style="155" customWidth="1"/>
    <col min="13829" max="13829" width="21.7109375" style="155" customWidth="1"/>
    <col min="13830" max="13830" width="61.42578125" style="155" customWidth="1"/>
    <col min="13831" max="13831" width="66.42578125" style="155" customWidth="1"/>
    <col min="13832" max="14081" width="11.42578125" style="155"/>
    <col min="14082" max="14082" width="5.42578125" style="155" customWidth="1"/>
    <col min="14083" max="14083" width="16.42578125" style="155" customWidth="1"/>
    <col min="14084" max="14084" width="18" style="155" customWidth="1"/>
    <col min="14085" max="14085" width="21.7109375" style="155" customWidth="1"/>
    <col min="14086" max="14086" width="61.42578125" style="155" customWidth="1"/>
    <col min="14087" max="14087" width="66.42578125" style="155" customWidth="1"/>
    <col min="14088" max="14337" width="11.42578125" style="155"/>
    <col min="14338" max="14338" width="5.42578125" style="155" customWidth="1"/>
    <col min="14339" max="14339" width="16.42578125" style="155" customWidth="1"/>
    <col min="14340" max="14340" width="18" style="155" customWidth="1"/>
    <col min="14341" max="14341" width="21.7109375" style="155" customWidth="1"/>
    <col min="14342" max="14342" width="61.42578125" style="155" customWidth="1"/>
    <col min="14343" max="14343" width="66.42578125" style="155" customWidth="1"/>
    <col min="14344" max="14593" width="11.42578125" style="155"/>
    <col min="14594" max="14594" width="5.42578125" style="155" customWidth="1"/>
    <col min="14595" max="14595" width="16.42578125" style="155" customWidth="1"/>
    <col min="14596" max="14596" width="18" style="155" customWidth="1"/>
    <col min="14597" max="14597" width="21.7109375" style="155" customWidth="1"/>
    <col min="14598" max="14598" width="61.42578125" style="155" customWidth="1"/>
    <col min="14599" max="14599" width="66.42578125" style="155" customWidth="1"/>
    <col min="14600" max="14849" width="11.42578125" style="155"/>
    <col min="14850" max="14850" width="5.42578125" style="155" customWidth="1"/>
    <col min="14851" max="14851" width="16.42578125" style="155" customWidth="1"/>
    <col min="14852" max="14852" width="18" style="155" customWidth="1"/>
    <col min="14853" max="14853" width="21.7109375" style="155" customWidth="1"/>
    <col min="14854" max="14854" width="61.42578125" style="155" customWidth="1"/>
    <col min="14855" max="14855" width="66.42578125" style="155" customWidth="1"/>
    <col min="14856" max="15105" width="11.42578125" style="155"/>
    <col min="15106" max="15106" width="5.42578125" style="155" customWidth="1"/>
    <col min="15107" max="15107" width="16.42578125" style="155" customWidth="1"/>
    <col min="15108" max="15108" width="18" style="155" customWidth="1"/>
    <col min="15109" max="15109" width="21.7109375" style="155" customWidth="1"/>
    <col min="15110" max="15110" width="61.42578125" style="155" customWidth="1"/>
    <col min="15111" max="15111" width="66.42578125" style="155" customWidth="1"/>
    <col min="15112" max="15361" width="11.42578125" style="155"/>
    <col min="15362" max="15362" width="5.42578125" style="155" customWidth="1"/>
    <col min="15363" max="15363" width="16.42578125" style="155" customWidth="1"/>
    <col min="15364" max="15364" width="18" style="155" customWidth="1"/>
    <col min="15365" max="15365" width="21.7109375" style="155" customWidth="1"/>
    <col min="15366" max="15366" width="61.42578125" style="155" customWidth="1"/>
    <col min="15367" max="15367" width="66.42578125" style="155" customWidth="1"/>
    <col min="15368" max="15617" width="11.42578125" style="155"/>
    <col min="15618" max="15618" width="5.42578125" style="155" customWidth="1"/>
    <col min="15619" max="15619" width="16.42578125" style="155" customWidth="1"/>
    <col min="15620" max="15620" width="18" style="155" customWidth="1"/>
    <col min="15621" max="15621" width="21.7109375" style="155" customWidth="1"/>
    <col min="15622" max="15622" width="61.42578125" style="155" customWidth="1"/>
    <col min="15623" max="15623" width="66.42578125" style="155" customWidth="1"/>
    <col min="15624" max="15873" width="11.42578125" style="155"/>
    <col min="15874" max="15874" width="5.42578125" style="155" customWidth="1"/>
    <col min="15875" max="15875" width="16.42578125" style="155" customWidth="1"/>
    <col min="15876" max="15876" width="18" style="155" customWidth="1"/>
    <col min="15877" max="15877" width="21.7109375" style="155" customWidth="1"/>
    <col min="15878" max="15878" width="61.42578125" style="155" customWidth="1"/>
    <col min="15879" max="15879" width="66.42578125" style="155" customWidth="1"/>
    <col min="15880" max="16129" width="11.42578125" style="155"/>
    <col min="16130" max="16130" width="5.42578125" style="155" customWidth="1"/>
    <col min="16131" max="16131" width="16.42578125" style="155" customWidth="1"/>
    <col min="16132" max="16132" width="18" style="155" customWidth="1"/>
    <col min="16133" max="16133" width="21.7109375" style="155" customWidth="1"/>
    <col min="16134" max="16134" width="61.42578125" style="155" customWidth="1"/>
    <col min="16135" max="16135" width="66.42578125" style="155" customWidth="1"/>
    <col min="16136" max="16384" width="11.42578125" style="155"/>
  </cols>
  <sheetData>
    <row r="1" spans="1:8" x14ac:dyDescent="0.25">
      <c r="A1" s="252" t="s">
        <v>143</v>
      </c>
      <c r="B1" s="252"/>
      <c r="C1" s="253"/>
      <c r="D1" s="253"/>
      <c r="E1" s="253"/>
      <c r="F1" s="253"/>
      <c r="G1" s="253"/>
    </row>
    <row r="2" spans="1:8" ht="16.5" thickBot="1" x14ac:dyDescent="0.3">
      <c r="A2" s="253"/>
      <c r="B2" s="253"/>
      <c r="C2" s="253"/>
      <c r="D2" s="253"/>
      <c r="E2" s="253"/>
      <c r="F2" s="253"/>
      <c r="G2" s="253"/>
    </row>
    <row r="3" spans="1:8" ht="33" customHeight="1" thickBot="1" x14ac:dyDescent="0.3">
      <c r="A3" s="254" t="s">
        <v>144</v>
      </c>
      <c r="B3" s="255"/>
      <c r="C3" s="256"/>
      <c r="D3" s="256"/>
      <c r="E3" s="256"/>
      <c r="F3" s="256"/>
      <c r="G3" s="257"/>
    </row>
    <row r="4" spans="1:8" s="157" customFormat="1" ht="30" customHeight="1" thickBot="1" x14ac:dyDescent="0.3">
      <c r="A4" s="272" t="s">
        <v>153</v>
      </c>
      <c r="B4" s="273"/>
      <c r="C4" s="273"/>
      <c r="D4" s="260" t="s">
        <v>145</v>
      </c>
      <c r="E4" s="261"/>
      <c r="F4" s="163"/>
      <c r="G4" s="162" t="s">
        <v>146</v>
      </c>
      <c r="H4" s="156"/>
    </row>
    <row r="5" spans="1:8" ht="15.75" customHeight="1" x14ac:dyDescent="0.25">
      <c r="A5" s="274"/>
      <c r="B5" s="275"/>
      <c r="C5" s="275"/>
      <c r="D5" s="164">
        <v>1</v>
      </c>
      <c r="E5" s="176" t="s">
        <v>114</v>
      </c>
      <c r="F5" s="181">
        <v>1</v>
      </c>
      <c r="G5" s="182" t="s">
        <v>10</v>
      </c>
      <c r="H5" s="158"/>
    </row>
    <row r="6" spans="1:8" ht="47.25" x14ac:dyDescent="0.25">
      <c r="A6" s="274"/>
      <c r="B6" s="275"/>
      <c r="C6" s="275"/>
      <c r="D6" s="165">
        <v>2</v>
      </c>
      <c r="E6" s="177" t="s">
        <v>113</v>
      </c>
      <c r="F6" s="183">
        <v>2</v>
      </c>
      <c r="G6" s="184" t="s">
        <v>94</v>
      </c>
      <c r="H6" s="158"/>
    </row>
    <row r="7" spans="1:8" ht="36" customHeight="1" x14ac:dyDescent="0.25">
      <c r="A7" s="274"/>
      <c r="B7" s="275"/>
      <c r="C7" s="275"/>
      <c r="D7" s="165">
        <v>3</v>
      </c>
      <c r="E7" s="177" t="s">
        <v>115</v>
      </c>
      <c r="F7" s="183">
        <v>3</v>
      </c>
      <c r="G7" s="184" t="s">
        <v>83</v>
      </c>
      <c r="H7" s="158"/>
    </row>
    <row r="8" spans="1:8" ht="31.5" x14ac:dyDescent="0.25">
      <c r="A8" s="274"/>
      <c r="B8" s="275"/>
      <c r="C8" s="275"/>
      <c r="D8" s="165">
        <v>4</v>
      </c>
      <c r="E8" s="178" t="s">
        <v>116</v>
      </c>
      <c r="F8" s="183">
        <v>4</v>
      </c>
      <c r="G8" s="184" t="s">
        <v>71</v>
      </c>
      <c r="H8" s="158"/>
    </row>
    <row r="9" spans="1:8" ht="52.5" customHeight="1" x14ac:dyDescent="0.25">
      <c r="A9" s="276" t="s">
        <v>154</v>
      </c>
      <c r="B9" s="277"/>
      <c r="C9" s="277"/>
      <c r="D9" s="165">
        <v>5</v>
      </c>
      <c r="E9" s="177" t="s">
        <v>117</v>
      </c>
      <c r="F9" s="185">
        <v>5</v>
      </c>
      <c r="G9" s="186" t="s">
        <v>72</v>
      </c>
      <c r="H9" s="158"/>
    </row>
    <row r="10" spans="1:8" ht="66" customHeight="1" x14ac:dyDescent="0.25">
      <c r="A10" s="276"/>
      <c r="B10" s="277"/>
      <c r="C10" s="277"/>
      <c r="D10" s="165">
        <v>6</v>
      </c>
      <c r="E10" s="179" t="s">
        <v>110</v>
      </c>
      <c r="F10" s="167"/>
      <c r="G10" s="159"/>
      <c r="H10" s="158"/>
    </row>
    <row r="11" spans="1:8" ht="47.25" x14ac:dyDescent="0.25">
      <c r="A11" s="276"/>
      <c r="B11" s="277"/>
      <c r="C11" s="277"/>
      <c r="D11" s="165">
        <v>7</v>
      </c>
      <c r="E11" s="179" t="s">
        <v>109</v>
      </c>
      <c r="F11" s="167"/>
      <c r="G11" s="159"/>
      <c r="H11" s="158"/>
    </row>
    <row r="12" spans="1:8" ht="21" x14ac:dyDescent="0.25">
      <c r="A12" s="276"/>
      <c r="B12" s="277"/>
      <c r="C12" s="277"/>
      <c r="D12" s="165">
        <v>8</v>
      </c>
      <c r="E12" s="179" t="s">
        <v>111</v>
      </c>
      <c r="F12" s="167"/>
      <c r="G12" s="159"/>
      <c r="H12" s="158"/>
    </row>
    <row r="13" spans="1:8" ht="18.75" customHeight="1" thickBot="1" x14ac:dyDescent="0.3">
      <c r="A13" s="278"/>
      <c r="B13" s="279"/>
      <c r="C13" s="279"/>
      <c r="D13" s="166">
        <v>9</v>
      </c>
      <c r="E13" s="180" t="s">
        <v>112</v>
      </c>
      <c r="F13" s="168"/>
      <c r="G13" s="160"/>
      <c r="H13" s="158"/>
    </row>
    <row r="14" spans="1:8" ht="35.25" customHeight="1" thickBot="1" x14ac:dyDescent="0.3">
      <c r="A14" s="258" t="s">
        <v>147</v>
      </c>
      <c r="B14" s="264"/>
      <c r="C14" s="265"/>
      <c r="D14" s="262" t="s">
        <v>148</v>
      </c>
      <c r="E14" s="263"/>
      <c r="F14" s="262" t="s">
        <v>149</v>
      </c>
      <c r="G14" s="263"/>
      <c r="H14" s="158"/>
    </row>
    <row r="15" spans="1:8" ht="78.75" customHeight="1" x14ac:dyDescent="0.25">
      <c r="A15" s="259"/>
      <c r="B15" s="169">
        <v>1</v>
      </c>
      <c r="C15" s="173" t="s">
        <v>86</v>
      </c>
      <c r="D15" s="266" t="s">
        <v>155</v>
      </c>
      <c r="E15" s="267"/>
      <c r="F15" s="266" t="s">
        <v>156</v>
      </c>
      <c r="G15" s="267"/>
      <c r="H15" s="158"/>
    </row>
    <row r="16" spans="1:8" ht="65.25" customHeight="1" x14ac:dyDescent="0.25">
      <c r="A16" s="259"/>
      <c r="B16" s="169">
        <v>2</v>
      </c>
      <c r="C16" s="174" t="s">
        <v>99</v>
      </c>
      <c r="D16" s="268"/>
      <c r="E16" s="269"/>
      <c r="F16" s="268"/>
      <c r="G16" s="269"/>
      <c r="H16" s="161"/>
    </row>
    <row r="17" spans="1:8" ht="47.25" x14ac:dyDescent="0.25">
      <c r="A17" s="259"/>
      <c r="B17" s="169">
        <v>3</v>
      </c>
      <c r="C17" s="174" t="s">
        <v>89</v>
      </c>
      <c r="D17" s="268"/>
      <c r="E17" s="269"/>
      <c r="F17" s="268"/>
      <c r="G17" s="269"/>
      <c r="H17" s="161"/>
    </row>
    <row r="18" spans="1:8" ht="36.75" customHeight="1" x14ac:dyDescent="0.25">
      <c r="A18" s="259"/>
      <c r="B18" s="169">
        <v>4</v>
      </c>
      <c r="C18" s="174" t="s">
        <v>90</v>
      </c>
      <c r="D18" s="268"/>
      <c r="E18" s="269"/>
      <c r="F18" s="268"/>
      <c r="G18" s="269"/>
      <c r="H18" s="158"/>
    </row>
    <row r="19" spans="1:8" ht="47.25" x14ac:dyDescent="0.25">
      <c r="A19" s="259"/>
      <c r="B19" s="169">
        <v>5</v>
      </c>
      <c r="C19" s="174" t="s">
        <v>102</v>
      </c>
      <c r="D19" s="268"/>
      <c r="E19" s="269"/>
      <c r="F19" s="268"/>
      <c r="G19" s="269"/>
      <c r="H19" s="158"/>
    </row>
    <row r="20" spans="1:8" ht="31.5" x14ac:dyDescent="0.25">
      <c r="A20" s="259"/>
      <c r="B20" s="169">
        <v>6</v>
      </c>
      <c r="C20" s="174" t="s">
        <v>12</v>
      </c>
      <c r="D20" s="268"/>
      <c r="E20" s="269"/>
      <c r="F20" s="268"/>
      <c r="G20" s="269"/>
      <c r="H20" s="158"/>
    </row>
    <row r="21" spans="1:8" ht="52.5" customHeight="1" thickBot="1" x14ac:dyDescent="0.3">
      <c r="A21" s="259"/>
      <c r="B21" s="169">
        <v>7</v>
      </c>
      <c r="C21" s="175" t="s">
        <v>96</v>
      </c>
      <c r="D21" s="270"/>
      <c r="E21" s="271"/>
      <c r="F21" s="270"/>
      <c r="G21" s="271"/>
      <c r="H21" s="158"/>
    </row>
    <row r="22" spans="1:8" ht="33" customHeight="1" thickBot="1" x14ac:dyDescent="0.3">
      <c r="A22" s="258" t="s">
        <v>150</v>
      </c>
      <c r="B22" s="264"/>
      <c r="C22" s="265"/>
      <c r="D22" s="262" t="s">
        <v>151</v>
      </c>
      <c r="E22" s="263"/>
      <c r="F22" s="262" t="s">
        <v>152</v>
      </c>
      <c r="G22" s="263"/>
      <c r="H22" s="158"/>
    </row>
    <row r="23" spans="1:8" ht="49.5" customHeight="1" x14ac:dyDescent="0.25">
      <c r="A23" s="259"/>
      <c r="B23" s="169">
        <v>1</v>
      </c>
      <c r="C23" s="171" t="s">
        <v>119</v>
      </c>
      <c r="D23" s="266" t="s">
        <v>157</v>
      </c>
      <c r="E23" s="267"/>
      <c r="F23" s="266" t="s">
        <v>158</v>
      </c>
      <c r="G23" s="267"/>
    </row>
    <row r="24" spans="1:8" ht="48.75" customHeight="1" x14ac:dyDescent="0.25">
      <c r="A24" s="259"/>
      <c r="B24" s="169">
        <v>2</v>
      </c>
      <c r="C24" s="172" t="s">
        <v>120</v>
      </c>
      <c r="D24" s="268"/>
      <c r="E24" s="269"/>
      <c r="F24" s="268"/>
      <c r="G24" s="269"/>
    </row>
    <row r="25" spans="1:8" ht="84.75" customHeight="1" x14ac:dyDescent="0.25">
      <c r="A25" s="259"/>
      <c r="B25" s="169">
        <v>3</v>
      </c>
      <c r="C25" s="172" t="s">
        <v>124</v>
      </c>
      <c r="D25" s="268"/>
      <c r="E25" s="269"/>
      <c r="F25" s="268"/>
      <c r="G25" s="269"/>
    </row>
    <row r="26" spans="1:8" ht="55.5" customHeight="1" thickBot="1" x14ac:dyDescent="0.3">
      <c r="A26" s="280"/>
      <c r="B26" s="170">
        <v>4</v>
      </c>
      <c r="C26" s="350" t="s">
        <v>125</v>
      </c>
      <c r="D26" s="270"/>
      <c r="E26" s="271"/>
      <c r="F26" s="270"/>
      <c r="G26" s="271"/>
    </row>
  </sheetData>
  <mergeCells count="17">
    <mergeCell ref="A22:A26"/>
    <mergeCell ref="B22:C22"/>
    <mergeCell ref="D22:E22"/>
    <mergeCell ref="F22:G22"/>
    <mergeCell ref="D23:E26"/>
    <mergeCell ref="F23:G26"/>
    <mergeCell ref="A1:G2"/>
    <mergeCell ref="A3:G3"/>
    <mergeCell ref="A14:A21"/>
    <mergeCell ref="D4:E4"/>
    <mergeCell ref="D14:E14"/>
    <mergeCell ref="F14:G14"/>
    <mergeCell ref="B14:C14"/>
    <mergeCell ref="D15:E21"/>
    <mergeCell ref="F15:G21"/>
    <mergeCell ref="A4:C8"/>
    <mergeCell ref="A9:C13"/>
  </mergeCells>
  <pageMargins left="0.7" right="0.7" top="0.75" bottom="0.75" header="0.3" footer="0.3"/>
  <pageSetup orientation="portrait" horizontalDpi="4294967292" verticalDpi="0"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BX371"/>
  <sheetViews>
    <sheetView tabSelected="1" topLeftCell="A32" zoomScale="60" zoomScaleNormal="60" zoomScalePageLayoutView="95" workbookViewId="0">
      <selection activeCell="F34" sqref="F34"/>
    </sheetView>
  </sheetViews>
  <sheetFormatPr baseColWidth="10" defaultColWidth="10.85546875" defaultRowHeight="12.75" x14ac:dyDescent="0.2"/>
  <cols>
    <col min="1" max="1" width="38.7109375" style="332" customWidth="1"/>
    <col min="2" max="2" width="22" style="332" customWidth="1"/>
    <col min="3" max="3" width="24.28515625" style="332" customWidth="1"/>
    <col min="4" max="4" width="24.140625" style="332" customWidth="1"/>
    <col min="5" max="5" width="22.7109375" style="335" customWidth="1"/>
    <col min="6" max="6" width="54.140625" style="335" customWidth="1"/>
    <col min="7" max="7" width="14.140625" style="335" hidden="1" customWidth="1"/>
    <col min="8" max="8" width="31.140625" style="334" customWidth="1"/>
    <col min="9" max="9" width="21.42578125" style="332" customWidth="1"/>
    <col min="10" max="10" width="28.28515625" style="285" customWidth="1"/>
    <col min="11" max="11" width="32.42578125" style="285" customWidth="1"/>
    <col min="12" max="76" width="10.85546875" style="285"/>
    <col min="77" max="16384" width="10.85546875" style="332"/>
  </cols>
  <sheetData>
    <row r="1" spans="1:11" ht="133.5" customHeight="1" x14ac:dyDescent="0.2">
      <c r="A1" s="281"/>
      <c r="B1" s="281"/>
      <c r="C1" s="281"/>
      <c r="D1" s="282" t="s">
        <v>285</v>
      </c>
      <c r="E1" s="283"/>
      <c r="F1" s="283"/>
      <c r="G1" s="283"/>
      <c r="H1" s="283"/>
      <c r="I1" s="283"/>
      <c r="J1" s="283"/>
      <c r="K1" s="284"/>
    </row>
    <row r="2" spans="1:11" ht="48.75" customHeight="1" x14ac:dyDescent="0.2">
      <c r="A2" s="286" t="s">
        <v>159</v>
      </c>
      <c r="B2" s="287"/>
      <c r="C2" s="287"/>
      <c r="D2" s="287"/>
      <c r="E2" s="287"/>
      <c r="F2" s="287"/>
      <c r="G2" s="287"/>
      <c r="H2" s="287"/>
      <c r="I2" s="287"/>
      <c r="J2" s="287"/>
      <c r="K2" s="288"/>
    </row>
    <row r="3" spans="1:11" ht="44.25" customHeight="1" x14ac:dyDescent="0.2">
      <c r="A3" s="289" t="s">
        <v>160</v>
      </c>
      <c r="B3" s="289"/>
      <c r="C3" s="289"/>
      <c r="D3" s="289"/>
      <c r="E3" s="289"/>
      <c r="F3" s="289"/>
      <c r="G3" s="289"/>
      <c r="H3" s="289"/>
      <c r="I3" s="289"/>
      <c r="J3" s="289"/>
      <c r="K3" s="289"/>
    </row>
    <row r="4" spans="1:11" ht="61.5" customHeight="1" x14ac:dyDescent="0.2">
      <c r="A4" s="290" t="s">
        <v>284</v>
      </c>
      <c r="B4" s="291"/>
      <c r="C4" s="291"/>
      <c r="D4" s="291"/>
      <c r="E4" s="291"/>
      <c r="F4" s="291"/>
      <c r="G4" s="291"/>
      <c r="H4" s="291"/>
      <c r="I4" s="291"/>
      <c r="J4" s="291"/>
      <c r="K4" s="292"/>
    </row>
    <row r="5" spans="1:11" ht="65.25" customHeight="1" x14ac:dyDescent="0.25">
      <c r="A5" s="293" t="s">
        <v>161</v>
      </c>
      <c r="B5" s="294" t="s">
        <v>162</v>
      </c>
      <c r="C5" s="295"/>
      <c r="D5" s="294" t="s">
        <v>163</v>
      </c>
      <c r="E5" s="295"/>
      <c r="F5" s="296" t="s">
        <v>164</v>
      </c>
      <c r="G5" s="297"/>
      <c r="H5" s="298" t="s">
        <v>162</v>
      </c>
      <c r="I5" s="299"/>
      <c r="J5" s="300" t="s">
        <v>165</v>
      </c>
      <c r="K5" s="301"/>
    </row>
    <row r="6" spans="1:11" ht="33.75" customHeight="1" x14ac:dyDescent="0.25">
      <c r="A6" s="302"/>
      <c r="B6" s="303" t="s">
        <v>166</v>
      </c>
      <c r="C6" s="304" t="s">
        <v>167</v>
      </c>
      <c r="D6" s="303" t="s">
        <v>168</v>
      </c>
      <c r="E6" s="303" t="s">
        <v>169</v>
      </c>
      <c r="F6" s="340"/>
      <c r="G6" s="297"/>
      <c r="H6" s="306" t="s">
        <v>166</v>
      </c>
      <c r="I6" s="306" t="s">
        <v>167</v>
      </c>
      <c r="J6" s="307" t="s">
        <v>168</v>
      </c>
      <c r="K6" s="307" t="s">
        <v>169</v>
      </c>
    </row>
    <row r="7" spans="1:11" ht="47.25" customHeight="1" x14ac:dyDescent="0.25">
      <c r="A7" s="308"/>
      <c r="B7" s="309"/>
      <c r="C7" s="310"/>
      <c r="D7" s="309"/>
      <c r="E7" s="309"/>
      <c r="F7" s="305"/>
      <c r="G7" s="312"/>
      <c r="H7" s="313"/>
      <c r="I7" s="313"/>
      <c r="J7" s="314"/>
      <c r="K7" s="314"/>
    </row>
    <row r="8" spans="1:11" ht="47.25" customHeight="1" x14ac:dyDescent="0.2">
      <c r="A8" s="315" t="s">
        <v>171</v>
      </c>
      <c r="B8" s="316"/>
      <c r="C8" s="316"/>
      <c r="D8" s="316"/>
      <c r="E8" s="317"/>
      <c r="F8" s="328" t="s">
        <v>170</v>
      </c>
      <c r="G8" s="329"/>
      <c r="H8" s="329"/>
      <c r="I8" s="329"/>
      <c r="J8" s="329"/>
      <c r="K8" s="330"/>
    </row>
    <row r="9" spans="1:11" ht="92.25" customHeight="1" x14ac:dyDescent="0.25">
      <c r="A9" s="311"/>
      <c r="B9" s="311"/>
      <c r="C9" s="311"/>
      <c r="D9" s="311"/>
      <c r="E9" s="311"/>
      <c r="F9" s="326" t="s">
        <v>205</v>
      </c>
      <c r="G9" s="326"/>
      <c r="H9" s="326" t="s">
        <v>207</v>
      </c>
      <c r="I9" s="326" t="s">
        <v>208</v>
      </c>
      <c r="J9" s="351" t="s">
        <v>261</v>
      </c>
      <c r="K9" s="352"/>
    </row>
    <row r="10" spans="1:11" s="285" customFormat="1" ht="90" x14ac:dyDescent="0.25">
      <c r="A10" s="311"/>
      <c r="B10" s="311"/>
      <c r="C10" s="311"/>
      <c r="D10" s="311"/>
      <c r="E10" s="311"/>
      <c r="F10" s="326" t="s">
        <v>209</v>
      </c>
      <c r="G10" s="311"/>
      <c r="H10" s="326" t="s">
        <v>262</v>
      </c>
      <c r="I10" s="326" t="s">
        <v>210</v>
      </c>
      <c r="J10" s="341" t="s">
        <v>211</v>
      </c>
      <c r="K10" s="342"/>
    </row>
    <row r="11" spans="1:11" s="285" customFormat="1" ht="109.5" customHeight="1" x14ac:dyDescent="0.25">
      <c r="A11" s="311"/>
      <c r="B11" s="311"/>
      <c r="C11" s="311"/>
      <c r="D11" s="311"/>
      <c r="E11" s="311"/>
      <c r="F11" s="326" t="s">
        <v>214</v>
      </c>
      <c r="G11" s="311"/>
      <c r="H11" s="326" t="s">
        <v>215</v>
      </c>
      <c r="I11" s="326" t="s">
        <v>216</v>
      </c>
      <c r="J11" s="341" t="s">
        <v>218</v>
      </c>
      <c r="K11" s="342"/>
    </row>
    <row r="12" spans="1:11" s="285" customFormat="1" ht="144.75" customHeight="1" x14ac:dyDescent="0.25">
      <c r="A12" s="311"/>
      <c r="B12" s="311"/>
      <c r="C12" s="311"/>
      <c r="D12" s="311"/>
      <c r="E12" s="311"/>
      <c r="F12" s="327" t="s">
        <v>212</v>
      </c>
      <c r="G12" s="311"/>
      <c r="H12" s="337" t="s">
        <v>263</v>
      </c>
      <c r="I12" s="336" t="s">
        <v>264</v>
      </c>
      <c r="J12" s="341" t="s">
        <v>217</v>
      </c>
      <c r="K12" s="342"/>
    </row>
    <row r="13" spans="1:11" s="285" customFormat="1" ht="47.25" customHeight="1" x14ac:dyDescent="0.2">
      <c r="A13" s="319" t="s">
        <v>172</v>
      </c>
      <c r="B13" s="320"/>
      <c r="C13" s="320"/>
      <c r="D13" s="320"/>
      <c r="E13" s="321"/>
      <c r="F13" s="322" t="s">
        <v>173</v>
      </c>
      <c r="G13" s="323"/>
      <c r="H13" s="323"/>
      <c r="I13" s="323"/>
      <c r="J13" s="323"/>
      <c r="K13" s="324"/>
    </row>
    <row r="14" spans="1:11" s="285" customFormat="1" ht="76.5" customHeight="1" x14ac:dyDescent="0.25">
      <c r="A14" s="120" t="s">
        <v>178</v>
      </c>
      <c r="B14" s="326" t="s">
        <v>87</v>
      </c>
      <c r="C14" s="337" t="s">
        <v>179</v>
      </c>
      <c r="D14" s="326" t="s">
        <v>180</v>
      </c>
      <c r="E14" s="338" t="s">
        <v>180</v>
      </c>
      <c r="F14" s="353" t="s">
        <v>222</v>
      </c>
      <c r="G14" s="311"/>
      <c r="H14" s="337" t="s">
        <v>220</v>
      </c>
      <c r="I14" s="326" t="s">
        <v>221</v>
      </c>
      <c r="J14" s="341" t="s">
        <v>266</v>
      </c>
      <c r="K14" s="342"/>
    </row>
    <row r="15" spans="1:11" s="285" customFormat="1" ht="180" x14ac:dyDescent="0.25">
      <c r="A15" s="142" t="s">
        <v>265</v>
      </c>
      <c r="B15" s="326" t="s">
        <v>181</v>
      </c>
      <c r="C15" s="326" t="s">
        <v>182</v>
      </c>
      <c r="D15" s="326" t="s">
        <v>183</v>
      </c>
      <c r="E15" s="338" t="s">
        <v>184</v>
      </c>
      <c r="F15" s="353" t="s">
        <v>213</v>
      </c>
      <c r="G15" s="311"/>
      <c r="H15" s="337" t="s">
        <v>267</v>
      </c>
      <c r="I15" s="326" t="s">
        <v>268</v>
      </c>
      <c r="J15" s="341" t="s">
        <v>269</v>
      </c>
      <c r="K15" s="342" t="s">
        <v>219</v>
      </c>
    </row>
    <row r="16" spans="1:11" s="285" customFormat="1" ht="159.75" customHeight="1" x14ac:dyDescent="0.25">
      <c r="A16" s="142" t="s">
        <v>185</v>
      </c>
      <c r="B16" s="326" t="s">
        <v>186</v>
      </c>
      <c r="C16" s="326" t="s">
        <v>187</v>
      </c>
      <c r="D16" s="341" t="s">
        <v>188</v>
      </c>
      <c r="E16" s="342"/>
      <c r="F16" s="355" t="s">
        <v>253</v>
      </c>
      <c r="G16" s="311"/>
      <c r="H16" s="337" t="s">
        <v>270</v>
      </c>
      <c r="I16" s="326" t="s">
        <v>224</v>
      </c>
      <c r="J16" s="341" t="s">
        <v>223</v>
      </c>
      <c r="K16" s="342"/>
    </row>
    <row r="17" spans="1:11" s="285" customFormat="1" ht="94.5" customHeight="1" x14ac:dyDescent="0.25">
      <c r="A17" s="326" t="s">
        <v>191</v>
      </c>
      <c r="B17" s="326" t="s">
        <v>192</v>
      </c>
      <c r="C17" s="326" t="s">
        <v>190</v>
      </c>
      <c r="D17" s="327" t="s">
        <v>189</v>
      </c>
      <c r="E17" s="327" t="s">
        <v>189</v>
      </c>
      <c r="F17" s="355" t="s">
        <v>254</v>
      </c>
      <c r="G17" s="311"/>
      <c r="H17" s="326" t="s">
        <v>225</v>
      </c>
      <c r="I17" s="326" t="s">
        <v>271</v>
      </c>
      <c r="J17" s="341" t="s">
        <v>228</v>
      </c>
      <c r="K17" s="342"/>
    </row>
    <row r="18" spans="1:11" s="285" customFormat="1" ht="94.5" customHeight="1" x14ac:dyDescent="0.25">
      <c r="A18" s="326" t="s">
        <v>119</v>
      </c>
      <c r="B18" s="326" t="s">
        <v>193</v>
      </c>
      <c r="C18" s="326" t="s">
        <v>272</v>
      </c>
      <c r="D18" s="341" t="s">
        <v>194</v>
      </c>
      <c r="E18" s="342"/>
      <c r="F18" s="357" t="s">
        <v>226</v>
      </c>
      <c r="G18" s="311"/>
      <c r="H18" s="326" t="s">
        <v>229</v>
      </c>
      <c r="I18" s="326" t="s">
        <v>273</v>
      </c>
      <c r="J18" s="341" t="s">
        <v>227</v>
      </c>
      <c r="K18" s="342"/>
    </row>
    <row r="19" spans="1:11" s="285" customFormat="1" ht="94.5" customHeight="1" x14ac:dyDescent="0.2">
      <c r="A19" s="326"/>
      <c r="B19" s="326"/>
      <c r="C19" s="326"/>
      <c r="D19" s="341"/>
      <c r="E19" s="342"/>
      <c r="F19" s="357" t="s">
        <v>255</v>
      </c>
      <c r="G19" s="326"/>
      <c r="H19" s="326" t="s">
        <v>230</v>
      </c>
      <c r="I19" s="326" t="s">
        <v>231</v>
      </c>
      <c r="J19" s="341" t="s">
        <v>232</v>
      </c>
      <c r="K19" s="342"/>
    </row>
    <row r="20" spans="1:11" s="285" customFormat="1" ht="94.5" customHeight="1" x14ac:dyDescent="0.2">
      <c r="A20" s="326"/>
      <c r="B20" s="326"/>
      <c r="C20" s="326"/>
      <c r="D20" s="341"/>
      <c r="E20" s="342"/>
      <c r="F20" s="357" t="s">
        <v>256</v>
      </c>
      <c r="G20" s="326"/>
      <c r="H20" s="326" t="s">
        <v>233</v>
      </c>
      <c r="I20" s="326" t="s">
        <v>234</v>
      </c>
      <c r="J20" s="341" t="s">
        <v>235</v>
      </c>
      <c r="K20" s="342"/>
    </row>
    <row r="21" spans="1:11" s="285" customFormat="1" ht="94.5" customHeight="1" x14ac:dyDescent="0.2">
      <c r="A21" s="326"/>
      <c r="B21" s="326"/>
      <c r="C21" s="326"/>
      <c r="D21" s="341"/>
      <c r="E21" s="342"/>
      <c r="F21" s="357" t="s">
        <v>236</v>
      </c>
      <c r="G21" s="326"/>
      <c r="H21" s="326" t="s">
        <v>237</v>
      </c>
      <c r="I21" s="326" t="s">
        <v>274</v>
      </c>
      <c r="J21" s="341" t="s">
        <v>189</v>
      </c>
      <c r="K21" s="342"/>
    </row>
    <row r="22" spans="1:11" s="285" customFormat="1" ht="94.5" customHeight="1" x14ac:dyDescent="0.2">
      <c r="A22" s="326"/>
      <c r="B22" s="326"/>
      <c r="C22" s="326"/>
      <c r="D22" s="341"/>
      <c r="E22" s="342"/>
      <c r="F22" s="356" t="s">
        <v>275</v>
      </c>
      <c r="G22" s="326"/>
      <c r="H22" s="326" t="s">
        <v>276</v>
      </c>
      <c r="I22" s="326" t="s">
        <v>277</v>
      </c>
      <c r="J22" s="326" t="s">
        <v>238</v>
      </c>
      <c r="K22" s="326" t="s">
        <v>239</v>
      </c>
    </row>
    <row r="23" spans="1:11" s="285" customFormat="1" ht="47.25" customHeight="1" x14ac:dyDescent="0.2">
      <c r="A23" s="319" t="s">
        <v>174</v>
      </c>
      <c r="B23" s="320"/>
      <c r="C23" s="320"/>
      <c r="D23" s="320"/>
      <c r="E23" s="321"/>
      <c r="F23" s="328" t="s">
        <v>240</v>
      </c>
      <c r="G23" s="329"/>
      <c r="H23" s="329"/>
      <c r="I23" s="329"/>
      <c r="J23" s="329"/>
      <c r="K23" s="330"/>
    </row>
    <row r="24" spans="1:11" s="285" customFormat="1" ht="121.5" customHeight="1" x14ac:dyDescent="0.25">
      <c r="A24" s="311"/>
      <c r="B24" s="311"/>
      <c r="C24" s="311"/>
      <c r="D24" s="311"/>
      <c r="E24" s="311"/>
      <c r="F24" s="356" t="s">
        <v>257</v>
      </c>
      <c r="G24" s="311"/>
      <c r="H24" s="326" t="s">
        <v>241</v>
      </c>
      <c r="I24" s="326" t="s">
        <v>278</v>
      </c>
      <c r="J24" s="351" t="s">
        <v>242</v>
      </c>
      <c r="K24" s="352"/>
    </row>
    <row r="25" spans="1:11" s="285" customFormat="1" ht="104.25" customHeight="1" x14ac:dyDescent="0.25">
      <c r="A25" s="311"/>
      <c r="B25" s="311"/>
      <c r="C25" s="311"/>
      <c r="D25" s="311"/>
      <c r="E25" s="311"/>
      <c r="F25" s="325"/>
      <c r="G25" s="311"/>
      <c r="H25" s="311"/>
      <c r="I25" s="311"/>
      <c r="J25" s="318"/>
      <c r="K25" s="318"/>
    </row>
    <row r="26" spans="1:11" s="285" customFormat="1" ht="50.1" customHeight="1" x14ac:dyDescent="0.2">
      <c r="A26" s="319" t="s">
        <v>175</v>
      </c>
      <c r="B26" s="320"/>
      <c r="C26" s="320"/>
      <c r="D26" s="320"/>
      <c r="E26" s="321"/>
      <c r="F26" s="328" t="s">
        <v>177</v>
      </c>
      <c r="G26" s="329"/>
      <c r="H26" s="329"/>
      <c r="I26" s="329"/>
      <c r="J26" s="329"/>
      <c r="K26" s="330"/>
    </row>
    <row r="27" spans="1:11" s="285" customFormat="1" ht="108.75" customHeight="1" x14ac:dyDescent="0.25">
      <c r="A27" s="344" t="s">
        <v>195</v>
      </c>
      <c r="B27" s="326" t="s">
        <v>196</v>
      </c>
      <c r="C27" s="326" t="s">
        <v>197</v>
      </c>
      <c r="D27" s="326" t="s">
        <v>279</v>
      </c>
      <c r="E27" s="326" t="s">
        <v>279</v>
      </c>
      <c r="F27" s="358" t="s">
        <v>258</v>
      </c>
      <c r="G27" s="311"/>
      <c r="H27" s="337" t="s">
        <v>280</v>
      </c>
      <c r="I27" s="337" t="s">
        <v>243</v>
      </c>
      <c r="J27" s="351" t="s">
        <v>281</v>
      </c>
      <c r="K27" s="352"/>
    </row>
    <row r="28" spans="1:11" s="285" customFormat="1" ht="129" customHeight="1" x14ac:dyDescent="0.25">
      <c r="A28" s="344" t="s">
        <v>198</v>
      </c>
      <c r="B28" s="326" t="s">
        <v>199</v>
      </c>
      <c r="C28" s="326" t="s">
        <v>200</v>
      </c>
      <c r="D28" s="341" t="s">
        <v>269</v>
      </c>
      <c r="E28" s="342"/>
      <c r="F28" s="358" t="s">
        <v>244</v>
      </c>
      <c r="G28" s="311"/>
      <c r="H28" s="337" t="s">
        <v>245</v>
      </c>
      <c r="I28" s="337" t="s">
        <v>246</v>
      </c>
      <c r="J28" s="337" t="s">
        <v>247</v>
      </c>
      <c r="K28" s="337" t="s">
        <v>247</v>
      </c>
    </row>
    <row r="29" spans="1:11" s="285" customFormat="1" ht="119.25" customHeight="1" x14ac:dyDescent="0.25">
      <c r="A29" s="344" t="s">
        <v>201</v>
      </c>
      <c r="B29" s="326" t="s">
        <v>282</v>
      </c>
      <c r="C29" s="326" t="s">
        <v>283</v>
      </c>
      <c r="D29" s="347" t="s">
        <v>202</v>
      </c>
      <c r="E29" s="348"/>
      <c r="F29" s="327"/>
      <c r="G29" s="311"/>
      <c r="H29" s="311"/>
      <c r="I29" s="311"/>
      <c r="J29" s="318"/>
      <c r="K29" s="318"/>
    </row>
    <row r="30" spans="1:11" s="285" customFormat="1" ht="60.75" customHeight="1" x14ac:dyDescent="0.25">
      <c r="A30" s="345"/>
      <c r="B30" s="311"/>
      <c r="C30" s="311"/>
      <c r="D30" s="311"/>
      <c r="E30" s="311"/>
      <c r="F30" s="327"/>
      <c r="G30" s="311"/>
      <c r="H30" s="311"/>
      <c r="I30" s="311"/>
      <c r="J30" s="318"/>
      <c r="K30" s="318"/>
    </row>
    <row r="31" spans="1:11" s="285" customFormat="1" ht="50.1" customHeight="1" x14ac:dyDescent="0.25">
      <c r="A31" s="343"/>
      <c r="B31" s="343"/>
      <c r="C31" s="343"/>
      <c r="D31" s="343"/>
      <c r="E31" s="311"/>
      <c r="F31" s="327"/>
      <c r="G31" s="311"/>
      <c r="H31" s="311"/>
      <c r="I31" s="311"/>
      <c r="J31" s="318"/>
      <c r="K31" s="318"/>
    </row>
    <row r="32" spans="1:11" s="285" customFormat="1" ht="65.25" customHeight="1" x14ac:dyDescent="0.2">
      <c r="A32" s="315" t="s">
        <v>176</v>
      </c>
      <c r="B32" s="316"/>
      <c r="C32" s="316"/>
      <c r="D32" s="316"/>
      <c r="E32" s="317"/>
      <c r="F32" s="328" t="s">
        <v>206</v>
      </c>
      <c r="G32" s="329"/>
      <c r="H32" s="329"/>
      <c r="I32" s="329"/>
      <c r="J32" s="329"/>
      <c r="K32" s="330"/>
    </row>
    <row r="33" spans="1:11" s="285" customFormat="1" ht="126" customHeight="1" x14ac:dyDescent="0.25">
      <c r="A33" s="344" t="s">
        <v>96</v>
      </c>
      <c r="B33" s="339" t="s">
        <v>203</v>
      </c>
      <c r="C33" s="349" t="s">
        <v>204</v>
      </c>
      <c r="D33" s="347" t="s">
        <v>189</v>
      </c>
      <c r="E33" s="348"/>
      <c r="F33" s="354" t="s">
        <v>259</v>
      </c>
      <c r="G33" s="311"/>
      <c r="H33" s="356" t="s">
        <v>248</v>
      </c>
      <c r="I33" s="356" t="s">
        <v>249</v>
      </c>
      <c r="J33" s="351" t="s">
        <v>189</v>
      </c>
      <c r="K33" s="352"/>
    </row>
    <row r="34" spans="1:11" s="285" customFormat="1" ht="151.5" customHeight="1" x14ac:dyDescent="0.25">
      <c r="A34" s="344"/>
      <c r="B34" s="346"/>
      <c r="C34" s="311"/>
      <c r="D34" s="311"/>
      <c r="E34" s="311"/>
      <c r="F34" s="354" t="s">
        <v>260</v>
      </c>
      <c r="G34" s="311"/>
      <c r="H34" s="356" t="s">
        <v>250</v>
      </c>
      <c r="I34" s="356" t="s">
        <v>251</v>
      </c>
      <c r="J34" s="351" t="s">
        <v>252</v>
      </c>
      <c r="K34" s="352" t="s">
        <v>252</v>
      </c>
    </row>
    <row r="35" spans="1:11" s="285" customFormat="1" ht="135" customHeight="1" x14ac:dyDescent="0.25">
      <c r="A35" s="343"/>
      <c r="B35" s="311"/>
      <c r="C35" s="311"/>
      <c r="D35" s="311"/>
      <c r="E35" s="311"/>
      <c r="F35" s="354"/>
      <c r="G35" s="311"/>
      <c r="H35" s="356"/>
      <c r="I35" s="356"/>
      <c r="J35" s="351"/>
      <c r="K35" s="352"/>
    </row>
    <row r="36" spans="1:11" s="285" customFormat="1" ht="39" customHeight="1" x14ac:dyDescent="0.25">
      <c r="A36" s="331"/>
      <c r="B36" s="331"/>
      <c r="C36" s="331"/>
      <c r="D36" s="331"/>
      <c r="E36" s="331"/>
      <c r="F36" s="331"/>
      <c r="G36" s="331"/>
      <c r="H36" s="331"/>
      <c r="I36" s="331"/>
    </row>
    <row r="37" spans="1:11" s="285" customFormat="1" ht="50.1" customHeight="1" x14ac:dyDescent="0.25">
      <c r="A37" s="331"/>
      <c r="B37" s="331"/>
      <c r="C37" s="331"/>
      <c r="D37" s="331"/>
      <c r="E37" s="331"/>
      <c r="F37" s="331"/>
      <c r="G37" s="331"/>
      <c r="H37" s="331"/>
      <c r="I37" s="331"/>
    </row>
    <row r="38" spans="1:11" s="285" customFormat="1" ht="50.1" customHeight="1" x14ac:dyDescent="0.25">
      <c r="A38" s="331"/>
      <c r="B38" s="331"/>
      <c r="C38" s="331"/>
      <c r="D38" s="331"/>
      <c r="E38" s="331"/>
      <c r="F38" s="331"/>
      <c r="G38" s="331"/>
      <c r="H38" s="331"/>
      <c r="I38" s="331"/>
    </row>
    <row r="39" spans="1:11" s="285" customFormat="1" ht="50.1" customHeight="1" x14ac:dyDescent="0.25">
      <c r="A39" s="331"/>
      <c r="B39" s="331"/>
      <c r="C39" s="331"/>
      <c r="D39" s="331"/>
      <c r="E39" s="331"/>
      <c r="F39" s="331"/>
      <c r="G39" s="331"/>
      <c r="H39" s="331"/>
      <c r="I39" s="331"/>
    </row>
    <row r="40" spans="1:11" s="285" customFormat="1" ht="50.1" customHeight="1" x14ac:dyDescent="0.25">
      <c r="A40" s="331"/>
      <c r="B40" s="331"/>
      <c r="C40" s="331"/>
      <c r="D40" s="331"/>
      <c r="E40" s="331"/>
      <c r="F40" s="331"/>
      <c r="G40" s="331"/>
      <c r="H40" s="331"/>
      <c r="I40" s="331"/>
    </row>
    <row r="41" spans="1:11" s="285" customFormat="1" ht="50.1" customHeight="1" x14ac:dyDescent="0.25">
      <c r="A41" s="331"/>
      <c r="B41" s="331"/>
      <c r="C41" s="331"/>
      <c r="D41" s="331"/>
      <c r="E41" s="331"/>
      <c r="F41" s="331"/>
      <c r="G41" s="331"/>
      <c r="H41" s="331"/>
      <c r="I41" s="331"/>
    </row>
    <row r="42" spans="1:11" s="285" customFormat="1" ht="50.1" customHeight="1" x14ac:dyDescent="0.25">
      <c r="A42" s="331"/>
      <c r="B42" s="331"/>
      <c r="C42" s="331"/>
      <c r="D42" s="331"/>
      <c r="E42" s="331"/>
      <c r="F42" s="331"/>
      <c r="G42" s="331"/>
      <c r="H42" s="331"/>
      <c r="I42" s="331"/>
    </row>
    <row r="43" spans="1:11" s="285" customFormat="1" ht="50.1" customHeight="1" x14ac:dyDescent="0.25">
      <c r="A43" s="331"/>
      <c r="B43" s="331"/>
      <c r="C43" s="331"/>
      <c r="D43" s="331"/>
      <c r="E43" s="331"/>
      <c r="F43" s="331"/>
      <c r="G43" s="331"/>
      <c r="H43" s="331"/>
      <c r="I43" s="331"/>
    </row>
    <row r="44" spans="1:11" s="285" customFormat="1" ht="50.1" customHeight="1" x14ac:dyDescent="0.25">
      <c r="A44" s="331"/>
      <c r="B44" s="331"/>
      <c r="C44" s="331"/>
      <c r="D44" s="331"/>
      <c r="E44" s="331"/>
      <c r="F44" s="331"/>
      <c r="G44" s="331"/>
      <c r="H44" s="331"/>
      <c r="I44" s="331"/>
    </row>
    <row r="45" spans="1:11" s="285" customFormat="1" ht="50.1" customHeight="1" x14ac:dyDescent="0.25">
      <c r="A45" s="331"/>
      <c r="B45" s="331"/>
      <c r="C45" s="331"/>
      <c r="D45" s="331"/>
      <c r="E45" s="331"/>
      <c r="F45" s="331"/>
      <c r="G45" s="331"/>
      <c r="H45" s="331"/>
      <c r="I45" s="331"/>
    </row>
    <row r="46" spans="1:11" s="285" customFormat="1" ht="50.1" customHeight="1" x14ac:dyDescent="0.25">
      <c r="A46" s="331"/>
      <c r="B46" s="331"/>
      <c r="C46" s="331"/>
      <c r="D46" s="331"/>
      <c r="E46" s="331"/>
      <c r="F46" s="331"/>
      <c r="G46" s="331"/>
      <c r="H46" s="331"/>
      <c r="I46" s="331"/>
    </row>
    <row r="47" spans="1:11" s="285" customFormat="1" ht="50.1" customHeight="1" x14ac:dyDescent="0.25">
      <c r="A47" s="331"/>
      <c r="B47" s="331"/>
      <c r="C47" s="331"/>
      <c r="D47" s="331"/>
      <c r="E47" s="331"/>
      <c r="F47" s="331"/>
      <c r="G47" s="331"/>
      <c r="H47" s="331"/>
      <c r="I47" s="331"/>
    </row>
    <row r="48" spans="1:11" s="285" customFormat="1" ht="50.1" customHeight="1" x14ac:dyDescent="0.25">
      <c r="A48" s="331"/>
      <c r="B48" s="331"/>
      <c r="C48" s="331"/>
      <c r="D48" s="331"/>
      <c r="E48" s="331"/>
      <c r="F48" s="331"/>
      <c r="G48" s="331"/>
      <c r="H48" s="331"/>
      <c r="I48" s="331"/>
    </row>
    <row r="49" spans="1:9" s="285" customFormat="1" ht="50.1" customHeight="1" x14ac:dyDescent="0.25">
      <c r="A49" s="331"/>
      <c r="B49" s="331"/>
      <c r="C49" s="331"/>
      <c r="D49" s="331"/>
      <c r="E49" s="331"/>
      <c r="F49" s="331"/>
      <c r="G49" s="331"/>
      <c r="H49" s="331"/>
      <c r="I49" s="331"/>
    </row>
    <row r="50" spans="1:9" s="285" customFormat="1" ht="50.1" customHeight="1" x14ac:dyDescent="0.25">
      <c r="A50" s="331"/>
      <c r="B50" s="331"/>
      <c r="C50" s="331"/>
      <c r="D50" s="331"/>
      <c r="E50" s="331"/>
      <c r="F50" s="331"/>
      <c r="G50" s="331"/>
      <c r="H50" s="331"/>
      <c r="I50" s="331"/>
    </row>
    <row r="51" spans="1:9" s="285" customFormat="1" ht="50.1" customHeight="1" x14ac:dyDescent="0.25">
      <c r="A51" s="331"/>
      <c r="B51" s="331"/>
      <c r="C51" s="331"/>
      <c r="D51" s="331"/>
      <c r="E51" s="331"/>
      <c r="F51" s="331"/>
      <c r="G51" s="331"/>
      <c r="H51" s="331"/>
      <c r="I51" s="331"/>
    </row>
    <row r="52" spans="1:9" s="285" customFormat="1" ht="50.1" customHeight="1" x14ac:dyDescent="0.25">
      <c r="A52" s="331"/>
      <c r="B52" s="331"/>
      <c r="C52" s="331"/>
      <c r="D52" s="331"/>
      <c r="E52" s="331"/>
      <c r="F52" s="331"/>
      <c r="G52" s="331"/>
      <c r="H52" s="331"/>
      <c r="I52" s="331"/>
    </row>
    <row r="53" spans="1:9" s="285" customFormat="1" ht="50.1" customHeight="1" x14ac:dyDescent="0.25">
      <c r="A53" s="331"/>
      <c r="B53" s="331"/>
      <c r="C53" s="331"/>
      <c r="D53" s="331"/>
      <c r="E53" s="331"/>
      <c r="F53" s="331"/>
      <c r="G53" s="331"/>
      <c r="H53" s="331"/>
      <c r="I53" s="331"/>
    </row>
    <row r="54" spans="1:9" s="285" customFormat="1" ht="50.1" customHeight="1" x14ac:dyDescent="0.25">
      <c r="A54" s="331"/>
      <c r="B54" s="331"/>
      <c r="C54" s="331"/>
      <c r="D54" s="331"/>
      <c r="E54" s="331"/>
      <c r="F54" s="331"/>
      <c r="G54" s="331"/>
      <c r="H54" s="331"/>
      <c r="I54" s="331"/>
    </row>
    <row r="55" spans="1:9" s="285" customFormat="1" ht="50.1" customHeight="1" x14ac:dyDescent="0.25">
      <c r="A55" s="331"/>
      <c r="B55" s="331"/>
      <c r="C55" s="331"/>
      <c r="D55" s="331"/>
      <c r="E55" s="331"/>
      <c r="F55" s="331"/>
      <c r="G55" s="331"/>
      <c r="H55" s="331"/>
      <c r="I55" s="331"/>
    </row>
    <row r="56" spans="1:9" s="285" customFormat="1" ht="50.1" customHeight="1" x14ac:dyDescent="0.25">
      <c r="A56" s="331"/>
      <c r="B56" s="331"/>
      <c r="C56" s="331"/>
      <c r="D56" s="331"/>
      <c r="E56" s="331"/>
      <c r="F56" s="331"/>
      <c r="G56" s="331"/>
      <c r="H56" s="331"/>
      <c r="I56" s="331"/>
    </row>
    <row r="57" spans="1:9" s="285" customFormat="1" ht="50.1" customHeight="1" x14ac:dyDescent="0.25">
      <c r="A57" s="331"/>
      <c r="B57" s="331"/>
      <c r="C57" s="331"/>
      <c r="D57" s="331"/>
      <c r="E57" s="331"/>
      <c r="F57" s="331"/>
      <c r="G57" s="331"/>
      <c r="H57" s="331"/>
      <c r="I57" s="331"/>
    </row>
    <row r="58" spans="1:9" s="285" customFormat="1" ht="50.1" customHeight="1" x14ac:dyDescent="0.25">
      <c r="A58" s="331"/>
      <c r="B58" s="331"/>
      <c r="C58" s="331"/>
      <c r="D58" s="331"/>
      <c r="E58" s="331"/>
      <c r="F58" s="331"/>
      <c r="G58" s="331"/>
      <c r="H58" s="331"/>
      <c r="I58" s="331"/>
    </row>
    <row r="59" spans="1:9" s="285" customFormat="1" ht="50.1" customHeight="1" x14ac:dyDescent="0.25">
      <c r="A59" s="331"/>
      <c r="B59" s="331"/>
      <c r="C59" s="331"/>
      <c r="D59" s="331"/>
      <c r="E59" s="331"/>
      <c r="F59" s="331"/>
      <c r="G59" s="331"/>
      <c r="H59" s="331"/>
      <c r="I59" s="331"/>
    </row>
    <row r="60" spans="1:9" s="285" customFormat="1" ht="50.1" customHeight="1" x14ac:dyDescent="0.25">
      <c r="A60" s="331"/>
      <c r="B60" s="331"/>
      <c r="C60" s="331"/>
      <c r="D60" s="331"/>
      <c r="E60" s="331"/>
      <c r="F60" s="331"/>
      <c r="G60" s="331"/>
      <c r="H60" s="331"/>
      <c r="I60" s="331"/>
    </row>
    <row r="61" spans="1:9" s="285" customFormat="1" ht="50.1" customHeight="1" x14ac:dyDescent="0.25">
      <c r="A61" s="331"/>
      <c r="B61" s="331"/>
      <c r="C61" s="331"/>
      <c r="D61" s="331"/>
      <c r="E61" s="331"/>
      <c r="F61" s="331"/>
      <c r="G61" s="331"/>
      <c r="H61" s="331"/>
      <c r="I61" s="331"/>
    </row>
    <row r="62" spans="1:9" s="285" customFormat="1" ht="50.1" customHeight="1" x14ac:dyDescent="0.25">
      <c r="A62" s="331"/>
      <c r="B62" s="331"/>
      <c r="C62" s="331"/>
      <c r="D62" s="331"/>
      <c r="E62" s="331"/>
      <c r="F62" s="331"/>
      <c r="G62" s="331"/>
      <c r="H62" s="331"/>
      <c r="I62" s="331"/>
    </row>
    <row r="63" spans="1:9" s="285" customFormat="1" ht="50.1" customHeight="1" x14ac:dyDescent="0.25">
      <c r="A63" s="331"/>
      <c r="B63" s="331"/>
      <c r="C63" s="331"/>
      <c r="D63" s="331"/>
      <c r="E63" s="331"/>
      <c r="F63" s="331"/>
      <c r="G63" s="331"/>
      <c r="H63" s="331"/>
      <c r="I63" s="331"/>
    </row>
    <row r="64" spans="1:9" s="285" customFormat="1" ht="50.1" customHeight="1" x14ac:dyDescent="0.25">
      <c r="A64" s="331"/>
      <c r="B64" s="331"/>
      <c r="C64" s="331"/>
      <c r="D64" s="331"/>
      <c r="E64" s="331"/>
      <c r="F64" s="331"/>
      <c r="G64" s="331"/>
      <c r="H64" s="331"/>
      <c r="I64" s="331"/>
    </row>
    <row r="65" spans="1:9" s="285" customFormat="1" ht="50.1" customHeight="1" x14ac:dyDescent="0.25">
      <c r="A65" s="331"/>
      <c r="B65" s="331"/>
      <c r="C65" s="331"/>
      <c r="D65" s="331"/>
      <c r="E65" s="331"/>
      <c r="F65" s="331"/>
      <c r="G65" s="331"/>
      <c r="H65" s="331"/>
      <c r="I65" s="331"/>
    </row>
    <row r="66" spans="1:9" s="285" customFormat="1" ht="50.1" customHeight="1" x14ac:dyDescent="0.25">
      <c r="A66" s="331"/>
      <c r="B66" s="331"/>
      <c r="C66" s="331"/>
      <c r="D66" s="331"/>
      <c r="E66" s="331"/>
      <c r="F66" s="331"/>
      <c r="G66" s="331"/>
      <c r="H66" s="331"/>
      <c r="I66" s="331"/>
    </row>
    <row r="67" spans="1:9" s="285" customFormat="1" ht="50.1" customHeight="1" x14ac:dyDescent="0.25">
      <c r="A67" s="331"/>
      <c r="B67" s="331"/>
      <c r="C67" s="331"/>
      <c r="D67" s="331"/>
      <c r="E67" s="331"/>
      <c r="F67" s="331"/>
      <c r="G67" s="331"/>
      <c r="H67" s="331"/>
      <c r="I67" s="331"/>
    </row>
    <row r="68" spans="1:9" s="285" customFormat="1" ht="50.1" customHeight="1" x14ac:dyDescent="0.25">
      <c r="A68" s="331"/>
      <c r="B68" s="331"/>
      <c r="C68" s="331"/>
      <c r="D68" s="331"/>
      <c r="E68" s="331"/>
      <c r="F68" s="331"/>
      <c r="G68" s="331"/>
      <c r="H68" s="331"/>
      <c r="I68" s="331"/>
    </row>
    <row r="69" spans="1:9" s="285" customFormat="1" ht="50.1" customHeight="1" x14ac:dyDescent="0.25">
      <c r="A69" s="331"/>
      <c r="B69" s="331"/>
      <c r="C69" s="331"/>
      <c r="D69" s="331"/>
      <c r="E69" s="331"/>
      <c r="F69" s="331"/>
      <c r="G69" s="331"/>
      <c r="H69" s="331"/>
      <c r="I69" s="331"/>
    </row>
    <row r="70" spans="1:9" s="285" customFormat="1" ht="50.1" customHeight="1" x14ac:dyDescent="0.25">
      <c r="A70" s="331"/>
      <c r="B70" s="331"/>
      <c r="C70" s="331"/>
      <c r="D70" s="331"/>
      <c r="E70" s="331"/>
      <c r="F70" s="331"/>
      <c r="G70" s="331"/>
      <c r="H70" s="331"/>
      <c r="I70" s="331"/>
    </row>
    <row r="71" spans="1:9" s="285" customFormat="1" ht="50.1" customHeight="1" x14ac:dyDescent="0.25">
      <c r="A71" s="331"/>
      <c r="B71" s="331"/>
      <c r="C71" s="331"/>
      <c r="D71" s="331"/>
      <c r="E71" s="331"/>
      <c r="F71" s="331"/>
      <c r="G71" s="331"/>
      <c r="H71" s="331"/>
      <c r="I71" s="331"/>
    </row>
    <row r="72" spans="1:9" s="285" customFormat="1" ht="50.1" customHeight="1" x14ac:dyDescent="0.25">
      <c r="A72" s="331"/>
      <c r="B72" s="331"/>
      <c r="C72" s="331"/>
      <c r="D72" s="331"/>
      <c r="E72" s="331"/>
      <c r="F72" s="331"/>
      <c r="G72" s="331"/>
      <c r="H72" s="331"/>
      <c r="I72" s="331"/>
    </row>
    <row r="73" spans="1:9" s="285" customFormat="1" ht="50.1" customHeight="1" x14ac:dyDescent="0.25">
      <c r="A73" s="331"/>
      <c r="B73" s="331"/>
      <c r="C73" s="331"/>
      <c r="D73" s="331"/>
      <c r="E73" s="331"/>
      <c r="F73" s="331"/>
      <c r="G73" s="331"/>
      <c r="H73" s="331"/>
      <c r="I73" s="331"/>
    </row>
    <row r="74" spans="1:9" s="285" customFormat="1" ht="50.1" customHeight="1" x14ac:dyDescent="0.25">
      <c r="A74" s="331"/>
      <c r="B74" s="331"/>
      <c r="C74" s="331"/>
      <c r="D74" s="331"/>
      <c r="E74" s="331"/>
      <c r="F74" s="331"/>
      <c r="G74" s="331"/>
      <c r="H74" s="331"/>
      <c r="I74" s="331"/>
    </row>
    <row r="75" spans="1:9" s="285" customFormat="1" ht="50.1" customHeight="1" x14ac:dyDescent="0.25">
      <c r="A75" s="331"/>
      <c r="B75" s="331"/>
      <c r="C75" s="331"/>
      <c r="D75" s="331"/>
      <c r="E75" s="331"/>
      <c r="F75" s="331"/>
      <c r="G75" s="331"/>
      <c r="H75" s="331"/>
      <c r="I75" s="331"/>
    </row>
    <row r="76" spans="1:9" s="285" customFormat="1" ht="50.1" customHeight="1" x14ac:dyDescent="0.25">
      <c r="A76" s="331"/>
      <c r="B76" s="331"/>
      <c r="C76" s="331"/>
      <c r="D76" s="331"/>
      <c r="E76" s="331"/>
      <c r="F76" s="331"/>
      <c r="G76" s="331"/>
      <c r="H76" s="331"/>
      <c r="I76" s="331"/>
    </row>
    <row r="77" spans="1:9" s="285" customFormat="1" ht="50.1" customHeight="1" x14ac:dyDescent="0.25">
      <c r="A77" s="331"/>
      <c r="B77" s="331"/>
      <c r="C77" s="331"/>
      <c r="D77" s="331"/>
      <c r="E77" s="331"/>
      <c r="F77" s="331"/>
      <c r="G77" s="331"/>
      <c r="H77" s="331"/>
      <c r="I77" s="331"/>
    </row>
    <row r="78" spans="1:9" s="285" customFormat="1" ht="50.1" customHeight="1" x14ac:dyDescent="0.25">
      <c r="A78" s="331"/>
      <c r="B78" s="331"/>
      <c r="C78" s="331"/>
      <c r="D78" s="331"/>
      <c r="E78" s="331"/>
      <c r="F78" s="331"/>
      <c r="G78" s="331"/>
      <c r="H78" s="331"/>
      <c r="I78" s="331"/>
    </row>
    <row r="79" spans="1:9" s="285" customFormat="1" ht="50.1" customHeight="1" x14ac:dyDescent="0.25">
      <c r="A79" s="331"/>
      <c r="B79" s="331"/>
      <c r="C79" s="331"/>
      <c r="D79" s="331"/>
      <c r="E79" s="331"/>
      <c r="F79" s="331"/>
      <c r="G79" s="331"/>
      <c r="H79" s="331"/>
      <c r="I79" s="331"/>
    </row>
    <row r="80" spans="1:9" s="285" customFormat="1" ht="50.1" customHeight="1" x14ac:dyDescent="0.25">
      <c r="A80" s="331"/>
      <c r="B80" s="331"/>
      <c r="C80" s="331"/>
      <c r="D80" s="331"/>
      <c r="E80" s="331"/>
      <c r="F80" s="331"/>
      <c r="G80" s="331"/>
      <c r="H80" s="331"/>
      <c r="I80" s="331"/>
    </row>
    <row r="81" spans="1:9" s="285" customFormat="1" ht="50.1" customHeight="1" x14ac:dyDescent="0.25">
      <c r="A81" s="331"/>
      <c r="B81" s="331"/>
      <c r="C81" s="331"/>
      <c r="D81" s="331"/>
      <c r="E81" s="331"/>
      <c r="F81" s="331"/>
      <c r="G81" s="331"/>
      <c r="H81" s="331"/>
      <c r="I81" s="331"/>
    </row>
    <row r="82" spans="1:9" s="285" customFormat="1" ht="50.1" customHeight="1" x14ac:dyDescent="0.25">
      <c r="A82" s="331"/>
      <c r="B82" s="331"/>
      <c r="C82" s="331"/>
      <c r="D82" s="331"/>
      <c r="E82" s="331"/>
      <c r="F82" s="331"/>
      <c r="G82" s="331"/>
      <c r="H82" s="331"/>
      <c r="I82" s="331"/>
    </row>
    <row r="83" spans="1:9" s="285" customFormat="1" ht="50.1" customHeight="1" x14ac:dyDescent="0.25">
      <c r="A83" s="331"/>
      <c r="B83" s="331"/>
      <c r="C83" s="331"/>
      <c r="D83" s="331"/>
      <c r="E83" s="331"/>
      <c r="F83" s="331"/>
      <c r="G83" s="331"/>
      <c r="H83" s="331"/>
      <c r="I83" s="331"/>
    </row>
    <row r="84" spans="1:9" s="285" customFormat="1" ht="50.1" customHeight="1" x14ac:dyDescent="0.25">
      <c r="A84" s="331"/>
      <c r="B84" s="331"/>
      <c r="C84" s="331"/>
      <c r="D84" s="331"/>
      <c r="E84" s="331"/>
      <c r="F84" s="331"/>
      <c r="G84" s="331"/>
      <c r="H84" s="331"/>
      <c r="I84" s="331"/>
    </row>
    <row r="85" spans="1:9" s="285" customFormat="1" ht="50.1" customHeight="1" x14ac:dyDescent="0.25">
      <c r="A85" s="331"/>
      <c r="B85" s="331"/>
      <c r="C85" s="331"/>
      <c r="D85" s="331"/>
      <c r="E85" s="331"/>
      <c r="F85" s="331"/>
      <c r="G85" s="331"/>
      <c r="H85" s="331"/>
      <c r="I85" s="331"/>
    </row>
    <row r="86" spans="1:9" s="285" customFormat="1" ht="50.1" customHeight="1" x14ac:dyDescent="0.25">
      <c r="A86" s="331"/>
      <c r="B86" s="331"/>
      <c r="C86" s="331"/>
      <c r="D86" s="331"/>
      <c r="E86" s="331"/>
      <c r="F86" s="331"/>
      <c r="G86" s="331"/>
      <c r="H86" s="331"/>
      <c r="I86" s="331"/>
    </row>
    <row r="87" spans="1:9" s="285" customFormat="1" ht="50.1" customHeight="1" x14ac:dyDescent="0.25">
      <c r="A87" s="331"/>
      <c r="B87" s="331"/>
      <c r="C87" s="331"/>
      <c r="D87" s="331"/>
      <c r="E87" s="331"/>
      <c r="F87" s="331"/>
      <c r="G87" s="331"/>
      <c r="H87" s="331"/>
      <c r="I87" s="331"/>
    </row>
    <row r="88" spans="1:9" s="285" customFormat="1" ht="50.1" customHeight="1" x14ac:dyDescent="0.25">
      <c r="A88" s="331"/>
      <c r="B88" s="331"/>
      <c r="C88" s="331"/>
      <c r="D88" s="331"/>
      <c r="E88" s="331"/>
      <c r="F88" s="331"/>
      <c r="G88" s="331"/>
      <c r="H88" s="331"/>
      <c r="I88" s="331"/>
    </row>
    <row r="89" spans="1:9" s="285" customFormat="1" ht="50.1" customHeight="1" x14ac:dyDescent="0.25">
      <c r="A89" s="331"/>
      <c r="B89" s="331"/>
      <c r="C89" s="331"/>
      <c r="D89" s="331"/>
      <c r="E89" s="331"/>
      <c r="F89" s="331"/>
      <c r="G89" s="331"/>
      <c r="H89" s="331"/>
      <c r="I89" s="331"/>
    </row>
    <row r="90" spans="1:9" s="285" customFormat="1" ht="50.1" customHeight="1" x14ac:dyDescent="0.25">
      <c r="A90" s="331"/>
      <c r="B90" s="331"/>
      <c r="C90" s="331"/>
      <c r="D90" s="331"/>
      <c r="E90" s="331"/>
      <c r="F90" s="331"/>
      <c r="G90" s="331"/>
      <c r="H90" s="331"/>
      <c r="I90" s="331"/>
    </row>
    <row r="91" spans="1:9" s="285" customFormat="1" ht="50.1" customHeight="1" x14ac:dyDescent="0.25">
      <c r="A91" s="331"/>
      <c r="B91" s="331"/>
      <c r="C91" s="331"/>
      <c r="D91" s="331"/>
      <c r="E91" s="331"/>
      <c r="F91" s="331"/>
      <c r="G91" s="331"/>
      <c r="H91" s="331"/>
      <c r="I91" s="331"/>
    </row>
    <row r="92" spans="1:9" s="285" customFormat="1" ht="50.1" customHeight="1" x14ac:dyDescent="0.25">
      <c r="A92" s="331"/>
      <c r="B92" s="331"/>
      <c r="C92" s="331"/>
      <c r="D92" s="331"/>
      <c r="E92" s="331"/>
      <c r="F92" s="331"/>
      <c r="G92" s="331"/>
      <c r="H92" s="331"/>
      <c r="I92" s="331"/>
    </row>
    <row r="93" spans="1:9" s="285" customFormat="1" ht="50.1" customHeight="1" x14ac:dyDescent="0.25">
      <c r="A93" s="331"/>
      <c r="B93" s="331"/>
      <c r="C93" s="331"/>
      <c r="D93" s="331"/>
      <c r="E93" s="331"/>
      <c r="F93" s="331"/>
      <c r="G93" s="331"/>
      <c r="H93" s="331"/>
      <c r="I93" s="331"/>
    </row>
    <row r="94" spans="1:9" s="285" customFormat="1" ht="50.1" customHeight="1" x14ac:dyDescent="0.25">
      <c r="A94" s="331"/>
      <c r="B94" s="331"/>
      <c r="C94" s="331"/>
      <c r="D94" s="331"/>
      <c r="E94" s="331"/>
      <c r="F94" s="331"/>
      <c r="G94" s="331"/>
      <c r="H94" s="331"/>
      <c r="I94" s="331"/>
    </row>
    <row r="95" spans="1:9" s="285" customFormat="1" ht="50.1" customHeight="1" x14ac:dyDescent="0.25">
      <c r="A95" s="331"/>
      <c r="B95" s="331"/>
      <c r="C95" s="331"/>
      <c r="D95" s="331"/>
      <c r="E95" s="331"/>
      <c r="F95" s="331"/>
      <c r="G95" s="331"/>
      <c r="H95" s="331"/>
      <c r="I95" s="331"/>
    </row>
    <row r="96" spans="1:9" s="285" customFormat="1" ht="50.1" customHeight="1" x14ac:dyDescent="0.25">
      <c r="A96" s="331"/>
      <c r="B96" s="331"/>
      <c r="C96" s="331"/>
      <c r="D96" s="331"/>
      <c r="E96" s="331"/>
      <c r="F96" s="331"/>
      <c r="G96" s="331"/>
      <c r="H96" s="331"/>
      <c r="I96" s="331"/>
    </row>
    <row r="97" spans="1:9" s="285" customFormat="1" ht="50.1" customHeight="1" x14ac:dyDescent="0.25">
      <c r="A97" s="331"/>
      <c r="B97" s="331"/>
      <c r="C97" s="331"/>
      <c r="D97" s="331"/>
      <c r="E97" s="331"/>
      <c r="F97" s="331"/>
      <c r="G97" s="331"/>
      <c r="H97" s="331"/>
      <c r="I97" s="331"/>
    </row>
    <row r="98" spans="1:9" s="285" customFormat="1" ht="50.1" customHeight="1" x14ac:dyDescent="0.25">
      <c r="A98" s="331"/>
      <c r="B98" s="331"/>
      <c r="C98" s="331"/>
      <c r="D98" s="331"/>
      <c r="E98" s="331"/>
      <c r="F98" s="331"/>
      <c r="G98" s="331"/>
      <c r="H98" s="331"/>
      <c r="I98" s="331"/>
    </row>
    <row r="99" spans="1:9" s="285" customFormat="1" ht="50.1" customHeight="1" x14ac:dyDescent="0.25">
      <c r="A99" s="331"/>
      <c r="B99" s="331"/>
      <c r="C99" s="331"/>
      <c r="D99" s="331"/>
      <c r="E99" s="331"/>
      <c r="F99" s="331"/>
      <c r="G99" s="331"/>
      <c r="H99" s="331"/>
      <c r="I99" s="331"/>
    </row>
    <row r="100" spans="1:9" s="285" customFormat="1" ht="50.1" customHeight="1" x14ac:dyDescent="0.25">
      <c r="A100" s="331"/>
      <c r="B100" s="331"/>
      <c r="C100" s="331"/>
      <c r="D100" s="331"/>
      <c r="E100" s="331"/>
      <c r="F100" s="331"/>
      <c r="G100" s="331"/>
      <c r="H100" s="331"/>
      <c r="I100" s="331"/>
    </row>
    <row r="101" spans="1:9" s="285" customFormat="1" ht="50.1" customHeight="1" x14ac:dyDescent="0.25">
      <c r="A101" s="331"/>
      <c r="B101" s="331"/>
      <c r="C101" s="331"/>
      <c r="D101" s="331"/>
      <c r="E101" s="331"/>
      <c r="F101" s="331"/>
      <c r="G101" s="331"/>
      <c r="H101" s="331"/>
      <c r="I101" s="331"/>
    </row>
    <row r="102" spans="1:9" s="285" customFormat="1" ht="50.1" customHeight="1" x14ac:dyDescent="0.25">
      <c r="A102" s="331"/>
      <c r="B102" s="331"/>
      <c r="C102" s="331"/>
      <c r="D102" s="331"/>
      <c r="E102" s="331"/>
      <c r="F102" s="331"/>
      <c r="G102" s="331"/>
      <c r="H102" s="331"/>
      <c r="I102" s="331"/>
    </row>
    <row r="103" spans="1:9" s="285" customFormat="1" ht="50.1" customHeight="1" x14ac:dyDescent="0.25">
      <c r="A103" s="331"/>
      <c r="B103" s="331"/>
      <c r="C103" s="331"/>
      <c r="D103" s="331"/>
      <c r="E103" s="331"/>
      <c r="F103" s="331"/>
      <c r="G103" s="331"/>
      <c r="H103" s="331"/>
      <c r="I103" s="331"/>
    </row>
    <row r="104" spans="1:9" s="285" customFormat="1" ht="50.1" customHeight="1" x14ac:dyDescent="0.25">
      <c r="A104" s="331"/>
      <c r="B104" s="331"/>
      <c r="C104" s="331"/>
      <c r="D104" s="331"/>
      <c r="E104" s="331"/>
      <c r="F104" s="331"/>
      <c r="G104" s="331"/>
      <c r="H104" s="331"/>
      <c r="I104" s="331"/>
    </row>
    <row r="105" spans="1:9" s="285" customFormat="1" ht="50.1" customHeight="1" x14ac:dyDescent="0.25">
      <c r="A105" s="331"/>
      <c r="B105" s="331"/>
      <c r="C105" s="331"/>
      <c r="D105" s="331"/>
      <c r="E105" s="331"/>
      <c r="F105" s="331"/>
      <c r="G105" s="331"/>
      <c r="H105" s="331"/>
      <c r="I105" s="331"/>
    </row>
    <row r="106" spans="1:9" s="285" customFormat="1" ht="50.1" customHeight="1" x14ac:dyDescent="0.25">
      <c r="A106" s="331"/>
      <c r="B106" s="331"/>
      <c r="C106" s="331"/>
      <c r="D106" s="331"/>
      <c r="E106" s="331"/>
      <c r="F106" s="331"/>
      <c r="G106" s="331"/>
      <c r="H106" s="331"/>
      <c r="I106" s="331"/>
    </row>
    <row r="107" spans="1:9" s="285" customFormat="1" ht="50.1" customHeight="1" x14ac:dyDescent="0.25">
      <c r="A107" s="331"/>
      <c r="B107" s="331"/>
      <c r="C107" s="331"/>
      <c r="D107" s="331"/>
      <c r="E107" s="331"/>
      <c r="F107" s="331"/>
      <c r="G107" s="331"/>
      <c r="H107" s="331"/>
      <c r="I107" s="331"/>
    </row>
    <row r="108" spans="1:9" s="285" customFormat="1" ht="50.1" customHeight="1" x14ac:dyDescent="0.25">
      <c r="A108" s="331"/>
      <c r="B108" s="331"/>
      <c r="C108" s="331"/>
      <c r="D108" s="331"/>
      <c r="E108" s="331"/>
      <c r="F108" s="331"/>
      <c r="G108" s="331"/>
      <c r="H108" s="331"/>
      <c r="I108" s="331"/>
    </row>
    <row r="109" spans="1:9" s="285" customFormat="1" ht="50.1" customHeight="1" x14ac:dyDescent="0.25">
      <c r="A109" s="331"/>
      <c r="B109" s="331"/>
      <c r="C109" s="331"/>
      <c r="D109" s="331"/>
      <c r="E109" s="331"/>
      <c r="F109" s="331"/>
      <c r="G109" s="331"/>
      <c r="H109" s="331"/>
      <c r="I109" s="331"/>
    </row>
    <row r="110" spans="1:9" s="285" customFormat="1" ht="50.1" customHeight="1" x14ac:dyDescent="0.25">
      <c r="A110" s="331"/>
      <c r="B110" s="331"/>
      <c r="C110" s="331"/>
      <c r="D110" s="331"/>
      <c r="E110" s="331"/>
      <c r="F110" s="331"/>
      <c r="G110" s="331"/>
      <c r="H110" s="331"/>
      <c r="I110" s="331"/>
    </row>
    <row r="111" spans="1:9" s="285" customFormat="1" ht="50.1" customHeight="1" x14ac:dyDescent="0.25">
      <c r="A111" s="331"/>
      <c r="B111" s="331"/>
      <c r="C111" s="331"/>
      <c r="D111" s="331"/>
      <c r="E111" s="331"/>
      <c r="F111" s="331"/>
      <c r="G111" s="331"/>
      <c r="H111" s="331"/>
      <c r="I111" s="331"/>
    </row>
    <row r="112" spans="1:9" s="285" customFormat="1" ht="50.1" customHeight="1" x14ac:dyDescent="0.25">
      <c r="A112" s="331"/>
      <c r="B112" s="331"/>
      <c r="C112" s="331"/>
      <c r="D112" s="331"/>
      <c r="E112" s="331"/>
      <c r="F112" s="331"/>
      <c r="G112" s="331"/>
      <c r="H112" s="331"/>
      <c r="I112" s="331"/>
    </row>
    <row r="113" spans="1:9" s="285" customFormat="1" ht="50.1" customHeight="1" x14ac:dyDescent="0.25">
      <c r="A113" s="331"/>
      <c r="B113" s="331"/>
      <c r="C113" s="331"/>
      <c r="D113" s="331"/>
      <c r="E113" s="331"/>
      <c r="F113" s="331"/>
      <c r="G113" s="331"/>
      <c r="H113" s="331"/>
      <c r="I113" s="331"/>
    </row>
    <row r="114" spans="1:9" s="285" customFormat="1" ht="50.1" customHeight="1" x14ac:dyDescent="0.25">
      <c r="A114" s="331"/>
      <c r="B114" s="331"/>
      <c r="C114" s="331"/>
      <c r="D114" s="331"/>
      <c r="E114" s="331"/>
      <c r="F114" s="331"/>
      <c r="G114" s="331"/>
      <c r="H114" s="331"/>
      <c r="I114" s="331"/>
    </row>
    <row r="115" spans="1:9" s="285" customFormat="1" ht="50.1" customHeight="1" x14ac:dyDescent="0.25">
      <c r="A115" s="331"/>
      <c r="B115" s="331"/>
      <c r="C115" s="331"/>
      <c r="D115" s="331"/>
      <c r="E115" s="331"/>
      <c r="F115" s="331"/>
      <c r="G115" s="331"/>
      <c r="H115" s="331"/>
      <c r="I115" s="331"/>
    </row>
    <row r="116" spans="1:9" s="285" customFormat="1" ht="50.1" customHeight="1" x14ac:dyDescent="0.25">
      <c r="A116" s="331"/>
      <c r="B116" s="331"/>
      <c r="C116" s="331"/>
      <c r="D116" s="331"/>
      <c r="E116" s="331"/>
      <c r="F116" s="331"/>
      <c r="G116" s="331"/>
      <c r="H116" s="331"/>
      <c r="I116" s="331"/>
    </row>
    <row r="117" spans="1:9" s="285" customFormat="1" ht="50.1" customHeight="1" x14ac:dyDescent="0.25">
      <c r="A117" s="331"/>
      <c r="B117" s="331"/>
      <c r="C117" s="331"/>
      <c r="D117" s="331"/>
      <c r="E117" s="331"/>
      <c r="F117" s="331"/>
      <c r="G117" s="331"/>
      <c r="H117" s="331"/>
      <c r="I117" s="331"/>
    </row>
    <row r="118" spans="1:9" s="285" customFormat="1" ht="50.1" customHeight="1" x14ac:dyDescent="0.25">
      <c r="A118" s="331"/>
      <c r="B118" s="331"/>
      <c r="C118" s="331"/>
      <c r="D118" s="331"/>
      <c r="E118" s="331"/>
      <c r="F118" s="331"/>
      <c r="G118" s="331"/>
      <c r="H118" s="331"/>
      <c r="I118" s="331"/>
    </row>
    <row r="119" spans="1:9" s="285" customFormat="1" ht="50.1" customHeight="1" x14ac:dyDescent="0.25">
      <c r="A119" s="331"/>
      <c r="B119" s="331"/>
      <c r="C119" s="331"/>
      <c r="D119" s="331"/>
      <c r="E119" s="331"/>
      <c r="F119" s="331"/>
      <c r="G119" s="331"/>
      <c r="H119" s="331"/>
      <c r="I119" s="331"/>
    </row>
    <row r="120" spans="1:9" s="285" customFormat="1" ht="50.1" customHeight="1" x14ac:dyDescent="0.25">
      <c r="A120" s="331"/>
      <c r="B120" s="331"/>
      <c r="C120" s="331"/>
      <c r="D120" s="331"/>
      <c r="E120" s="331"/>
      <c r="F120" s="331"/>
      <c r="G120" s="331"/>
      <c r="H120" s="331"/>
      <c r="I120" s="331"/>
    </row>
    <row r="121" spans="1:9" s="285" customFormat="1" ht="50.1" customHeight="1" x14ac:dyDescent="0.25">
      <c r="A121" s="331"/>
      <c r="B121" s="331"/>
      <c r="C121" s="331"/>
      <c r="D121" s="331"/>
      <c r="E121" s="331"/>
      <c r="F121" s="331"/>
      <c r="G121" s="331"/>
      <c r="H121" s="331"/>
      <c r="I121" s="331"/>
    </row>
    <row r="122" spans="1:9" s="285" customFormat="1" ht="50.1" customHeight="1" x14ac:dyDescent="0.25">
      <c r="A122" s="331"/>
      <c r="B122" s="331"/>
      <c r="C122" s="331"/>
      <c r="D122" s="331"/>
      <c r="E122" s="331"/>
      <c r="F122" s="331"/>
      <c r="G122" s="331"/>
      <c r="H122" s="331"/>
      <c r="I122" s="331"/>
    </row>
    <row r="123" spans="1:9" s="285" customFormat="1" ht="50.1" customHeight="1" x14ac:dyDescent="0.25">
      <c r="A123" s="331"/>
      <c r="B123" s="331"/>
      <c r="C123" s="331"/>
      <c r="D123" s="331"/>
      <c r="E123" s="331"/>
      <c r="F123" s="331"/>
      <c r="G123" s="331"/>
      <c r="H123" s="331"/>
      <c r="I123" s="331"/>
    </row>
    <row r="124" spans="1:9" s="285" customFormat="1" ht="50.1" customHeight="1" x14ac:dyDescent="0.25">
      <c r="A124" s="331"/>
      <c r="B124" s="331"/>
      <c r="C124" s="331"/>
      <c r="D124" s="331"/>
      <c r="E124" s="331"/>
      <c r="F124" s="331"/>
      <c r="G124" s="331"/>
      <c r="H124" s="331"/>
      <c r="I124" s="331"/>
    </row>
    <row r="125" spans="1:9" s="285" customFormat="1" ht="50.1" customHeight="1" x14ac:dyDescent="0.25">
      <c r="A125" s="331"/>
      <c r="B125" s="331"/>
      <c r="C125" s="331"/>
      <c r="D125" s="331"/>
      <c r="E125" s="331"/>
      <c r="F125" s="331"/>
      <c r="G125" s="331"/>
      <c r="H125" s="331"/>
      <c r="I125" s="331"/>
    </row>
    <row r="126" spans="1:9" s="285" customFormat="1" ht="50.1" customHeight="1" x14ac:dyDescent="0.25">
      <c r="A126" s="331"/>
      <c r="B126" s="331"/>
      <c r="C126" s="331"/>
      <c r="D126" s="331"/>
      <c r="E126" s="331"/>
      <c r="F126" s="331"/>
      <c r="G126" s="331"/>
      <c r="H126" s="331"/>
      <c r="I126" s="331"/>
    </row>
    <row r="127" spans="1:9" s="285" customFormat="1" ht="50.1" customHeight="1" x14ac:dyDescent="0.25">
      <c r="A127" s="331"/>
      <c r="B127" s="331"/>
      <c r="C127" s="331"/>
      <c r="D127" s="331"/>
      <c r="E127" s="331"/>
      <c r="F127" s="331"/>
      <c r="G127" s="331"/>
      <c r="H127" s="331"/>
      <c r="I127" s="331"/>
    </row>
    <row r="128" spans="1:9" s="285" customFormat="1" ht="50.1" customHeight="1" x14ac:dyDescent="0.25">
      <c r="A128" s="331"/>
      <c r="B128" s="331"/>
      <c r="C128" s="331"/>
      <c r="D128" s="331"/>
      <c r="E128" s="331"/>
      <c r="F128" s="331"/>
      <c r="G128" s="331"/>
      <c r="H128" s="331"/>
      <c r="I128" s="331"/>
    </row>
    <row r="129" spans="1:9" s="285" customFormat="1" ht="50.1" customHeight="1" x14ac:dyDescent="0.25">
      <c r="A129" s="331"/>
      <c r="B129" s="331"/>
      <c r="C129" s="331"/>
      <c r="D129" s="331"/>
      <c r="E129" s="331"/>
      <c r="F129" s="331"/>
      <c r="G129" s="331"/>
      <c r="H129" s="331"/>
      <c r="I129" s="331"/>
    </row>
    <row r="130" spans="1:9" s="285" customFormat="1" ht="50.1" customHeight="1" x14ac:dyDescent="0.25">
      <c r="A130" s="331"/>
      <c r="B130" s="331"/>
      <c r="C130" s="331"/>
      <c r="D130" s="331"/>
      <c r="E130" s="331"/>
      <c r="F130" s="331"/>
      <c r="G130" s="331"/>
      <c r="H130" s="331"/>
      <c r="I130" s="331"/>
    </row>
    <row r="131" spans="1:9" s="285" customFormat="1" ht="50.1" customHeight="1" x14ac:dyDescent="0.25">
      <c r="A131" s="331"/>
      <c r="B131" s="331"/>
      <c r="C131" s="331"/>
      <c r="D131" s="331"/>
      <c r="E131" s="331"/>
      <c r="F131" s="331"/>
      <c r="G131" s="331"/>
      <c r="H131" s="331"/>
      <c r="I131" s="331"/>
    </row>
    <row r="132" spans="1:9" s="285" customFormat="1" ht="50.1" customHeight="1" x14ac:dyDescent="0.25">
      <c r="A132" s="331"/>
      <c r="B132" s="331"/>
      <c r="C132" s="331"/>
      <c r="D132" s="331"/>
      <c r="E132" s="331"/>
      <c r="F132" s="331"/>
      <c r="G132" s="331"/>
      <c r="H132" s="331"/>
      <c r="I132" s="331"/>
    </row>
    <row r="133" spans="1:9" s="285" customFormat="1" ht="50.1" customHeight="1" x14ac:dyDescent="0.25">
      <c r="A133" s="331"/>
      <c r="B133" s="331"/>
      <c r="C133" s="331"/>
      <c r="D133" s="331"/>
      <c r="E133" s="331"/>
      <c r="F133" s="331"/>
      <c r="G133" s="331"/>
      <c r="H133" s="331"/>
      <c r="I133" s="331"/>
    </row>
    <row r="134" spans="1:9" s="285" customFormat="1" ht="50.1" customHeight="1" x14ac:dyDescent="0.25">
      <c r="A134" s="331"/>
      <c r="B134" s="331"/>
      <c r="C134" s="331"/>
      <c r="D134" s="331"/>
      <c r="E134" s="331"/>
      <c r="F134" s="331"/>
      <c r="G134" s="331"/>
      <c r="H134" s="331"/>
      <c r="I134" s="331"/>
    </row>
    <row r="135" spans="1:9" s="285" customFormat="1" ht="50.1" customHeight="1" x14ac:dyDescent="0.25">
      <c r="A135" s="331"/>
      <c r="B135" s="331"/>
      <c r="C135" s="331"/>
      <c r="D135" s="331"/>
      <c r="E135" s="331"/>
      <c r="F135" s="331"/>
      <c r="G135" s="331"/>
      <c r="H135" s="331"/>
      <c r="I135" s="331"/>
    </row>
    <row r="136" spans="1:9" s="285" customFormat="1" ht="50.1" customHeight="1" x14ac:dyDescent="0.25">
      <c r="A136" s="331"/>
      <c r="B136" s="331"/>
      <c r="C136" s="331"/>
      <c r="D136" s="331"/>
      <c r="E136" s="331"/>
      <c r="F136" s="331"/>
      <c r="G136" s="331"/>
      <c r="H136" s="331"/>
      <c r="I136" s="331"/>
    </row>
    <row r="137" spans="1:9" s="285" customFormat="1" ht="50.1" customHeight="1" x14ac:dyDescent="0.25">
      <c r="A137" s="331"/>
      <c r="B137" s="331"/>
      <c r="C137" s="331"/>
      <c r="D137" s="331"/>
      <c r="E137" s="331"/>
      <c r="F137" s="331"/>
      <c r="G137" s="331"/>
      <c r="H137" s="331"/>
      <c r="I137" s="331"/>
    </row>
    <row r="138" spans="1:9" s="285" customFormat="1" ht="50.1" customHeight="1" x14ac:dyDescent="0.25">
      <c r="A138" s="331"/>
      <c r="B138" s="331"/>
      <c r="C138" s="331"/>
      <c r="D138" s="331"/>
      <c r="E138" s="331"/>
      <c r="F138" s="331"/>
      <c r="G138" s="331"/>
      <c r="H138" s="331"/>
      <c r="I138" s="331"/>
    </row>
    <row r="139" spans="1:9" s="285" customFormat="1" ht="50.1" customHeight="1" x14ac:dyDescent="0.25">
      <c r="A139" s="331"/>
      <c r="B139" s="331"/>
      <c r="C139" s="331"/>
      <c r="D139" s="331"/>
      <c r="E139" s="331"/>
      <c r="F139" s="331"/>
      <c r="G139" s="331"/>
      <c r="H139" s="331"/>
      <c r="I139" s="331"/>
    </row>
    <row r="140" spans="1:9" s="285" customFormat="1" ht="50.1" customHeight="1" x14ac:dyDescent="0.25">
      <c r="A140" s="331"/>
      <c r="B140" s="331"/>
      <c r="C140" s="331"/>
      <c r="D140" s="331"/>
      <c r="E140" s="331"/>
      <c r="F140" s="331"/>
      <c r="G140" s="331"/>
      <c r="H140" s="331"/>
      <c r="I140" s="331"/>
    </row>
    <row r="141" spans="1:9" s="285" customFormat="1" ht="50.1" customHeight="1" x14ac:dyDescent="0.25">
      <c r="A141" s="331"/>
      <c r="B141" s="331"/>
      <c r="C141" s="331"/>
      <c r="D141" s="331"/>
      <c r="E141" s="331"/>
      <c r="F141" s="331"/>
      <c r="G141" s="331"/>
      <c r="H141" s="331"/>
      <c r="I141" s="331"/>
    </row>
    <row r="142" spans="1:9" s="285" customFormat="1" ht="50.1" customHeight="1" x14ac:dyDescent="0.25">
      <c r="A142" s="331"/>
      <c r="B142" s="331"/>
      <c r="C142" s="331"/>
      <c r="D142" s="331"/>
      <c r="E142" s="331"/>
      <c r="F142" s="331"/>
      <c r="G142" s="331"/>
      <c r="H142" s="331"/>
      <c r="I142" s="331"/>
    </row>
    <row r="143" spans="1:9" s="285" customFormat="1" ht="50.1" customHeight="1" x14ac:dyDescent="0.25">
      <c r="A143" s="331"/>
      <c r="B143" s="331"/>
      <c r="C143" s="331"/>
      <c r="D143" s="331"/>
      <c r="E143" s="331"/>
      <c r="F143" s="331"/>
      <c r="G143" s="331"/>
      <c r="H143" s="331"/>
      <c r="I143" s="331"/>
    </row>
    <row r="144" spans="1:9" s="285" customFormat="1" ht="50.1" customHeight="1" x14ac:dyDescent="0.25">
      <c r="A144" s="331"/>
      <c r="B144" s="331"/>
      <c r="C144" s="331"/>
      <c r="D144" s="331"/>
      <c r="E144" s="331"/>
      <c r="F144" s="331"/>
      <c r="G144" s="331"/>
      <c r="H144" s="331"/>
      <c r="I144" s="331"/>
    </row>
    <row r="145" spans="1:9" s="285" customFormat="1" ht="50.1" customHeight="1" x14ac:dyDescent="0.25">
      <c r="A145" s="331"/>
      <c r="B145" s="331"/>
      <c r="C145" s="331"/>
      <c r="D145" s="331"/>
      <c r="E145" s="331"/>
      <c r="F145" s="331"/>
      <c r="G145" s="331"/>
      <c r="H145" s="331"/>
      <c r="I145" s="331"/>
    </row>
    <row r="146" spans="1:9" s="285" customFormat="1" ht="50.1" customHeight="1" x14ac:dyDescent="0.25">
      <c r="A146" s="331"/>
      <c r="B146" s="331"/>
      <c r="C146" s="331"/>
      <c r="D146" s="331"/>
      <c r="E146" s="331"/>
      <c r="F146" s="331"/>
      <c r="G146" s="331"/>
      <c r="H146" s="331"/>
      <c r="I146" s="331"/>
    </row>
    <row r="147" spans="1:9" s="285" customFormat="1" ht="50.1" customHeight="1" x14ac:dyDescent="0.25">
      <c r="A147" s="331"/>
      <c r="B147" s="331"/>
      <c r="C147" s="331"/>
      <c r="D147" s="331"/>
      <c r="E147" s="331"/>
      <c r="F147" s="331"/>
      <c r="G147" s="331"/>
      <c r="H147" s="331"/>
      <c r="I147" s="331"/>
    </row>
    <row r="148" spans="1:9" s="285" customFormat="1" ht="50.1" customHeight="1" x14ac:dyDescent="0.25">
      <c r="A148" s="331"/>
      <c r="B148" s="331"/>
      <c r="C148" s="331"/>
      <c r="D148" s="331"/>
      <c r="E148" s="331"/>
      <c r="F148" s="331"/>
      <c r="G148" s="331"/>
      <c r="H148" s="331"/>
      <c r="I148" s="331"/>
    </row>
    <row r="149" spans="1:9" s="285" customFormat="1" ht="50.1" customHeight="1" x14ac:dyDescent="0.25">
      <c r="A149" s="331"/>
      <c r="B149" s="331"/>
      <c r="C149" s="331"/>
      <c r="D149" s="331"/>
      <c r="E149" s="331"/>
      <c r="F149" s="331"/>
      <c r="G149" s="331"/>
      <c r="H149" s="331"/>
      <c r="I149" s="331"/>
    </row>
    <row r="150" spans="1:9" s="285" customFormat="1" ht="50.1" customHeight="1" x14ac:dyDescent="0.25">
      <c r="A150" s="331"/>
      <c r="B150" s="331"/>
      <c r="C150" s="331"/>
      <c r="D150" s="331"/>
      <c r="E150" s="331"/>
      <c r="F150" s="331"/>
      <c r="G150" s="331"/>
      <c r="H150" s="331"/>
      <c r="I150" s="331"/>
    </row>
    <row r="151" spans="1:9" s="285" customFormat="1" ht="50.1" customHeight="1" x14ac:dyDescent="0.25">
      <c r="A151" s="331"/>
      <c r="B151" s="331"/>
      <c r="C151" s="331"/>
      <c r="D151" s="331"/>
      <c r="E151" s="331"/>
      <c r="F151" s="331"/>
      <c r="G151" s="331"/>
      <c r="H151" s="331"/>
      <c r="I151" s="331"/>
    </row>
    <row r="152" spans="1:9" s="285" customFormat="1" ht="50.1" customHeight="1" x14ac:dyDescent="0.25">
      <c r="A152" s="331"/>
      <c r="B152" s="331"/>
      <c r="C152" s="331"/>
      <c r="D152" s="331"/>
      <c r="E152" s="331"/>
      <c r="F152" s="331"/>
      <c r="G152" s="331"/>
      <c r="H152" s="331"/>
      <c r="I152" s="331"/>
    </row>
    <row r="153" spans="1:9" s="285" customFormat="1" ht="50.1" customHeight="1" x14ac:dyDescent="0.25">
      <c r="A153" s="331"/>
      <c r="B153" s="331"/>
      <c r="C153" s="331"/>
      <c r="D153" s="331"/>
      <c r="E153" s="331"/>
      <c r="F153" s="331"/>
      <c r="G153" s="331"/>
      <c r="H153" s="331"/>
      <c r="I153" s="331"/>
    </row>
    <row r="154" spans="1:9" s="285" customFormat="1" ht="50.1" customHeight="1" x14ac:dyDescent="0.25">
      <c r="A154" s="331"/>
      <c r="B154" s="331"/>
      <c r="C154" s="331"/>
      <c r="D154" s="331"/>
      <c r="E154" s="331"/>
      <c r="F154" s="331"/>
      <c r="G154" s="331"/>
      <c r="H154" s="331"/>
      <c r="I154" s="331"/>
    </row>
    <row r="155" spans="1:9" s="285" customFormat="1" ht="50.1" customHeight="1" x14ac:dyDescent="0.25">
      <c r="A155" s="331"/>
      <c r="B155" s="331"/>
      <c r="C155" s="331"/>
      <c r="D155" s="331"/>
      <c r="E155" s="331"/>
      <c r="F155" s="331"/>
      <c r="G155" s="331"/>
      <c r="H155" s="331"/>
      <c r="I155" s="331"/>
    </row>
    <row r="156" spans="1:9" s="285" customFormat="1" ht="50.1" customHeight="1" x14ac:dyDescent="0.25">
      <c r="A156" s="331"/>
      <c r="B156" s="331"/>
      <c r="C156" s="331"/>
      <c r="D156" s="331"/>
      <c r="E156" s="331"/>
      <c r="F156" s="331"/>
      <c r="G156" s="331"/>
      <c r="H156" s="331"/>
      <c r="I156" s="331"/>
    </row>
    <row r="157" spans="1:9" s="285" customFormat="1" ht="50.1" customHeight="1" x14ac:dyDescent="0.25">
      <c r="A157" s="331"/>
      <c r="B157" s="331"/>
      <c r="C157" s="331"/>
      <c r="D157" s="331"/>
      <c r="E157" s="331"/>
      <c r="F157" s="331"/>
      <c r="G157" s="331"/>
      <c r="H157" s="331"/>
      <c r="I157" s="331"/>
    </row>
    <row r="158" spans="1:9" s="285" customFormat="1" ht="50.1" customHeight="1" x14ac:dyDescent="0.25">
      <c r="A158" s="331"/>
      <c r="B158" s="331"/>
      <c r="C158" s="331"/>
      <c r="D158" s="331"/>
      <c r="E158" s="331"/>
      <c r="F158" s="331"/>
      <c r="G158" s="331"/>
      <c r="H158" s="331"/>
      <c r="I158" s="331"/>
    </row>
    <row r="159" spans="1:9" s="285" customFormat="1" ht="50.1" customHeight="1" x14ac:dyDescent="0.25">
      <c r="A159" s="331"/>
      <c r="B159" s="331"/>
      <c r="C159" s="331"/>
      <c r="D159" s="331"/>
      <c r="E159" s="331"/>
      <c r="F159" s="331"/>
      <c r="G159" s="331"/>
      <c r="H159" s="331"/>
      <c r="I159" s="331"/>
    </row>
    <row r="160" spans="1:9" s="285" customFormat="1" ht="50.1" customHeight="1" x14ac:dyDescent="0.25">
      <c r="A160" s="331"/>
      <c r="B160" s="331"/>
      <c r="C160" s="331"/>
      <c r="D160" s="331"/>
      <c r="E160" s="331"/>
      <c r="F160" s="331"/>
      <c r="G160" s="331"/>
      <c r="H160" s="331"/>
      <c r="I160" s="331"/>
    </row>
    <row r="161" spans="1:76" ht="50.1" customHeight="1" x14ac:dyDescent="0.25">
      <c r="A161" s="331"/>
      <c r="B161" s="331"/>
      <c r="C161" s="331"/>
      <c r="D161" s="331"/>
      <c r="E161" s="331"/>
      <c r="F161" s="331"/>
      <c r="G161" s="331"/>
      <c r="H161" s="331"/>
      <c r="I161" s="331"/>
    </row>
    <row r="162" spans="1:76" ht="50.1" customHeight="1" x14ac:dyDescent="0.25">
      <c r="A162" s="331"/>
      <c r="B162" s="331"/>
      <c r="C162" s="331"/>
      <c r="D162" s="331"/>
      <c r="E162" s="331"/>
      <c r="F162" s="331"/>
      <c r="G162" s="331"/>
      <c r="H162" s="331"/>
      <c r="I162" s="331"/>
    </row>
    <row r="163" spans="1:76" ht="50.1" customHeight="1" x14ac:dyDescent="0.25">
      <c r="A163" s="331"/>
      <c r="B163" s="331"/>
      <c r="C163" s="331"/>
      <c r="D163" s="331"/>
      <c r="E163" s="331"/>
      <c r="F163" s="331"/>
      <c r="G163" s="331"/>
      <c r="H163" s="331"/>
      <c r="I163" s="331"/>
    </row>
    <row r="164" spans="1:76" ht="50.1" customHeight="1" x14ac:dyDescent="0.25">
      <c r="A164" s="331"/>
      <c r="B164" s="331"/>
      <c r="C164" s="331"/>
      <c r="D164" s="331"/>
      <c r="E164" s="331"/>
      <c r="F164" s="331"/>
      <c r="G164" s="331"/>
      <c r="H164" s="331"/>
      <c r="I164" s="331"/>
    </row>
    <row r="165" spans="1:76" ht="50.1" customHeight="1" x14ac:dyDescent="0.25">
      <c r="A165" s="331"/>
      <c r="B165" s="331"/>
      <c r="C165" s="331"/>
      <c r="D165" s="331"/>
      <c r="E165" s="331"/>
      <c r="F165" s="331"/>
      <c r="G165" s="331"/>
      <c r="H165" s="331"/>
      <c r="I165" s="331"/>
    </row>
    <row r="166" spans="1:76" ht="50.1" customHeight="1" x14ac:dyDescent="0.25">
      <c r="A166" s="331"/>
      <c r="B166" s="331"/>
      <c r="C166" s="331"/>
      <c r="D166" s="331"/>
      <c r="E166" s="331"/>
      <c r="F166" s="331"/>
      <c r="G166" s="331"/>
      <c r="H166" s="331"/>
      <c r="I166" s="331"/>
    </row>
    <row r="167" spans="1:76" ht="50.1" customHeight="1" x14ac:dyDescent="0.25">
      <c r="A167" s="331"/>
      <c r="B167" s="331"/>
      <c r="C167" s="331"/>
      <c r="D167" s="331"/>
      <c r="E167" s="331"/>
      <c r="F167" s="331"/>
      <c r="G167" s="331"/>
      <c r="H167" s="331"/>
      <c r="I167" s="331"/>
    </row>
    <row r="168" spans="1:76" ht="50.1" customHeight="1" x14ac:dyDescent="0.25">
      <c r="A168" s="331"/>
      <c r="B168" s="331"/>
      <c r="C168" s="331"/>
      <c r="D168" s="331"/>
      <c r="E168" s="331"/>
      <c r="F168" s="331"/>
      <c r="G168" s="331"/>
      <c r="H168" s="331"/>
      <c r="I168" s="331"/>
    </row>
    <row r="169" spans="1:76" s="333" customFormat="1" ht="50.1" customHeight="1" x14ac:dyDescent="0.25">
      <c r="A169" s="331"/>
      <c r="B169" s="331"/>
      <c r="C169" s="331"/>
      <c r="D169" s="331"/>
      <c r="E169" s="331"/>
      <c r="F169" s="331"/>
      <c r="G169" s="331"/>
      <c r="H169" s="331"/>
      <c r="I169" s="331"/>
      <c r="J169" s="285"/>
      <c r="K169" s="285"/>
      <c r="L169" s="285"/>
      <c r="M169" s="285"/>
      <c r="N169" s="285"/>
      <c r="O169" s="285"/>
      <c r="P169" s="285"/>
      <c r="Q169" s="285"/>
      <c r="R169" s="285"/>
      <c r="S169" s="285"/>
      <c r="T169" s="285"/>
      <c r="U169" s="285"/>
      <c r="V169" s="285"/>
      <c r="W169" s="285"/>
      <c r="X169" s="285"/>
      <c r="Y169" s="285"/>
      <c r="Z169" s="285"/>
      <c r="AA169" s="285"/>
      <c r="AB169" s="285"/>
      <c r="AC169" s="285"/>
      <c r="AD169" s="285"/>
      <c r="AE169" s="285"/>
      <c r="AF169" s="285"/>
      <c r="AG169" s="285"/>
      <c r="AH169" s="285"/>
      <c r="AI169" s="285"/>
      <c r="AJ169" s="285"/>
      <c r="AK169" s="285"/>
      <c r="AL169" s="285"/>
      <c r="AM169" s="285"/>
      <c r="AN169" s="285"/>
      <c r="AO169" s="285"/>
      <c r="AP169" s="285"/>
      <c r="AQ169" s="285"/>
      <c r="AR169" s="285"/>
      <c r="AS169" s="285"/>
      <c r="AT169" s="285"/>
      <c r="AU169" s="285"/>
      <c r="AV169" s="285"/>
      <c r="AW169" s="285"/>
      <c r="AX169" s="285"/>
      <c r="AY169" s="285"/>
      <c r="AZ169" s="285"/>
      <c r="BA169" s="285"/>
      <c r="BB169" s="285"/>
      <c r="BC169" s="285"/>
      <c r="BD169" s="285"/>
      <c r="BE169" s="285"/>
      <c r="BF169" s="285"/>
      <c r="BG169" s="285"/>
      <c r="BH169" s="285"/>
      <c r="BI169" s="285"/>
      <c r="BJ169" s="285"/>
      <c r="BK169" s="285"/>
      <c r="BL169" s="285"/>
      <c r="BM169" s="285"/>
      <c r="BN169" s="285"/>
      <c r="BO169" s="285"/>
      <c r="BP169" s="285"/>
      <c r="BQ169" s="285"/>
      <c r="BR169" s="285"/>
      <c r="BS169" s="285"/>
      <c r="BT169" s="285"/>
      <c r="BU169" s="285"/>
      <c r="BV169" s="285"/>
      <c r="BW169" s="285"/>
      <c r="BX169" s="285"/>
    </row>
    <row r="170" spans="1:76" s="333" customFormat="1" ht="50.1" customHeight="1" x14ac:dyDescent="0.25">
      <c r="A170" s="331"/>
      <c r="B170" s="331"/>
      <c r="C170" s="331"/>
      <c r="D170" s="331"/>
      <c r="E170" s="331"/>
      <c r="F170" s="331"/>
      <c r="G170" s="331"/>
      <c r="H170" s="331"/>
      <c r="I170" s="331"/>
      <c r="J170" s="285"/>
      <c r="K170" s="285"/>
      <c r="L170" s="285"/>
      <c r="M170" s="285"/>
      <c r="N170" s="285"/>
      <c r="O170" s="285"/>
      <c r="P170" s="285"/>
      <c r="Q170" s="285"/>
      <c r="R170" s="285"/>
      <c r="S170" s="285"/>
      <c r="T170" s="285"/>
      <c r="U170" s="285"/>
      <c r="V170" s="285"/>
      <c r="W170" s="285"/>
      <c r="X170" s="285"/>
      <c r="Y170" s="285"/>
      <c r="Z170" s="285"/>
      <c r="AA170" s="285"/>
      <c r="AB170" s="285"/>
      <c r="AC170" s="285"/>
      <c r="AD170" s="285"/>
      <c r="AE170" s="285"/>
      <c r="AF170" s="285"/>
      <c r="AG170" s="285"/>
      <c r="AH170" s="285"/>
      <c r="AI170" s="285"/>
      <c r="AJ170" s="285"/>
      <c r="AK170" s="285"/>
      <c r="AL170" s="285"/>
      <c r="AM170" s="285"/>
      <c r="AN170" s="285"/>
      <c r="AO170" s="285"/>
      <c r="AP170" s="285"/>
      <c r="AQ170" s="285"/>
      <c r="AR170" s="285"/>
      <c r="AS170" s="285"/>
      <c r="AT170" s="285"/>
      <c r="AU170" s="285"/>
      <c r="AV170" s="285"/>
      <c r="AW170" s="285"/>
      <c r="AX170" s="285"/>
      <c r="AY170" s="285"/>
      <c r="AZ170" s="285"/>
      <c r="BA170" s="285"/>
      <c r="BB170" s="285"/>
      <c r="BC170" s="285"/>
      <c r="BD170" s="285"/>
      <c r="BE170" s="285"/>
      <c r="BF170" s="285"/>
      <c r="BG170" s="285"/>
      <c r="BH170" s="285"/>
      <c r="BI170" s="285"/>
      <c r="BJ170" s="285"/>
      <c r="BK170" s="285"/>
      <c r="BL170" s="285"/>
      <c r="BM170" s="285"/>
      <c r="BN170" s="285"/>
      <c r="BO170" s="285"/>
      <c r="BP170" s="285"/>
      <c r="BQ170" s="285"/>
      <c r="BR170" s="285"/>
      <c r="BS170" s="285"/>
      <c r="BT170" s="285"/>
      <c r="BU170" s="285"/>
      <c r="BV170" s="285"/>
      <c r="BW170" s="285"/>
      <c r="BX170" s="285"/>
    </row>
    <row r="171" spans="1:76" s="333" customFormat="1" ht="50.1" customHeight="1" x14ac:dyDescent="0.25">
      <c r="A171" s="331"/>
      <c r="B171" s="331"/>
      <c r="C171" s="331"/>
      <c r="D171" s="331"/>
      <c r="E171" s="331"/>
      <c r="F171" s="331"/>
      <c r="G171" s="331"/>
      <c r="H171" s="331"/>
      <c r="I171" s="331"/>
      <c r="J171" s="285"/>
      <c r="K171" s="285"/>
      <c r="L171" s="285"/>
      <c r="M171" s="285"/>
      <c r="N171" s="285"/>
      <c r="O171" s="285"/>
      <c r="P171" s="285"/>
      <c r="Q171" s="285"/>
      <c r="R171" s="285"/>
      <c r="S171" s="285"/>
      <c r="T171" s="285"/>
      <c r="U171" s="285"/>
      <c r="V171" s="285"/>
      <c r="W171" s="285"/>
      <c r="X171" s="285"/>
      <c r="Y171" s="285"/>
      <c r="Z171" s="285"/>
      <c r="AA171" s="285"/>
      <c r="AB171" s="285"/>
      <c r="AC171" s="285"/>
      <c r="AD171" s="285"/>
      <c r="AE171" s="285"/>
      <c r="AF171" s="285"/>
      <c r="AG171" s="285"/>
      <c r="AH171" s="285"/>
      <c r="AI171" s="285"/>
      <c r="AJ171" s="285"/>
      <c r="AK171" s="285"/>
      <c r="AL171" s="285"/>
      <c r="AM171" s="285"/>
      <c r="AN171" s="285"/>
      <c r="AO171" s="285"/>
      <c r="AP171" s="285"/>
      <c r="AQ171" s="285"/>
      <c r="AR171" s="285"/>
      <c r="AS171" s="285"/>
      <c r="AT171" s="285"/>
      <c r="AU171" s="285"/>
      <c r="AV171" s="285"/>
      <c r="AW171" s="285"/>
      <c r="AX171" s="285"/>
      <c r="AY171" s="285"/>
      <c r="AZ171" s="285"/>
      <c r="BA171" s="285"/>
      <c r="BB171" s="285"/>
      <c r="BC171" s="285"/>
      <c r="BD171" s="285"/>
      <c r="BE171" s="285"/>
      <c r="BF171" s="285"/>
      <c r="BG171" s="285"/>
      <c r="BH171" s="285"/>
      <c r="BI171" s="285"/>
      <c r="BJ171" s="285"/>
      <c r="BK171" s="285"/>
      <c r="BL171" s="285"/>
      <c r="BM171" s="285"/>
      <c r="BN171" s="285"/>
      <c r="BO171" s="285"/>
      <c r="BP171" s="285"/>
      <c r="BQ171" s="285"/>
      <c r="BR171" s="285"/>
      <c r="BS171" s="285"/>
      <c r="BT171" s="285"/>
      <c r="BU171" s="285"/>
      <c r="BV171" s="285"/>
      <c r="BW171" s="285"/>
      <c r="BX171" s="285"/>
    </row>
    <row r="172" spans="1:76" s="333" customFormat="1" ht="50.1" customHeight="1" x14ac:dyDescent="0.25">
      <c r="A172" s="331"/>
      <c r="B172" s="331"/>
      <c r="C172" s="331"/>
      <c r="D172" s="331"/>
      <c r="E172" s="331"/>
      <c r="F172" s="331"/>
      <c r="G172" s="331"/>
      <c r="H172" s="331"/>
      <c r="I172" s="331"/>
      <c r="J172" s="285"/>
      <c r="K172" s="285"/>
      <c r="L172" s="285"/>
      <c r="M172" s="285"/>
      <c r="N172" s="285"/>
      <c r="O172" s="285"/>
      <c r="P172" s="285"/>
      <c r="Q172" s="285"/>
      <c r="R172" s="285"/>
      <c r="S172" s="285"/>
      <c r="T172" s="285"/>
      <c r="U172" s="285"/>
      <c r="V172" s="285"/>
      <c r="W172" s="285"/>
      <c r="X172" s="285"/>
      <c r="Y172" s="285"/>
      <c r="Z172" s="285"/>
      <c r="AA172" s="285"/>
      <c r="AB172" s="285"/>
      <c r="AC172" s="285"/>
      <c r="AD172" s="285"/>
      <c r="AE172" s="285"/>
      <c r="AF172" s="285"/>
      <c r="AG172" s="285"/>
      <c r="AH172" s="285"/>
      <c r="AI172" s="285"/>
      <c r="AJ172" s="285"/>
      <c r="AK172" s="285"/>
      <c r="AL172" s="285"/>
      <c r="AM172" s="285"/>
      <c r="AN172" s="285"/>
      <c r="AO172" s="285"/>
      <c r="AP172" s="285"/>
      <c r="AQ172" s="285"/>
      <c r="AR172" s="285"/>
      <c r="AS172" s="285"/>
      <c r="AT172" s="285"/>
      <c r="AU172" s="285"/>
      <c r="AV172" s="285"/>
      <c r="AW172" s="285"/>
      <c r="AX172" s="285"/>
      <c r="AY172" s="285"/>
      <c r="AZ172" s="285"/>
      <c r="BA172" s="285"/>
      <c r="BB172" s="285"/>
      <c r="BC172" s="285"/>
      <c r="BD172" s="285"/>
      <c r="BE172" s="285"/>
      <c r="BF172" s="285"/>
      <c r="BG172" s="285"/>
      <c r="BH172" s="285"/>
      <c r="BI172" s="285"/>
      <c r="BJ172" s="285"/>
      <c r="BK172" s="285"/>
      <c r="BL172" s="285"/>
      <c r="BM172" s="285"/>
      <c r="BN172" s="285"/>
      <c r="BO172" s="285"/>
      <c r="BP172" s="285"/>
      <c r="BQ172" s="285"/>
      <c r="BR172" s="285"/>
      <c r="BS172" s="285"/>
      <c r="BT172" s="285"/>
      <c r="BU172" s="285"/>
      <c r="BV172" s="285"/>
      <c r="BW172" s="285"/>
      <c r="BX172" s="285"/>
    </row>
    <row r="173" spans="1:76" s="333" customFormat="1" ht="50.1" customHeight="1" x14ac:dyDescent="0.25">
      <c r="A173" s="331"/>
      <c r="B173" s="331"/>
      <c r="C173" s="331"/>
      <c r="D173" s="331"/>
      <c r="E173" s="331"/>
      <c r="F173" s="331"/>
      <c r="G173" s="331"/>
      <c r="H173" s="331"/>
      <c r="I173" s="331"/>
      <c r="J173" s="285"/>
      <c r="K173" s="285"/>
      <c r="L173" s="285"/>
      <c r="M173" s="285"/>
      <c r="N173" s="285"/>
      <c r="O173" s="285"/>
      <c r="P173" s="285"/>
      <c r="Q173" s="285"/>
      <c r="R173" s="285"/>
      <c r="S173" s="285"/>
      <c r="T173" s="285"/>
      <c r="U173" s="285"/>
      <c r="V173" s="285"/>
      <c r="W173" s="285"/>
      <c r="X173" s="285"/>
      <c r="Y173" s="285"/>
      <c r="Z173" s="285"/>
      <c r="AA173" s="285"/>
      <c r="AB173" s="285"/>
      <c r="AC173" s="285"/>
      <c r="AD173" s="285"/>
      <c r="AE173" s="285"/>
      <c r="AF173" s="285"/>
      <c r="AG173" s="285"/>
      <c r="AH173" s="285"/>
      <c r="AI173" s="285"/>
      <c r="AJ173" s="285"/>
      <c r="AK173" s="285"/>
      <c r="AL173" s="285"/>
      <c r="AM173" s="285"/>
      <c r="AN173" s="285"/>
      <c r="AO173" s="285"/>
      <c r="AP173" s="285"/>
      <c r="AQ173" s="285"/>
      <c r="AR173" s="285"/>
      <c r="AS173" s="285"/>
      <c r="AT173" s="285"/>
      <c r="AU173" s="285"/>
      <c r="AV173" s="285"/>
      <c r="AW173" s="285"/>
      <c r="AX173" s="285"/>
      <c r="AY173" s="285"/>
      <c r="AZ173" s="285"/>
      <c r="BA173" s="285"/>
      <c r="BB173" s="285"/>
      <c r="BC173" s="285"/>
      <c r="BD173" s="285"/>
      <c r="BE173" s="285"/>
      <c r="BF173" s="285"/>
      <c r="BG173" s="285"/>
      <c r="BH173" s="285"/>
      <c r="BI173" s="285"/>
      <c r="BJ173" s="285"/>
      <c r="BK173" s="285"/>
      <c r="BL173" s="285"/>
      <c r="BM173" s="285"/>
      <c r="BN173" s="285"/>
      <c r="BO173" s="285"/>
      <c r="BP173" s="285"/>
      <c r="BQ173" s="285"/>
      <c r="BR173" s="285"/>
      <c r="BS173" s="285"/>
      <c r="BT173" s="285"/>
      <c r="BU173" s="285"/>
      <c r="BV173" s="285"/>
      <c r="BW173" s="285"/>
      <c r="BX173" s="285"/>
    </row>
    <row r="174" spans="1:76" s="333" customFormat="1" ht="50.1" customHeight="1" x14ac:dyDescent="0.25">
      <c r="A174" s="331"/>
      <c r="B174" s="331"/>
      <c r="C174" s="331"/>
      <c r="D174" s="331"/>
      <c r="E174" s="331"/>
      <c r="F174" s="331"/>
      <c r="G174" s="331"/>
      <c r="H174" s="331"/>
      <c r="I174" s="331"/>
      <c r="J174" s="285"/>
      <c r="K174" s="285"/>
      <c r="L174" s="285"/>
      <c r="M174" s="285"/>
      <c r="N174" s="285"/>
      <c r="O174" s="285"/>
      <c r="P174" s="285"/>
      <c r="Q174" s="285"/>
      <c r="R174" s="285"/>
      <c r="S174" s="285"/>
      <c r="T174" s="285"/>
      <c r="U174" s="285"/>
      <c r="V174" s="285"/>
      <c r="W174" s="285"/>
      <c r="X174" s="285"/>
      <c r="Y174" s="285"/>
      <c r="Z174" s="285"/>
      <c r="AA174" s="285"/>
      <c r="AB174" s="285"/>
      <c r="AC174" s="285"/>
      <c r="AD174" s="285"/>
      <c r="AE174" s="285"/>
      <c r="AF174" s="285"/>
      <c r="AG174" s="285"/>
      <c r="AH174" s="285"/>
      <c r="AI174" s="285"/>
      <c r="AJ174" s="285"/>
      <c r="AK174" s="285"/>
      <c r="AL174" s="285"/>
      <c r="AM174" s="285"/>
      <c r="AN174" s="285"/>
      <c r="AO174" s="285"/>
      <c r="AP174" s="285"/>
      <c r="AQ174" s="285"/>
      <c r="AR174" s="285"/>
      <c r="AS174" s="285"/>
      <c r="AT174" s="285"/>
      <c r="AU174" s="285"/>
      <c r="AV174" s="285"/>
      <c r="AW174" s="285"/>
      <c r="AX174" s="285"/>
      <c r="AY174" s="285"/>
      <c r="AZ174" s="285"/>
      <c r="BA174" s="285"/>
      <c r="BB174" s="285"/>
      <c r="BC174" s="285"/>
      <c r="BD174" s="285"/>
      <c r="BE174" s="285"/>
      <c r="BF174" s="285"/>
      <c r="BG174" s="285"/>
      <c r="BH174" s="285"/>
      <c r="BI174" s="285"/>
      <c r="BJ174" s="285"/>
      <c r="BK174" s="285"/>
      <c r="BL174" s="285"/>
      <c r="BM174" s="285"/>
      <c r="BN174" s="285"/>
      <c r="BO174" s="285"/>
      <c r="BP174" s="285"/>
      <c r="BQ174" s="285"/>
      <c r="BR174" s="285"/>
      <c r="BS174" s="285"/>
      <c r="BT174" s="285"/>
      <c r="BU174" s="285"/>
      <c r="BV174" s="285"/>
      <c r="BW174" s="285"/>
      <c r="BX174" s="285"/>
    </row>
    <row r="175" spans="1:76" s="333" customFormat="1" ht="50.1" customHeight="1" x14ac:dyDescent="0.25">
      <c r="A175" s="331"/>
      <c r="B175" s="331"/>
      <c r="C175" s="331"/>
      <c r="D175" s="331"/>
      <c r="E175" s="331"/>
      <c r="F175" s="331"/>
      <c r="G175" s="331"/>
      <c r="H175" s="331"/>
      <c r="I175" s="331"/>
      <c r="J175" s="285"/>
      <c r="K175" s="285"/>
      <c r="L175" s="285"/>
      <c r="M175" s="285"/>
      <c r="N175" s="285"/>
      <c r="O175" s="285"/>
      <c r="P175" s="285"/>
      <c r="Q175" s="285"/>
      <c r="R175" s="285"/>
      <c r="S175" s="285"/>
      <c r="T175" s="285"/>
      <c r="U175" s="285"/>
      <c r="V175" s="285"/>
      <c r="W175" s="285"/>
      <c r="X175" s="285"/>
      <c r="Y175" s="285"/>
      <c r="Z175" s="285"/>
      <c r="AA175" s="285"/>
      <c r="AB175" s="285"/>
      <c r="AC175" s="285"/>
      <c r="AD175" s="285"/>
      <c r="AE175" s="285"/>
      <c r="AF175" s="285"/>
      <c r="AG175" s="285"/>
      <c r="AH175" s="285"/>
      <c r="AI175" s="285"/>
      <c r="AJ175" s="285"/>
      <c r="AK175" s="285"/>
      <c r="AL175" s="285"/>
      <c r="AM175" s="285"/>
      <c r="AN175" s="285"/>
      <c r="AO175" s="285"/>
      <c r="AP175" s="285"/>
      <c r="AQ175" s="285"/>
      <c r="AR175" s="285"/>
      <c r="AS175" s="285"/>
      <c r="AT175" s="285"/>
      <c r="AU175" s="285"/>
      <c r="AV175" s="285"/>
      <c r="AW175" s="285"/>
      <c r="AX175" s="285"/>
      <c r="AY175" s="285"/>
      <c r="AZ175" s="285"/>
      <c r="BA175" s="285"/>
      <c r="BB175" s="285"/>
      <c r="BC175" s="285"/>
      <c r="BD175" s="285"/>
      <c r="BE175" s="285"/>
      <c r="BF175" s="285"/>
      <c r="BG175" s="285"/>
      <c r="BH175" s="285"/>
      <c r="BI175" s="285"/>
      <c r="BJ175" s="285"/>
      <c r="BK175" s="285"/>
      <c r="BL175" s="285"/>
      <c r="BM175" s="285"/>
      <c r="BN175" s="285"/>
      <c r="BO175" s="285"/>
      <c r="BP175" s="285"/>
      <c r="BQ175" s="285"/>
      <c r="BR175" s="285"/>
      <c r="BS175" s="285"/>
      <c r="BT175" s="285"/>
      <c r="BU175" s="285"/>
      <c r="BV175" s="285"/>
      <c r="BW175" s="285"/>
      <c r="BX175" s="285"/>
    </row>
    <row r="176" spans="1:76" s="333" customFormat="1" ht="50.1" customHeight="1" x14ac:dyDescent="0.25">
      <c r="A176" s="331"/>
      <c r="B176" s="331"/>
      <c r="C176" s="331"/>
      <c r="D176" s="331"/>
      <c r="E176" s="331"/>
      <c r="F176" s="331"/>
      <c r="G176" s="331"/>
      <c r="H176" s="331"/>
      <c r="I176" s="331"/>
      <c r="J176" s="285"/>
      <c r="K176" s="285"/>
      <c r="L176" s="285"/>
      <c r="M176" s="285"/>
      <c r="N176" s="285"/>
      <c r="O176" s="285"/>
      <c r="P176" s="285"/>
      <c r="Q176" s="285"/>
      <c r="R176" s="285"/>
      <c r="S176" s="285"/>
      <c r="T176" s="285"/>
      <c r="U176" s="285"/>
      <c r="V176" s="285"/>
      <c r="W176" s="285"/>
      <c r="X176" s="285"/>
      <c r="Y176" s="285"/>
      <c r="Z176" s="285"/>
      <c r="AA176" s="285"/>
      <c r="AB176" s="285"/>
      <c r="AC176" s="285"/>
      <c r="AD176" s="285"/>
      <c r="AE176" s="285"/>
      <c r="AF176" s="285"/>
      <c r="AG176" s="285"/>
      <c r="AH176" s="285"/>
      <c r="AI176" s="285"/>
      <c r="AJ176" s="285"/>
      <c r="AK176" s="285"/>
      <c r="AL176" s="285"/>
      <c r="AM176" s="285"/>
      <c r="AN176" s="285"/>
      <c r="AO176" s="285"/>
      <c r="AP176" s="285"/>
      <c r="AQ176" s="285"/>
      <c r="AR176" s="285"/>
      <c r="AS176" s="285"/>
      <c r="AT176" s="285"/>
      <c r="AU176" s="285"/>
      <c r="AV176" s="285"/>
      <c r="AW176" s="285"/>
      <c r="AX176" s="285"/>
      <c r="AY176" s="285"/>
      <c r="AZ176" s="285"/>
      <c r="BA176" s="285"/>
      <c r="BB176" s="285"/>
      <c r="BC176" s="285"/>
      <c r="BD176" s="285"/>
      <c r="BE176" s="285"/>
      <c r="BF176" s="285"/>
      <c r="BG176" s="285"/>
      <c r="BH176" s="285"/>
      <c r="BI176" s="285"/>
      <c r="BJ176" s="285"/>
      <c r="BK176" s="285"/>
      <c r="BL176" s="285"/>
      <c r="BM176" s="285"/>
      <c r="BN176" s="285"/>
      <c r="BO176" s="285"/>
      <c r="BP176" s="285"/>
      <c r="BQ176" s="285"/>
      <c r="BR176" s="285"/>
      <c r="BS176" s="285"/>
      <c r="BT176" s="285"/>
      <c r="BU176" s="285"/>
      <c r="BV176" s="285"/>
      <c r="BW176" s="285"/>
      <c r="BX176" s="285"/>
    </row>
    <row r="177" spans="1:76" s="333" customFormat="1" ht="50.1" customHeight="1" x14ac:dyDescent="0.25">
      <c r="A177" s="331"/>
      <c r="B177" s="331"/>
      <c r="C177" s="331"/>
      <c r="D177" s="331"/>
      <c r="E177" s="331"/>
      <c r="F177" s="331"/>
      <c r="G177" s="331"/>
      <c r="H177" s="331"/>
      <c r="I177" s="331"/>
      <c r="J177" s="285"/>
      <c r="K177" s="285"/>
      <c r="L177" s="285"/>
      <c r="M177" s="285"/>
      <c r="N177" s="285"/>
      <c r="O177" s="285"/>
      <c r="P177" s="285"/>
      <c r="Q177" s="285"/>
      <c r="R177" s="285"/>
      <c r="S177" s="285"/>
      <c r="T177" s="285"/>
      <c r="U177" s="285"/>
      <c r="V177" s="285"/>
      <c r="W177" s="285"/>
      <c r="X177" s="285"/>
      <c r="Y177" s="285"/>
      <c r="Z177" s="285"/>
      <c r="AA177" s="285"/>
      <c r="AB177" s="285"/>
      <c r="AC177" s="285"/>
      <c r="AD177" s="285"/>
      <c r="AE177" s="285"/>
      <c r="AF177" s="285"/>
      <c r="AG177" s="285"/>
      <c r="AH177" s="285"/>
      <c r="AI177" s="285"/>
      <c r="AJ177" s="285"/>
      <c r="AK177" s="285"/>
      <c r="AL177" s="285"/>
      <c r="AM177" s="285"/>
      <c r="AN177" s="285"/>
      <c r="AO177" s="285"/>
      <c r="AP177" s="285"/>
      <c r="AQ177" s="285"/>
      <c r="AR177" s="285"/>
      <c r="AS177" s="285"/>
      <c r="AT177" s="285"/>
      <c r="AU177" s="285"/>
      <c r="AV177" s="285"/>
      <c r="AW177" s="285"/>
      <c r="AX177" s="285"/>
      <c r="AY177" s="285"/>
      <c r="AZ177" s="285"/>
      <c r="BA177" s="285"/>
      <c r="BB177" s="285"/>
      <c r="BC177" s="285"/>
      <c r="BD177" s="285"/>
      <c r="BE177" s="285"/>
      <c r="BF177" s="285"/>
      <c r="BG177" s="285"/>
      <c r="BH177" s="285"/>
      <c r="BI177" s="285"/>
      <c r="BJ177" s="285"/>
      <c r="BK177" s="285"/>
      <c r="BL177" s="285"/>
      <c r="BM177" s="285"/>
      <c r="BN177" s="285"/>
      <c r="BO177" s="285"/>
      <c r="BP177" s="285"/>
      <c r="BQ177" s="285"/>
      <c r="BR177" s="285"/>
      <c r="BS177" s="285"/>
      <c r="BT177" s="285"/>
      <c r="BU177" s="285"/>
      <c r="BV177" s="285"/>
      <c r="BW177" s="285"/>
      <c r="BX177" s="285"/>
    </row>
    <row r="178" spans="1:76" s="333" customFormat="1" ht="50.1" customHeight="1" x14ac:dyDescent="0.25">
      <c r="A178" s="331"/>
      <c r="B178" s="331"/>
      <c r="C178" s="331"/>
      <c r="D178" s="331"/>
      <c r="E178" s="331"/>
      <c r="F178" s="331"/>
      <c r="G178" s="331"/>
      <c r="H178" s="331"/>
      <c r="I178" s="331"/>
      <c r="J178" s="285"/>
      <c r="K178" s="285"/>
      <c r="L178" s="285"/>
      <c r="M178" s="285"/>
      <c r="N178" s="285"/>
      <c r="O178" s="285"/>
      <c r="P178" s="285"/>
      <c r="Q178" s="285"/>
      <c r="R178" s="285"/>
      <c r="S178" s="285"/>
      <c r="T178" s="285"/>
      <c r="U178" s="285"/>
      <c r="V178" s="285"/>
      <c r="W178" s="285"/>
      <c r="X178" s="285"/>
      <c r="Y178" s="285"/>
      <c r="Z178" s="285"/>
      <c r="AA178" s="285"/>
      <c r="AB178" s="285"/>
      <c r="AC178" s="285"/>
      <c r="AD178" s="285"/>
      <c r="AE178" s="285"/>
      <c r="AF178" s="285"/>
      <c r="AG178" s="285"/>
      <c r="AH178" s="285"/>
      <c r="AI178" s="285"/>
      <c r="AJ178" s="285"/>
      <c r="AK178" s="285"/>
      <c r="AL178" s="285"/>
      <c r="AM178" s="285"/>
      <c r="AN178" s="285"/>
      <c r="AO178" s="285"/>
      <c r="AP178" s="285"/>
      <c r="AQ178" s="285"/>
      <c r="AR178" s="285"/>
      <c r="AS178" s="285"/>
      <c r="AT178" s="285"/>
      <c r="AU178" s="285"/>
      <c r="AV178" s="285"/>
      <c r="AW178" s="285"/>
      <c r="AX178" s="285"/>
      <c r="AY178" s="285"/>
      <c r="AZ178" s="285"/>
      <c r="BA178" s="285"/>
      <c r="BB178" s="285"/>
      <c r="BC178" s="285"/>
      <c r="BD178" s="285"/>
      <c r="BE178" s="285"/>
      <c r="BF178" s="285"/>
      <c r="BG178" s="285"/>
      <c r="BH178" s="285"/>
      <c r="BI178" s="285"/>
      <c r="BJ178" s="285"/>
      <c r="BK178" s="285"/>
      <c r="BL178" s="285"/>
      <c r="BM178" s="285"/>
      <c r="BN178" s="285"/>
      <c r="BO178" s="285"/>
      <c r="BP178" s="285"/>
      <c r="BQ178" s="285"/>
      <c r="BR178" s="285"/>
      <c r="BS178" s="285"/>
      <c r="BT178" s="285"/>
      <c r="BU178" s="285"/>
      <c r="BV178" s="285"/>
      <c r="BW178" s="285"/>
      <c r="BX178" s="285"/>
    </row>
    <row r="179" spans="1:76" s="333" customFormat="1" ht="50.1" customHeight="1" x14ac:dyDescent="0.25">
      <c r="A179" s="331"/>
      <c r="B179" s="331"/>
      <c r="C179" s="331"/>
      <c r="D179" s="331"/>
      <c r="E179" s="331"/>
      <c r="F179" s="331"/>
      <c r="G179" s="331"/>
      <c r="H179" s="331"/>
      <c r="I179" s="331"/>
      <c r="J179" s="285"/>
      <c r="K179" s="285"/>
      <c r="L179" s="285"/>
      <c r="M179" s="285"/>
      <c r="N179" s="285"/>
      <c r="O179" s="285"/>
      <c r="P179" s="285"/>
      <c r="Q179" s="285"/>
      <c r="R179" s="285"/>
      <c r="S179" s="285"/>
      <c r="T179" s="285"/>
      <c r="U179" s="285"/>
      <c r="V179" s="285"/>
      <c r="W179" s="285"/>
      <c r="X179" s="285"/>
      <c r="Y179" s="285"/>
      <c r="Z179" s="285"/>
      <c r="AA179" s="285"/>
      <c r="AB179" s="285"/>
      <c r="AC179" s="285"/>
      <c r="AD179" s="285"/>
      <c r="AE179" s="285"/>
      <c r="AF179" s="285"/>
      <c r="AG179" s="285"/>
      <c r="AH179" s="285"/>
      <c r="AI179" s="285"/>
      <c r="AJ179" s="285"/>
      <c r="AK179" s="285"/>
      <c r="AL179" s="285"/>
      <c r="AM179" s="285"/>
      <c r="AN179" s="285"/>
      <c r="AO179" s="285"/>
      <c r="AP179" s="285"/>
      <c r="AQ179" s="285"/>
      <c r="AR179" s="285"/>
      <c r="AS179" s="285"/>
      <c r="AT179" s="285"/>
      <c r="AU179" s="285"/>
      <c r="AV179" s="285"/>
      <c r="AW179" s="285"/>
      <c r="AX179" s="285"/>
      <c r="AY179" s="285"/>
      <c r="AZ179" s="285"/>
      <c r="BA179" s="285"/>
      <c r="BB179" s="285"/>
      <c r="BC179" s="285"/>
      <c r="BD179" s="285"/>
      <c r="BE179" s="285"/>
      <c r="BF179" s="285"/>
      <c r="BG179" s="285"/>
      <c r="BH179" s="285"/>
      <c r="BI179" s="285"/>
      <c r="BJ179" s="285"/>
      <c r="BK179" s="285"/>
      <c r="BL179" s="285"/>
      <c r="BM179" s="285"/>
      <c r="BN179" s="285"/>
      <c r="BO179" s="285"/>
      <c r="BP179" s="285"/>
      <c r="BQ179" s="285"/>
      <c r="BR179" s="285"/>
      <c r="BS179" s="285"/>
      <c r="BT179" s="285"/>
      <c r="BU179" s="285"/>
      <c r="BV179" s="285"/>
      <c r="BW179" s="285"/>
      <c r="BX179" s="285"/>
    </row>
    <row r="180" spans="1:76" s="333" customFormat="1" ht="50.1" customHeight="1" x14ac:dyDescent="0.25">
      <c r="A180" s="331"/>
      <c r="B180" s="331"/>
      <c r="C180" s="331"/>
      <c r="D180" s="331"/>
      <c r="E180" s="331"/>
      <c r="F180" s="331"/>
      <c r="G180" s="331"/>
      <c r="H180" s="331"/>
      <c r="I180" s="331"/>
      <c r="J180" s="285"/>
      <c r="K180" s="285"/>
      <c r="L180" s="285"/>
      <c r="M180" s="285"/>
      <c r="N180" s="285"/>
      <c r="O180" s="285"/>
      <c r="P180" s="285"/>
      <c r="Q180" s="285"/>
      <c r="R180" s="285"/>
      <c r="S180" s="285"/>
      <c r="T180" s="285"/>
      <c r="U180" s="285"/>
      <c r="V180" s="285"/>
      <c r="W180" s="285"/>
      <c r="X180" s="285"/>
      <c r="Y180" s="285"/>
      <c r="Z180" s="285"/>
      <c r="AA180" s="285"/>
      <c r="AB180" s="285"/>
      <c r="AC180" s="285"/>
      <c r="AD180" s="285"/>
      <c r="AE180" s="285"/>
      <c r="AF180" s="285"/>
      <c r="AG180" s="285"/>
      <c r="AH180" s="285"/>
      <c r="AI180" s="285"/>
      <c r="AJ180" s="285"/>
      <c r="AK180" s="285"/>
      <c r="AL180" s="285"/>
      <c r="AM180" s="285"/>
      <c r="AN180" s="285"/>
      <c r="AO180" s="285"/>
      <c r="AP180" s="285"/>
      <c r="AQ180" s="285"/>
      <c r="AR180" s="285"/>
      <c r="AS180" s="285"/>
      <c r="AT180" s="285"/>
      <c r="AU180" s="285"/>
      <c r="AV180" s="285"/>
      <c r="AW180" s="285"/>
      <c r="AX180" s="285"/>
      <c r="AY180" s="285"/>
      <c r="AZ180" s="285"/>
      <c r="BA180" s="285"/>
      <c r="BB180" s="285"/>
      <c r="BC180" s="285"/>
      <c r="BD180" s="285"/>
      <c r="BE180" s="285"/>
      <c r="BF180" s="285"/>
      <c r="BG180" s="285"/>
      <c r="BH180" s="285"/>
      <c r="BI180" s="285"/>
      <c r="BJ180" s="285"/>
      <c r="BK180" s="285"/>
      <c r="BL180" s="285"/>
      <c r="BM180" s="285"/>
      <c r="BN180" s="285"/>
      <c r="BO180" s="285"/>
      <c r="BP180" s="285"/>
      <c r="BQ180" s="285"/>
      <c r="BR180" s="285"/>
      <c r="BS180" s="285"/>
      <c r="BT180" s="285"/>
      <c r="BU180" s="285"/>
      <c r="BV180" s="285"/>
      <c r="BW180" s="285"/>
      <c r="BX180" s="285"/>
    </row>
    <row r="181" spans="1:76" s="333" customFormat="1" ht="50.1" customHeight="1" x14ac:dyDescent="0.25">
      <c r="A181" s="331"/>
      <c r="B181" s="331"/>
      <c r="C181" s="331"/>
      <c r="D181" s="331"/>
      <c r="E181" s="331"/>
      <c r="F181" s="331"/>
      <c r="G181" s="331"/>
      <c r="H181" s="331"/>
      <c r="I181" s="331"/>
      <c r="J181" s="285"/>
      <c r="K181" s="285"/>
      <c r="L181" s="285"/>
      <c r="M181" s="285"/>
      <c r="N181" s="285"/>
      <c r="O181" s="285"/>
      <c r="P181" s="285"/>
      <c r="Q181" s="285"/>
      <c r="R181" s="285"/>
      <c r="S181" s="285"/>
      <c r="T181" s="285"/>
      <c r="U181" s="285"/>
      <c r="V181" s="285"/>
      <c r="W181" s="285"/>
      <c r="X181" s="285"/>
      <c r="Y181" s="285"/>
      <c r="Z181" s="285"/>
      <c r="AA181" s="285"/>
      <c r="AB181" s="285"/>
      <c r="AC181" s="285"/>
      <c r="AD181" s="285"/>
      <c r="AE181" s="285"/>
      <c r="AF181" s="285"/>
      <c r="AG181" s="285"/>
      <c r="AH181" s="285"/>
      <c r="AI181" s="285"/>
      <c r="AJ181" s="285"/>
      <c r="AK181" s="285"/>
      <c r="AL181" s="285"/>
      <c r="AM181" s="285"/>
      <c r="AN181" s="285"/>
      <c r="AO181" s="285"/>
      <c r="AP181" s="285"/>
      <c r="AQ181" s="285"/>
      <c r="AR181" s="285"/>
      <c r="AS181" s="285"/>
      <c r="AT181" s="285"/>
      <c r="AU181" s="285"/>
      <c r="AV181" s="285"/>
      <c r="AW181" s="285"/>
      <c r="AX181" s="285"/>
      <c r="AY181" s="285"/>
      <c r="AZ181" s="285"/>
      <c r="BA181" s="285"/>
      <c r="BB181" s="285"/>
      <c r="BC181" s="285"/>
      <c r="BD181" s="285"/>
      <c r="BE181" s="285"/>
      <c r="BF181" s="285"/>
      <c r="BG181" s="285"/>
      <c r="BH181" s="285"/>
      <c r="BI181" s="285"/>
      <c r="BJ181" s="285"/>
      <c r="BK181" s="285"/>
      <c r="BL181" s="285"/>
      <c r="BM181" s="285"/>
      <c r="BN181" s="285"/>
      <c r="BO181" s="285"/>
      <c r="BP181" s="285"/>
      <c r="BQ181" s="285"/>
      <c r="BR181" s="285"/>
      <c r="BS181" s="285"/>
      <c r="BT181" s="285"/>
      <c r="BU181" s="285"/>
      <c r="BV181" s="285"/>
      <c r="BW181" s="285"/>
      <c r="BX181" s="285"/>
    </row>
    <row r="182" spans="1:76" s="333" customFormat="1" ht="50.1" customHeight="1" x14ac:dyDescent="0.25">
      <c r="A182" s="331"/>
      <c r="B182" s="331"/>
      <c r="C182" s="331"/>
      <c r="D182" s="331"/>
      <c r="E182" s="331"/>
      <c r="F182" s="331"/>
      <c r="G182" s="331"/>
      <c r="H182" s="331"/>
      <c r="I182" s="331"/>
      <c r="J182" s="285"/>
      <c r="K182" s="285"/>
      <c r="L182" s="285"/>
      <c r="M182" s="285"/>
      <c r="N182" s="285"/>
      <c r="O182" s="285"/>
      <c r="P182" s="285"/>
      <c r="Q182" s="285"/>
      <c r="R182" s="285"/>
      <c r="S182" s="285"/>
      <c r="T182" s="285"/>
      <c r="U182" s="285"/>
      <c r="V182" s="285"/>
      <c r="W182" s="285"/>
      <c r="X182" s="285"/>
      <c r="Y182" s="285"/>
      <c r="Z182" s="285"/>
      <c r="AA182" s="285"/>
      <c r="AB182" s="285"/>
      <c r="AC182" s="285"/>
      <c r="AD182" s="285"/>
      <c r="AE182" s="285"/>
      <c r="AF182" s="285"/>
      <c r="AG182" s="285"/>
      <c r="AH182" s="285"/>
      <c r="AI182" s="285"/>
      <c r="AJ182" s="285"/>
      <c r="AK182" s="285"/>
      <c r="AL182" s="285"/>
      <c r="AM182" s="285"/>
      <c r="AN182" s="285"/>
      <c r="AO182" s="285"/>
      <c r="AP182" s="285"/>
      <c r="AQ182" s="285"/>
      <c r="AR182" s="285"/>
      <c r="AS182" s="285"/>
      <c r="AT182" s="285"/>
      <c r="AU182" s="285"/>
      <c r="AV182" s="285"/>
      <c r="AW182" s="285"/>
      <c r="AX182" s="285"/>
      <c r="AY182" s="285"/>
      <c r="AZ182" s="285"/>
      <c r="BA182" s="285"/>
      <c r="BB182" s="285"/>
      <c r="BC182" s="285"/>
      <c r="BD182" s="285"/>
      <c r="BE182" s="285"/>
      <c r="BF182" s="285"/>
      <c r="BG182" s="285"/>
      <c r="BH182" s="285"/>
      <c r="BI182" s="285"/>
      <c r="BJ182" s="285"/>
      <c r="BK182" s="285"/>
      <c r="BL182" s="285"/>
      <c r="BM182" s="285"/>
      <c r="BN182" s="285"/>
      <c r="BO182" s="285"/>
      <c r="BP182" s="285"/>
      <c r="BQ182" s="285"/>
      <c r="BR182" s="285"/>
      <c r="BS182" s="285"/>
      <c r="BT182" s="285"/>
      <c r="BU182" s="285"/>
      <c r="BV182" s="285"/>
      <c r="BW182" s="285"/>
      <c r="BX182" s="285"/>
    </row>
    <row r="183" spans="1:76" s="333" customFormat="1" ht="50.1" customHeight="1" x14ac:dyDescent="0.25">
      <c r="A183" s="331"/>
      <c r="B183" s="331"/>
      <c r="C183" s="331"/>
      <c r="D183" s="331"/>
      <c r="E183" s="331"/>
      <c r="F183" s="331"/>
      <c r="G183" s="331"/>
      <c r="H183" s="331"/>
      <c r="I183" s="331"/>
      <c r="J183" s="285"/>
      <c r="K183" s="285"/>
      <c r="L183" s="285"/>
      <c r="M183" s="285"/>
      <c r="N183" s="285"/>
      <c r="O183" s="285"/>
      <c r="P183" s="285"/>
      <c r="Q183" s="285"/>
      <c r="R183" s="285"/>
      <c r="S183" s="285"/>
      <c r="T183" s="285"/>
      <c r="U183" s="285"/>
      <c r="V183" s="285"/>
      <c r="W183" s="285"/>
      <c r="X183" s="285"/>
      <c r="Y183" s="285"/>
      <c r="Z183" s="285"/>
      <c r="AA183" s="285"/>
      <c r="AB183" s="285"/>
      <c r="AC183" s="285"/>
      <c r="AD183" s="285"/>
      <c r="AE183" s="285"/>
      <c r="AF183" s="285"/>
      <c r="AG183" s="285"/>
      <c r="AH183" s="285"/>
      <c r="AI183" s="285"/>
      <c r="AJ183" s="285"/>
      <c r="AK183" s="285"/>
      <c r="AL183" s="285"/>
      <c r="AM183" s="285"/>
      <c r="AN183" s="285"/>
      <c r="AO183" s="285"/>
      <c r="AP183" s="285"/>
      <c r="AQ183" s="285"/>
      <c r="AR183" s="285"/>
      <c r="AS183" s="285"/>
      <c r="AT183" s="285"/>
      <c r="AU183" s="285"/>
      <c r="AV183" s="285"/>
      <c r="AW183" s="285"/>
      <c r="AX183" s="285"/>
      <c r="AY183" s="285"/>
      <c r="AZ183" s="285"/>
      <c r="BA183" s="285"/>
      <c r="BB183" s="285"/>
      <c r="BC183" s="285"/>
      <c r="BD183" s="285"/>
      <c r="BE183" s="285"/>
      <c r="BF183" s="285"/>
      <c r="BG183" s="285"/>
      <c r="BH183" s="285"/>
      <c r="BI183" s="285"/>
      <c r="BJ183" s="285"/>
      <c r="BK183" s="285"/>
      <c r="BL183" s="285"/>
      <c r="BM183" s="285"/>
      <c r="BN183" s="285"/>
      <c r="BO183" s="285"/>
      <c r="BP183" s="285"/>
      <c r="BQ183" s="285"/>
      <c r="BR183" s="285"/>
      <c r="BS183" s="285"/>
      <c r="BT183" s="285"/>
      <c r="BU183" s="285"/>
      <c r="BV183" s="285"/>
      <c r="BW183" s="285"/>
      <c r="BX183" s="285"/>
    </row>
    <row r="184" spans="1:76" s="333" customFormat="1" ht="50.1" customHeight="1" x14ac:dyDescent="0.25">
      <c r="A184" s="331"/>
      <c r="B184" s="331"/>
      <c r="C184" s="331"/>
      <c r="D184" s="331"/>
      <c r="E184" s="331"/>
      <c r="F184" s="331"/>
      <c r="G184" s="331"/>
      <c r="H184" s="331"/>
      <c r="I184" s="331"/>
      <c r="J184" s="285"/>
      <c r="K184" s="285"/>
      <c r="L184" s="285"/>
      <c r="M184" s="285"/>
      <c r="N184" s="285"/>
      <c r="O184" s="285"/>
      <c r="P184" s="285"/>
      <c r="Q184" s="285"/>
      <c r="R184" s="285"/>
      <c r="S184" s="285"/>
      <c r="T184" s="285"/>
      <c r="U184" s="285"/>
      <c r="V184" s="285"/>
      <c r="W184" s="285"/>
      <c r="X184" s="285"/>
      <c r="Y184" s="285"/>
      <c r="Z184" s="285"/>
      <c r="AA184" s="285"/>
      <c r="AB184" s="285"/>
      <c r="AC184" s="285"/>
      <c r="AD184" s="285"/>
      <c r="AE184" s="285"/>
      <c r="AF184" s="285"/>
      <c r="AG184" s="285"/>
      <c r="AH184" s="285"/>
      <c r="AI184" s="285"/>
      <c r="AJ184" s="285"/>
      <c r="AK184" s="285"/>
      <c r="AL184" s="285"/>
      <c r="AM184" s="285"/>
      <c r="AN184" s="285"/>
      <c r="AO184" s="285"/>
      <c r="AP184" s="285"/>
      <c r="AQ184" s="285"/>
      <c r="AR184" s="285"/>
      <c r="AS184" s="285"/>
      <c r="AT184" s="285"/>
      <c r="AU184" s="285"/>
      <c r="AV184" s="285"/>
      <c r="AW184" s="285"/>
      <c r="AX184" s="285"/>
      <c r="AY184" s="285"/>
      <c r="AZ184" s="285"/>
      <c r="BA184" s="285"/>
      <c r="BB184" s="285"/>
      <c r="BC184" s="285"/>
      <c r="BD184" s="285"/>
      <c r="BE184" s="285"/>
      <c r="BF184" s="285"/>
      <c r="BG184" s="285"/>
      <c r="BH184" s="285"/>
      <c r="BI184" s="285"/>
      <c r="BJ184" s="285"/>
      <c r="BK184" s="285"/>
      <c r="BL184" s="285"/>
      <c r="BM184" s="285"/>
      <c r="BN184" s="285"/>
      <c r="BO184" s="285"/>
      <c r="BP184" s="285"/>
      <c r="BQ184" s="285"/>
      <c r="BR184" s="285"/>
      <c r="BS184" s="285"/>
      <c r="BT184" s="285"/>
      <c r="BU184" s="285"/>
      <c r="BV184" s="285"/>
      <c r="BW184" s="285"/>
      <c r="BX184" s="285"/>
    </row>
    <row r="185" spans="1:76" s="333" customFormat="1" ht="50.1" customHeight="1" x14ac:dyDescent="0.25">
      <c r="A185" s="331"/>
      <c r="B185" s="331"/>
      <c r="C185" s="331"/>
      <c r="D185" s="331"/>
      <c r="E185" s="331"/>
      <c r="F185" s="331"/>
      <c r="G185" s="331"/>
      <c r="H185" s="331"/>
      <c r="I185" s="331"/>
      <c r="J185" s="285"/>
      <c r="K185" s="285"/>
      <c r="L185" s="285"/>
      <c r="M185" s="285"/>
      <c r="N185" s="285"/>
      <c r="O185" s="285"/>
      <c r="P185" s="285"/>
      <c r="Q185" s="285"/>
      <c r="R185" s="285"/>
      <c r="S185" s="285"/>
      <c r="T185" s="285"/>
      <c r="U185" s="285"/>
      <c r="V185" s="285"/>
      <c r="W185" s="285"/>
      <c r="X185" s="285"/>
      <c r="Y185" s="285"/>
      <c r="Z185" s="285"/>
      <c r="AA185" s="285"/>
      <c r="AB185" s="285"/>
      <c r="AC185" s="285"/>
      <c r="AD185" s="285"/>
      <c r="AE185" s="285"/>
      <c r="AF185" s="285"/>
      <c r="AG185" s="285"/>
      <c r="AH185" s="285"/>
      <c r="AI185" s="285"/>
      <c r="AJ185" s="285"/>
      <c r="AK185" s="285"/>
      <c r="AL185" s="285"/>
      <c r="AM185" s="285"/>
      <c r="AN185" s="285"/>
      <c r="AO185" s="285"/>
      <c r="AP185" s="285"/>
      <c r="AQ185" s="285"/>
      <c r="AR185" s="285"/>
      <c r="AS185" s="285"/>
      <c r="AT185" s="285"/>
      <c r="AU185" s="285"/>
      <c r="AV185" s="285"/>
      <c r="AW185" s="285"/>
      <c r="AX185" s="285"/>
      <c r="AY185" s="285"/>
      <c r="AZ185" s="285"/>
      <c r="BA185" s="285"/>
      <c r="BB185" s="285"/>
      <c r="BC185" s="285"/>
      <c r="BD185" s="285"/>
      <c r="BE185" s="285"/>
      <c r="BF185" s="285"/>
      <c r="BG185" s="285"/>
      <c r="BH185" s="285"/>
      <c r="BI185" s="285"/>
      <c r="BJ185" s="285"/>
      <c r="BK185" s="285"/>
      <c r="BL185" s="285"/>
      <c r="BM185" s="285"/>
      <c r="BN185" s="285"/>
      <c r="BO185" s="285"/>
      <c r="BP185" s="285"/>
      <c r="BQ185" s="285"/>
      <c r="BR185" s="285"/>
      <c r="BS185" s="285"/>
      <c r="BT185" s="285"/>
      <c r="BU185" s="285"/>
      <c r="BV185" s="285"/>
      <c r="BW185" s="285"/>
      <c r="BX185" s="285"/>
    </row>
    <row r="186" spans="1:76" s="333" customFormat="1" ht="50.1" customHeight="1" x14ac:dyDescent="0.25">
      <c r="A186" s="331"/>
      <c r="B186" s="331"/>
      <c r="C186" s="331"/>
      <c r="D186" s="331"/>
      <c r="E186" s="331"/>
      <c r="F186" s="331"/>
      <c r="G186" s="331"/>
      <c r="H186" s="331"/>
      <c r="I186" s="331"/>
      <c r="J186" s="285"/>
      <c r="K186" s="285"/>
      <c r="L186" s="285"/>
      <c r="M186" s="285"/>
      <c r="N186" s="285"/>
      <c r="O186" s="285"/>
      <c r="P186" s="285"/>
      <c r="Q186" s="285"/>
      <c r="R186" s="285"/>
      <c r="S186" s="285"/>
      <c r="T186" s="285"/>
      <c r="U186" s="285"/>
      <c r="V186" s="285"/>
      <c r="W186" s="285"/>
      <c r="X186" s="285"/>
      <c r="Y186" s="285"/>
      <c r="Z186" s="285"/>
      <c r="AA186" s="285"/>
      <c r="AB186" s="285"/>
      <c r="AC186" s="285"/>
      <c r="AD186" s="285"/>
      <c r="AE186" s="285"/>
      <c r="AF186" s="285"/>
      <c r="AG186" s="285"/>
      <c r="AH186" s="285"/>
      <c r="AI186" s="285"/>
      <c r="AJ186" s="285"/>
      <c r="AK186" s="285"/>
      <c r="AL186" s="285"/>
      <c r="AM186" s="285"/>
      <c r="AN186" s="285"/>
      <c r="AO186" s="285"/>
      <c r="AP186" s="285"/>
      <c r="AQ186" s="285"/>
      <c r="AR186" s="285"/>
      <c r="AS186" s="285"/>
      <c r="AT186" s="285"/>
      <c r="AU186" s="285"/>
      <c r="AV186" s="285"/>
      <c r="AW186" s="285"/>
      <c r="AX186" s="285"/>
      <c r="AY186" s="285"/>
      <c r="AZ186" s="285"/>
      <c r="BA186" s="285"/>
      <c r="BB186" s="285"/>
      <c r="BC186" s="285"/>
      <c r="BD186" s="285"/>
      <c r="BE186" s="285"/>
      <c r="BF186" s="285"/>
      <c r="BG186" s="285"/>
      <c r="BH186" s="285"/>
      <c r="BI186" s="285"/>
      <c r="BJ186" s="285"/>
      <c r="BK186" s="285"/>
      <c r="BL186" s="285"/>
      <c r="BM186" s="285"/>
      <c r="BN186" s="285"/>
      <c r="BO186" s="285"/>
      <c r="BP186" s="285"/>
      <c r="BQ186" s="285"/>
      <c r="BR186" s="285"/>
      <c r="BS186" s="285"/>
      <c r="BT186" s="285"/>
      <c r="BU186" s="285"/>
      <c r="BV186" s="285"/>
      <c r="BW186" s="285"/>
      <c r="BX186" s="285"/>
    </row>
    <row r="187" spans="1:76" s="333" customFormat="1" ht="50.1" customHeight="1" x14ac:dyDescent="0.25">
      <c r="A187" s="331"/>
      <c r="B187" s="331"/>
      <c r="C187" s="331"/>
      <c r="D187" s="331"/>
      <c r="E187" s="331"/>
      <c r="F187" s="331"/>
      <c r="G187" s="331"/>
      <c r="H187" s="331"/>
      <c r="I187" s="331"/>
      <c r="J187" s="285"/>
      <c r="K187" s="285"/>
      <c r="L187" s="285"/>
      <c r="M187" s="285"/>
      <c r="N187" s="285"/>
      <c r="O187" s="285"/>
      <c r="P187" s="285"/>
      <c r="Q187" s="285"/>
      <c r="R187" s="285"/>
      <c r="S187" s="285"/>
      <c r="T187" s="285"/>
      <c r="U187" s="285"/>
      <c r="V187" s="285"/>
      <c r="W187" s="285"/>
      <c r="X187" s="285"/>
      <c r="Y187" s="285"/>
      <c r="Z187" s="285"/>
      <c r="AA187" s="285"/>
      <c r="AB187" s="285"/>
      <c r="AC187" s="285"/>
      <c r="AD187" s="285"/>
      <c r="AE187" s="285"/>
      <c r="AF187" s="285"/>
      <c r="AG187" s="285"/>
      <c r="AH187" s="285"/>
      <c r="AI187" s="285"/>
      <c r="AJ187" s="285"/>
      <c r="AK187" s="285"/>
      <c r="AL187" s="285"/>
      <c r="AM187" s="285"/>
      <c r="AN187" s="285"/>
      <c r="AO187" s="285"/>
      <c r="AP187" s="285"/>
      <c r="AQ187" s="285"/>
      <c r="AR187" s="285"/>
      <c r="AS187" s="285"/>
      <c r="AT187" s="285"/>
      <c r="AU187" s="285"/>
      <c r="AV187" s="285"/>
      <c r="AW187" s="285"/>
      <c r="AX187" s="285"/>
      <c r="AY187" s="285"/>
      <c r="AZ187" s="285"/>
      <c r="BA187" s="285"/>
      <c r="BB187" s="285"/>
      <c r="BC187" s="285"/>
      <c r="BD187" s="285"/>
      <c r="BE187" s="285"/>
      <c r="BF187" s="285"/>
      <c r="BG187" s="285"/>
      <c r="BH187" s="285"/>
      <c r="BI187" s="285"/>
      <c r="BJ187" s="285"/>
      <c r="BK187" s="285"/>
      <c r="BL187" s="285"/>
      <c r="BM187" s="285"/>
      <c r="BN187" s="285"/>
      <c r="BO187" s="285"/>
      <c r="BP187" s="285"/>
      <c r="BQ187" s="285"/>
      <c r="BR187" s="285"/>
      <c r="BS187" s="285"/>
      <c r="BT187" s="285"/>
      <c r="BU187" s="285"/>
      <c r="BV187" s="285"/>
      <c r="BW187" s="285"/>
      <c r="BX187" s="285"/>
    </row>
    <row r="188" spans="1:76" s="333" customFormat="1" ht="50.1" customHeight="1" x14ac:dyDescent="0.25">
      <c r="A188" s="331"/>
      <c r="B188" s="331"/>
      <c r="C188" s="331"/>
      <c r="D188" s="331"/>
      <c r="E188" s="331"/>
      <c r="F188" s="331"/>
      <c r="G188" s="331"/>
      <c r="H188" s="331"/>
      <c r="I188" s="331"/>
      <c r="J188" s="285"/>
      <c r="K188" s="285"/>
      <c r="L188" s="285"/>
      <c r="M188" s="285"/>
      <c r="N188" s="285"/>
      <c r="O188" s="285"/>
      <c r="P188" s="285"/>
      <c r="Q188" s="285"/>
      <c r="R188" s="285"/>
      <c r="S188" s="285"/>
      <c r="T188" s="285"/>
      <c r="U188" s="285"/>
      <c r="V188" s="285"/>
      <c r="W188" s="285"/>
      <c r="X188" s="285"/>
      <c r="Y188" s="285"/>
      <c r="Z188" s="285"/>
      <c r="AA188" s="285"/>
      <c r="AB188" s="285"/>
      <c r="AC188" s="285"/>
      <c r="AD188" s="285"/>
      <c r="AE188" s="285"/>
      <c r="AF188" s="285"/>
      <c r="AG188" s="285"/>
      <c r="AH188" s="285"/>
      <c r="AI188" s="285"/>
      <c r="AJ188" s="285"/>
      <c r="AK188" s="285"/>
      <c r="AL188" s="285"/>
      <c r="AM188" s="285"/>
      <c r="AN188" s="285"/>
      <c r="AO188" s="285"/>
      <c r="AP188" s="285"/>
      <c r="AQ188" s="285"/>
      <c r="AR188" s="285"/>
      <c r="AS188" s="285"/>
      <c r="AT188" s="285"/>
      <c r="AU188" s="285"/>
      <c r="AV188" s="285"/>
      <c r="AW188" s="285"/>
      <c r="AX188" s="285"/>
      <c r="AY188" s="285"/>
      <c r="AZ188" s="285"/>
      <c r="BA188" s="285"/>
      <c r="BB188" s="285"/>
      <c r="BC188" s="285"/>
      <c r="BD188" s="285"/>
      <c r="BE188" s="285"/>
      <c r="BF188" s="285"/>
      <c r="BG188" s="285"/>
      <c r="BH188" s="285"/>
      <c r="BI188" s="285"/>
      <c r="BJ188" s="285"/>
      <c r="BK188" s="285"/>
      <c r="BL188" s="285"/>
      <c r="BM188" s="285"/>
      <c r="BN188" s="285"/>
      <c r="BO188" s="285"/>
      <c r="BP188" s="285"/>
      <c r="BQ188" s="285"/>
      <c r="BR188" s="285"/>
      <c r="BS188" s="285"/>
      <c r="BT188" s="285"/>
      <c r="BU188" s="285"/>
      <c r="BV188" s="285"/>
      <c r="BW188" s="285"/>
      <c r="BX188" s="285"/>
    </row>
    <row r="189" spans="1:76" s="333" customFormat="1" ht="50.1" customHeight="1" x14ac:dyDescent="0.25">
      <c r="A189" s="331"/>
      <c r="B189" s="331"/>
      <c r="C189" s="331"/>
      <c r="D189" s="331"/>
      <c r="E189" s="331"/>
      <c r="F189" s="331"/>
      <c r="G189" s="331"/>
      <c r="H189" s="331"/>
      <c r="I189" s="331"/>
      <c r="J189" s="285"/>
      <c r="K189" s="285"/>
      <c r="L189" s="285"/>
      <c r="M189" s="285"/>
      <c r="N189" s="285"/>
      <c r="O189" s="285"/>
      <c r="P189" s="285"/>
      <c r="Q189" s="285"/>
      <c r="R189" s="285"/>
      <c r="S189" s="285"/>
      <c r="T189" s="285"/>
      <c r="U189" s="285"/>
      <c r="V189" s="285"/>
      <c r="W189" s="285"/>
      <c r="X189" s="285"/>
      <c r="Y189" s="285"/>
      <c r="Z189" s="285"/>
      <c r="AA189" s="285"/>
      <c r="AB189" s="285"/>
      <c r="AC189" s="285"/>
      <c r="AD189" s="285"/>
      <c r="AE189" s="285"/>
      <c r="AF189" s="285"/>
      <c r="AG189" s="285"/>
      <c r="AH189" s="285"/>
      <c r="AI189" s="285"/>
      <c r="AJ189" s="285"/>
      <c r="AK189" s="285"/>
      <c r="AL189" s="285"/>
      <c r="AM189" s="285"/>
      <c r="AN189" s="285"/>
      <c r="AO189" s="285"/>
      <c r="AP189" s="285"/>
      <c r="AQ189" s="285"/>
      <c r="AR189" s="285"/>
      <c r="AS189" s="285"/>
      <c r="AT189" s="285"/>
      <c r="AU189" s="285"/>
      <c r="AV189" s="285"/>
      <c r="AW189" s="285"/>
      <c r="AX189" s="285"/>
      <c r="AY189" s="285"/>
      <c r="AZ189" s="285"/>
      <c r="BA189" s="285"/>
      <c r="BB189" s="285"/>
      <c r="BC189" s="285"/>
      <c r="BD189" s="285"/>
      <c r="BE189" s="285"/>
      <c r="BF189" s="285"/>
      <c r="BG189" s="285"/>
      <c r="BH189" s="285"/>
      <c r="BI189" s="285"/>
      <c r="BJ189" s="285"/>
      <c r="BK189" s="285"/>
      <c r="BL189" s="285"/>
      <c r="BM189" s="285"/>
      <c r="BN189" s="285"/>
      <c r="BO189" s="285"/>
      <c r="BP189" s="285"/>
      <c r="BQ189" s="285"/>
      <c r="BR189" s="285"/>
      <c r="BS189" s="285"/>
      <c r="BT189" s="285"/>
      <c r="BU189" s="285"/>
      <c r="BV189" s="285"/>
      <c r="BW189" s="285"/>
      <c r="BX189" s="285"/>
    </row>
    <row r="190" spans="1:76" s="333" customFormat="1" ht="50.1" customHeight="1" x14ac:dyDescent="0.25">
      <c r="A190" s="331"/>
      <c r="B190" s="331"/>
      <c r="C190" s="331"/>
      <c r="D190" s="331"/>
      <c r="E190" s="331"/>
      <c r="F190" s="331"/>
      <c r="G190" s="331"/>
      <c r="H190" s="331"/>
      <c r="I190" s="331"/>
      <c r="J190" s="285"/>
      <c r="K190" s="285"/>
      <c r="L190" s="285"/>
      <c r="M190" s="285"/>
      <c r="N190" s="285"/>
      <c r="O190" s="285"/>
      <c r="P190" s="285"/>
      <c r="Q190" s="285"/>
      <c r="R190" s="285"/>
      <c r="S190" s="285"/>
      <c r="T190" s="285"/>
      <c r="U190" s="285"/>
      <c r="V190" s="285"/>
      <c r="W190" s="285"/>
      <c r="X190" s="285"/>
      <c r="Y190" s="285"/>
      <c r="Z190" s="285"/>
      <c r="AA190" s="285"/>
      <c r="AB190" s="285"/>
      <c r="AC190" s="285"/>
      <c r="AD190" s="285"/>
      <c r="AE190" s="285"/>
      <c r="AF190" s="285"/>
      <c r="AG190" s="285"/>
      <c r="AH190" s="285"/>
      <c r="AI190" s="285"/>
      <c r="AJ190" s="285"/>
      <c r="AK190" s="285"/>
      <c r="AL190" s="285"/>
      <c r="AM190" s="285"/>
      <c r="AN190" s="285"/>
      <c r="AO190" s="285"/>
      <c r="AP190" s="285"/>
      <c r="AQ190" s="285"/>
      <c r="AR190" s="285"/>
      <c r="AS190" s="285"/>
      <c r="AT190" s="285"/>
      <c r="AU190" s="285"/>
      <c r="AV190" s="285"/>
      <c r="AW190" s="285"/>
      <c r="AX190" s="285"/>
      <c r="AY190" s="285"/>
      <c r="AZ190" s="285"/>
      <c r="BA190" s="285"/>
      <c r="BB190" s="285"/>
      <c r="BC190" s="285"/>
      <c r="BD190" s="285"/>
      <c r="BE190" s="285"/>
      <c r="BF190" s="285"/>
      <c r="BG190" s="285"/>
      <c r="BH190" s="285"/>
      <c r="BI190" s="285"/>
      <c r="BJ190" s="285"/>
      <c r="BK190" s="285"/>
      <c r="BL190" s="285"/>
      <c r="BM190" s="285"/>
      <c r="BN190" s="285"/>
      <c r="BO190" s="285"/>
      <c r="BP190" s="285"/>
      <c r="BQ190" s="285"/>
      <c r="BR190" s="285"/>
      <c r="BS190" s="285"/>
      <c r="BT190" s="285"/>
      <c r="BU190" s="285"/>
      <c r="BV190" s="285"/>
      <c r="BW190" s="285"/>
      <c r="BX190" s="285"/>
    </row>
    <row r="191" spans="1:76" s="333" customFormat="1" ht="50.1" customHeight="1" x14ac:dyDescent="0.25">
      <c r="A191" s="331"/>
      <c r="B191" s="331"/>
      <c r="C191" s="331"/>
      <c r="D191" s="331"/>
      <c r="E191" s="331"/>
      <c r="F191" s="331"/>
      <c r="G191" s="331"/>
      <c r="H191" s="331"/>
      <c r="I191" s="331"/>
      <c r="J191" s="285"/>
      <c r="K191" s="285"/>
      <c r="L191" s="285"/>
      <c r="M191" s="285"/>
      <c r="N191" s="285"/>
      <c r="O191" s="285"/>
      <c r="P191" s="285"/>
      <c r="Q191" s="285"/>
      <c r="R191" s="285"/>
      <c r="S191" s="285"/>
      <c r="T191" s="285"/>
      <c r="U191" s="285"/>
      <c r="V191" s="285"/>
      <c r="W191" s="285"/>
      <c r="X191" s="285"/>
      <c r="Y191" s="285"/>
      <c r="Z191" s="285"/>
      <c r="AA191" s="285"/>
      <c r="AB191" s="285"/>
      <c r="AC191" s="285"/>
      <c r="AD191" s="285"/>
      <c r="AE191" s="285"/>
      <c r="AF191" s="285"/>
      <c r="AG191" s="285"/>
      <c r="AH191" s="285"/>
      <c r="AI191" s="285"/>
      <c r="AJ191" s="285"/>
      <c r="AK191" s="285"/>
      <c r="AL191" s="285"/>
      <c r="AM191" s="285"/>
      <c r="AN191" s="285"/>
      <c r="AO191" s="285"/>
      <c r="AP191" s="285"/>
      <c r="AQ191" s="285"/>
      <c r="AR191" s="285"/>
      <c r="AS191" s="285"/>
      <c r="AT191" s="285"/>
      <c r="AU191" s="285"/>
      <c r="AV191" s="285"/>
      <c r="AW191" s="285"/>
      <c r="AX191" s="285"/>
      <c r="AY191" s="285"/>
      <c r="AZ191" s="285"/>
      <c r="BA191" s="285"/>
      <c r="BB191" s="285"/>
      <c r="BC191" s="285"/>
      <c r="BD191" s="285"/>
      <c r="BE191" s="285"/>
      <c r="BF191" s="285"/>
      <c r="BG191" s="285"/>
      <c r="BH191" s="285"/>
      <c r="BI191" s="285"/>
      <c r="BJ191" s="285"/>
      <c r="BK191" s="285"/>
      <c r="BL191" s="285"/>
      <c r="BM191" s="285"/>
      <c r="BN191" s="285"/>
      <c r="BO191" s="285"/>
      <c r="BP191" s="285"/>
      <c r="BQ191" s="285"/>
      <c r="BR191" s="285"/>
      <c r="BS191" s="285"/>
      <c r="BT191" s="285"/>
      <c r="BU191" s="285"/>
      <c r="BV191" s="285"/>
      <c r="BW191" s="285"/>
      <c r="BX191" s="285"/>
    </row>
    <row r="192" spans="1:76" s="333" customFormat="1" ht="50.1" customHeight="1" x14ac:dyDescent="0.25">
      <c r="A192" s="331"/>
      <c r="B192" s="331"/>
      <c r="C192" s="331"/>
      <c r="D192" s="331"/>
      <c r="E192" s="331"/>
      <c r="F192" s="331"/>
      <c r="G192" s="331"/>
      <c r="H192" s="331"/>
      <c r="I192" s="331"/>
      <c r="J192" s="285"/>
      <c r="K192" s="285"/>
      <c r="L192" s="285"/>
      <c r="M192" s="285"/>
      <c r="N192" s="285"/>
      <c r="O192" s="285"/>
      <c r="P192" s="285"/>
      <c r="Q192" s="285"/>
      <c r="R192" s="285"/>
      <c r="S192" s="285"/>
      <c r="T192" s="285"/>
      <c r="U192" s="285"/>
      <c r="V192" s="285"/>
      <c r="W192" s="285"/>
      <c r="X192" s="285"/>
      <c r="Y192" s="285"/>
      <c r="Z192" s="285"/>
      <c r="AA192" s="285"/>
      <c r="AB192" s="285"/>
      <c r="AC192" s="285"/>
      <c r="AD192" s="285"/>
      <c r="AE192" s="285"/>
      <c r="AF192" s="285"/>
      <c r="AG192" s="285"/>
      <c r="AH192" s="285"/>
      <c r="AI192" s="285"/>
      <c r="AJ192" s="285"/>
      <c r="AK192" s="285"/>
      <c r="AL192" s="285"/>
      <c r="AM192" s="285"/>
      <c r="AN192" s="285"/>
      <c r="AO192" s="285"/>
      <c r="AP192" s="285"/>
      <c r="AQ192" s="285"/>
      <c r="AR192" s="285"/>
      <c r="AS192" s="285"/>
      <c r="AT192" s="285"/>
      <c r="AU192" s="285"/>
      <c r="AV192" s="285"/>
      <c r="AW192" s="285"/>
      <c r="AX192" s="285"/>
      <c r="AY192" s="285"/>
      <c r="AZ192" s="285"/>
      <c r="BA192" s="285"/>
      <c r="BB192" s="285"/>
      <c r="BC192" s="285"/>
      <c r="BD192" s="285"/>
      <c r="BE192" s="285"/>
      <c r="BF192" s="285"/>
      <c r="BG192" s="285"/>
      <c r="BH192" s="285"/>
      <c r="BI192" s="285"/>
      <c r="BJ192" s="285"/>
      <c r="BK192" s="285"/>
      <c r="BL192" s="285"/>
      <c r="BM192" s="285"/>
      <c r="BN192" s="285"/>
      <c r="BO192" s="285"/>
      <c r="BP192" s="285"/>
      <c r="BQ192" s="285"/>
      <c r="BR192" s="285"/>
      <c r="BS192" s="285"/>
      <c r="BT192" s="285"/>
      <c r="BU192" s="285"/>
      <c r="BV192" s="285"/>
      <c r="BW192" s="285"/>
      <c r="BX192" s="285"/>
    </row>
    <row r="193" spans="1:76" s="333" customFormat="1" ht="50.1" customHeight="1" x14ac:dyDescent="0.25">
      <c r="A193" s="331"/>
      <c r="B193" s="331"/>
      <c r="C193" s="331"/>
      <c r="D193" s="331"/>
      <c r="E193" s="331"/>
      <c r="F193" s="331"/>
      <c r="G193" s="331"/>
      <c r="H193" s="331"/>
      <c r="I193" s="331"/>
      <c r="J193" s="285"/>
      <c r="K193" s="285"/>
      <c r="L193" s="285"/>
      <c r="M193" s="285"/>
      <c r="N193" s="285"/>
      <c r="O193" s="285"/>
      <c r="P193" s="285"/>
      <c r="Q193" s="285"/>
      <c r="R193" s="285"/>
      <c r="S193" s="285"/>
      <c r="T193" s="285"/>
      <c r="U193" s="285"/>
      <c r="V193" s="285"/>
      <c r="W193" s="285"/>
      <c r="X193" s="285"/>
      <c r="Y193" s="285"/>
      <c r="Z193" s="285"/>
      <c r="AA193" s="285"/>
      <c r="AB193" s="285"/>
      <c r="AC193" s="285"/>
      <c r="AD193" s="285"/>
      <c r="AE193" s="285"/>
      <c r="AF193" s="285"/>
      <c r="AG193" s="285"/>
      <c r="AH193" s="285"/>
      <c r="AI193" s="285"/>
      <c r="AJ193" s="285"/>
      <c r="AK193" s="285"/>
      <c r="AL193" s="285"/>
      <c r="AM193" s="285"/>
      <c r="AN193" s="285"/>
      <c r="AO193" s="285"/>
      <c r="AP193" s="285"/>
      <c r="AQ193" s="285"/>
      <c r="AR193" s="285"/>
      <c r="AS193" s="285"/>
      <c r="AT193" s="285"/>
      <c r="AU193" s="285"/>
      <c r="AV193" s="285"/>
      <c r="AW193" s="285"/>
      <c r="AX193" s="285"/>
      <c r="AY193" s="285"/>
      <c r="AZ193" s="285"/>
      <c r="BA193" s="285"/>
      <c r="BB193" s="285"/>
      <c r="BC193" s="285"/>
      <c r="BD193" s="285"/>
      <c r="BE193" s="285"/>
      <c r="BF193" s="285"/>
      <c r="BG193" s="285"/>
      <c r="BH193" s="285"/>
      <c r="BI193" s="285"/>
      <c r="BJ193" s="285"/>
      <c r="BK193" s="285"/>
      <c r="BL193" s="285"/>
      <c r="BM193" s="285"/>
      <c r="BN193" s="285"/>
      <c r="BO193" s="285"/>
      <c r="BP193" s="285"/>
      <c r="BQ193" s="285"/>
      <c r="BR193" s="285"/>
      <c r="BS193" s="285"/>
      <c r="BT193" s="285"/>
      <c r="BU193" s="285"/>
      <c r="BV193" s="285"/>
      <c r="BW193" s="285"/>
      <c r="BX193" s="285"/>
    </row>
    <row r="194" spans="1:76" s="333" customFormat="1" ht="50.1" customHeight="1" x14ac:dyDescent="0.25">
      <c r="A194" s="331"/>
      <c r="B194" s="331"/>
      <c r="C194" s="331"/>
      <c r="D194" s="331"/>
      <c r="E194" s="331"/>
      <c r="F194" s="331"/>
      <c r="G194" s="331"/>
      <c r="H194" s="331"/>
      <c r="I194" s="331"/>
      <c r="J194" s="285"/>
      <c r="K194" s="285"/>
      <c r="L194" s="285"/>
      <c r="M194" s="285"/>
      <c r="N194" s="285"/>
      <c r="O194" s="285"/>
      <c r="P194" s="285"/>
      <c r="Q194" s="285"/>
      <c r="R194" s="285"/>
      <c r="S194" s="285"/>
      <c r="T194" s="285"/>
      <c r="U194" s="285"/>
      <c r="V194" s="285"/>
      <c r="W194" s="285"/>
      <c r="X194" s="285"/>
      <c r="Y194" s="285"/>
      <c r="Z194" s="285"/>
      <c r="AA194" s="285"/>
      <c r="AB194" s="285"/>
      <c r="AC194" s="285"/>
      <c r="AD194" s="285"/>
      <c r="AE194" s="285"/>
      <c r="AF194" s="285"/>
      <c r="AG194" s="285"/>
      <c r="AH194" s="285"/>
      <c r="AI194" s="285"/>
      <c r="AJ194" s="285"/>
      <c r="AK194" s="285"/>
      <c r="AL194" s="285"/>
      <c r="AM194" s="285"/>
      <c r="AN194" s="285"/>
      <c r="AO194" s="285"/>
      <c r="AP194" s="285"/>
      <c r="AQ194" s="285"/>
      <c r="AR194" s="285"/>
      <c r="AS194" s="285"/>
      <c r="AT194" s="285"/>
      <c r="AU194" s="285"/>
      <c r="AV194" s="285"/>
      <c r="AW194" s="285"/>
      <c r="AX194" s="285"/>
      <c r="AY194" s="285"/>
      <c r="AZ194" s="285"/>
      <c r="BA194" s="285"/>
      <c r="BB194" s="285"/>
      <c r="BC194" s="285"/>
      <c r="BD194" s="285"/>
      <c r="BE194" s="285"/>
      <c r="BF194" s="285"/>
      <c r="BG194" s="285"/>
      <c r="BH194" s="285"/>
      <c r="BI194" s="285"/>
      <c r="BJ194" s="285"/>
      <c r="BK194" s="285"/>
      <c r="BL194" s="285"/>
      <c r="BM194" s="285"/>
      <c r="BN194" s="285"/>
      <c r="BO194" s="285"/>
      <c r="BP194" s="285"/>
      <c r="BQ194" s="285"/>
      <c r="BR194" s="285"/>
      <c r="BS194" s="285"/>
      <c r="BT194" s="285"/>
      <c r="BU194" s="285"/>
      <c r="BV194" s="285"/>
      <c r="BW194" s="285"/>
      <c r="BX194" s="285"/>
    </row>
    <row r="195" spans="1:76" s="333" customFormat="1" ht="50.1" customHeight="1" x14ac:dyDescent="0.25">
      <c r="A195" s="331"/>
      <c r="B195" s="331"/>
      <c r="C195" s="331"/>
      <c r="D195" s="331"/>
      <c r="E195" s="331"/>
      <c r="F195" s="331"/>
      <c r="G195" s="331"/>
      <c r="H195" s="331"/>
      <c r="I195" s="331"/>
      <c r="J195" s="285"/>
      <c r="K195" s="285"/>
      <c r="L195" s="285"/>
      <c r="M195" s="285"/>
      <c r="N195" s="285"/>
      <c r="O195" s="285"/>
      <c r="P195" s="285"/>
      <c r="Q195" s="285"/>
      <c r="R195" s="285"/>
      <c r="S195" s="285"/>
      <c r="T195" s="285"/>
      <c r="U195" s="285"/>
      <c r="V195" s="285"/>
      <c r="W195" s="285"/>
      <c r="X195" s="285"/>
      <c r="Y195" s="285"/>
      <c r="Z195" s="285"/>
      <c r="AA195" s="285"/>
      <c r="AB195" s="285"/>
      <c r="AC195" s="285"/>
      <c r="AD195" s="285"/>
      <c r="AE195" s="285"/>
      <c r="AF195" s="285"/>
      <c r="AG195" s="285"/>
      <c r="AH195" s="285"/>
      <c r="AI195" s="285"/>
      <c r="AJ195" s="285"/>
      <c r="AK195" s="285"/>
      <c r="AL195" s="285"/>
      <c r="AM195" s="285"/>
      <c r="AN195" s="285"/>
      <c r="AO195" s="285"/>
      <c r="AP195" s="285"/>
      <c r="AQ195" s="285"/>
      <c r="AR195" s="285"/>
      <c r="AS195" s="285"/>
      <c r="AT195" s="285"/>
      <c r="AU195" s="285"/>
      <c r="AV195" s="285"/>
      <c r="AW195" s="285"/>
      <c r="AX195" s="285"/>
      <c r="AY195" s="285"/>
      <c r="AZ195" s="285"/>
      <c r="BA195" s="285"/>
      <c r="BB195" s="285"/>
      <c r="BC195" s="285"/>
      <c r="BD195" s="285"/>
      <c r="BE195" s="285"/>
      <c r="BF195" s="285"/>
      <c r="BG195" s="285"/>
      <c r="BH195" s="285"/>
      <c r="BI195" s="285"/>
      <c r="BJ195" s="285"/>
      <c r="BK195" s="285"/>
      <c r="BL195" s="285"/>
      <c r="BM195" s="285"/>
      <c r="BN195" s="285"/>
      <c r="BO195" s="285"/>
      <c r="BP195" s="285"/>
      <c r="BQ195" s="285"/>
      <c r="BR195" s="285"/>
      <c r="BS195" s="285"/>
      <c r="BT195" s="285"/>
      <c r="BU195" s="285"/>
      <c r="BV195" s="285"/>
      <c r="BW195" s="285"/>
      <c r="BX195" s="285"/>
    </row>
    <row r="196" spans="1:76" s="333" customFormat="1" ht="50.1" customHeight="1" x14ac:dyDescent="0.25">
      <c r="A196" s="331"/>
      <c r="B196" s="331"/>
      <c r="C196" s="331"/>
      <c r="D196" s="331"/>
      <c r="E196" s="331"/>
      <c r="F196" s="331"/>
      <c r="G196" s="331"/>
      <c r="H196" s="331"/>
      <c r="I196" s="331"/>
      <c r="J196" s="285"/>
      <c r="K196" s="285"/>
      <c r="L196" s="285"/>
      <c r="M196" s="285"/>
      <c r="N196" s="285"/>
      <c r="O196" s="285"/>
      <c r="P196" s="285"/>
      <c r="Q196" s="285"/>
      <c r="R196" s="285"/>
      <c r="S196" s="285"/>
      <c r="T196" s="285"/>
      <c r="U196" s="285"/>
      <c r="V196" s="285"/>
      <c r="W196" s="285"/>
      <c r="X196" s="285"/>
      <c r="Y196" s="285"/>
      <c r="Z196" s="285"/>
      <c r="AA196" s="285"/>
      <c r="AB196" s="285"/>
      <c r="AC196" s="285"/>
      <c r="AD196" s="285"/>
      <c r="AE196" s="285"/>
      <c r="AF196" s="285"/>
      <c r="AG196" s="285"/>
      <c r="AH196" s="285"/>
      <c r="AI196" s="285"/>
      <c r="AJ196" s="285"/>
      <c r="AK196" s="285"/>
      <c r="AL196" s="285"/>
      <c r="AM196" s="285"/>
      <c r="AN196" s="285"/>
      <c r="AO196" s="285"/>
      <c r="AP196" s="285"/>
      <c r="AQ196" s="285"/>
      <c r="AR196" s="285"/>
      <c r="AS196" s="285"/>
      <c r="AT196" s="285"/>
      <c r="AU196" s="285"/>
      <c r="AV196" s="285"/>
      <c r="AW196" s="285"/>
      <c r="AX196" s="285"/>
      <c r="AY196" s="285"/>
      <c r="AZ196" s="285"/>
      <c r="BA196" s="285"/>
      <c r="BB196" s="285"/>
      <c r="BC196" s="285"/>
      <c r="BD196" s="285"/>
      <c r="BE196" s="285"/>
      <c r="BF196" s="285"/>
      <c r="BG196" s="285"/>
      <c r="BH196" s="285"/>
      <c r="BI196" s="285"/>
      <c r="BJ196" s="285"/>
      <c r="BK196" s="285"/>
      <c r="BL196" s="285"/>
      <c r="BM196" s="285"/>
      <c r="BN196" s="285"/>
      <c r="BO196" s="285"/>
      <c r="BP196" s="285"/>
      <c r="BQ196" s="285"/>
      <c r="BR196" s="285"/>
      <c r="BS196" s="285"/>
      <c r="BT196" s="285"/>
      <c r="BU196" s="285"/>
      <c r="BV196" s="285"/>
      <c r="BW196" s="285"/>
      <c r="BX196" s="285"/>
    </row>
    <row r="197" spans="1:76" s="333" customFormat="1" ht="50.1" customHeight="1" x14ac:dyDescent="0.25">
      <c r="A197" s="331"/>
      <c r="B197" s="331"/>
      <c r="C197" s="331"/>
      <c r="D197" s="331"/>
      <c r="E197" s="331"/>
      <c r="F197" s="331"/>
      <c r="G197" s="331"/>
      <c r="H197" s="331"/>
      <c r="I197" s="331"/>
      <c r="J197" s="285"/>
      <c r="K197" s="285"/>
      <c r="L197" s="285"/>
      <c r="M197" s="285"/>
      <c r="N197" s="285"/>
      <c r="O197" s="285"/>
      <c r="P197" s="285"/>
      <c r="Q197" s="285"/>
      <c r="R197" s="285"/>
      <c r="S197" s="285"/>
      <c r="T197" s="285"/>
      <c r="U197" s="285"/>
      <c r="V197" s="285"/>
      <c r="W197" s="285"/>
      <c r="X197" s="285"/>
      <c r="Y197" s="285"/>
      <c r="Z197" s="285"/>
      <c r="AA197" s="285"/>
      <c r="AB197" s="285"/>
      <c r="AC197" s="285"/>
      <c r="AD197" s="285"/>
      <c r="AE197" s="285"/>
      <c r="AF197" s="285"/>
      <c r="AG197" s="285"/>
      <c r="AH197" s="285"/>
      <c r="AI197" s="285"/>
      <c r="AJ197" s="285"/>
      <c r="AK197" s="285"/>
      <c r="AL197" s="285"/>
      <c r="AM197" s="285"/>
      <c r="AN197" s="285"/>
      <c r="AO197" s="285"/>
      <c r="AP197" s="285"/>
      <c r="AQ197" s="285"/>
      <c r="AR197" s="285"/>
      <c r="AS197" s="285"/>
      <c r="AT197" s="285"/>
      <c r="AU197" s="285"/>
      <c r="AV197" s="285"/>
      <c r="AW197" s="285"/>
      <c r="AX197" s="285"/>
      <c r="AY197" s="285"/>
      <c r="AZ197" s="285"/>
      <c r="BA197" s="285"/>
      <c r="BB197" s="285"/>
      <c r="BC197" s="285"/>
      <c r="BD197" s="285"/>
      <c r="BE197" s="285"/>
      <c r="BF197" s="285"/>
      <c r="BG197" s="285"/>
      <c r="BH197" s="285"/>
      <c r="BI197" s="285"/>
      <c r="BJ197" s="285"/>
      <c r="BK197" s="285"/>
      <c r="BL197" s="285"/>
      <c r="BM197" s="285"/>
      <c r="BN197" s="285"/>
      <c r="BO197" s="285"/>
      <c r="BP197" s="285"/>
      <c r="BQ197" s="285"/>
      <c r="BR197" s="285"/>
      <c r="BS197" s="285"/>
      <c r="BT197" s="285"/>
      <c r="BU197" s="285"/>
      <c r="BV197" s="285"/>
      <c r="BW197" s="285"/>
      <c r="BX197" s="285"/>
    </row>
    <row r="198" spans="1:76" s="333" customFormat="1" ht="50.1" customHeight="1" x14ac:dyDescent="0.25">
      <c r="A198" s="331"/>
      <c r="B198" s="331"/>
      <c r="C198" s="331"/>
      <c r="D198" s="331"/>
      <c r="E198" s="331"/>
      <c r="F198" s="331"/>
      <c r="G198" s="331"/>
      <c r="H198" s="331"/>
      <c r="I198" s="331"/>
      <c r="J198" s="285"/>
      <c r="K198" s="285"/>
      <c r="L198" s="285"/>
      <c r="M198" s="285"/>
      <c r="N198" s="285"/>
      <c r="O198" s="285"/>
      <c r="P198" s="285"/>
      <c r="Q198" s="285"/>
      <c r="R198" s="285"/>
      <c r="S198" s="285"/>
      <c r="T198" s="285"/>
      <c r="U198" s="285"/>
      <c r="V198" s="285"/>
      <c r="W198" s="285"/>
      <c r="X198" s="285"/>
      <c r="Y198" s="285"/>
      <c r="Z198" s="285"/>
      <c r="AA198" s="285"/>
      <c r="AB198" s="285"/>
      <c r="AC198" s="285"/>
      <c r="AD198" s="285"/>
      <c r="AE198" s="285"/>
      <c r="AF198" s="285"/>
      <c r="AG198" s="285"/>
      <c r="AH198" s="285"/>
      <c r="AI198" s="285"/>
      <c r="AJ198" s="285"/>
      <c r="AK198" s="285"/>
      <c r="AL198" s="285"/>
      <c r="AM198" s="285"/>
      <c r="AN198" s="285"/>
      <c r="AO198" s="285"/>
      <c r="AP198" s="285"/>
      <c r="AQ198" s="285"/>
      <c r="AR198" s="285"/>
      <c r="AS198" s="285"/>
      <c r="AT198" s="285"/>
      <c r="AU198" s="285"/>
      <c r="AV198" s="285"/>
      <c r="AW198" s="285"/>
      <c r="AX198" s="285"/>
      <c r="AY198" s="285"/>
      <c r="AZ198" s="285"/>
      <c r="BA198" s="285"/>
      <c r="BB198" s="285"/>
      <c r="BC198" s="285"/>
      <c r="BD198" s="285"/>
      <c r="BE198" s="285"/>
      <c r="BF198" s="285"/>
      <c r="BG198" s="285"/>
      <c r="BH198" s="285"/>
      <c r="BI198" s="285"/>
      <c r="BJ198" s="285"/>
      <c r="BK198" s="285"/>
      <c r="BL198" s="285"/>
      <c r="BM198" s="285"/>
      <c r="BN198" s="285"/>
      <c r="BO198" s="285"/>
      <c r="BP198" s="285"/>
      <c r="BQ198" s="285"/>
      <c r="BR198" s="285"/>
      <c r="BS198" s="285"/>
      <c r="BT198" s="285"/>
      <c r="BU198" s="285"/>
      <c r="BV198" s="285"/>
      <c r="BW198" s="285"/>
      <c r="BX198" s="285"/>
    </row>
    <row r="199" spans="1:76" s="333" customFormat="1" ht="50.1" customHeight="1" x14ac:dyDescent="0.25">
      <c r="A199" s="331"/>
      <c r="B199" s="331"/>
      <c r="C199" s="331"/>
      <c r="D199" s="331"/>
      <c r="E199" s="331"/>
      <c r="F199" s="331"/>
      <c r="G199" s="331"/>
      <c r="H199" s="331"/>
      <c r="I199" s="331"/>
      <c r="J199" s="285"/>
      <c r="K199" s="285"/>
      <c r="L199" s="285"/>
      <c r="M199" s="285"/>
      <c r="N199" s="285"/>
      <c r="O199" s="285"/>
      <c r="P199" s="285"/>
      <c r="Q199" s="285"/>
      <c r="R199" s="285"/>
      <c r="S199" s="285"/>
      <c r="T199" s="285"/>
      <c r="U199" s="285"/>
      <c r="V199" s="285"/>
      <c r="W199" s="285"/>
      <c r="X199" s="285"/>
      <c r="Y199" s="285"/>
      <c r="Z199" s="285"/>
      <c r="AA199" s="285"/>
      <c r="AB199" s="285"/>
      <c r="AC199" s="285"/>
      <c r="AD199" s="285"/>
      <c r="AE199" s="285"/>
      <c r="AF199" s="285"/>
      <c r="AG199" s="285"/>
      <c r="AH199" s="285"/>
      <c r="AI199" s="285"/>
      <c r="AJ199" s="285"/>
      <c r="AK199" s="285"/>
      <c r="AL199" s="285"/>
      <c r="AM199" s="285"/>
      <c r="AN199" s="285"/>
      <c r="AO199" s="285"/>
      <c r="AP199" s="285"/>
      <c r="AQ199" s="285"/>
      <c r="AR199" s="285"/>
      <c r="AS199" s="285"/>
      <c r="AT199" s="285"/>
      <c r="AU199" s="285"/>
      <c r="AV199" s="285"/>
      <c r="AW199" s="285"/>
      <c r="AX199" s="285"/>
      <c r="AY199" s="285"/>
      <c r="AZ199" s="285"/>
      <c r="BA199" s="285"/>
      <c r="BB199" s="285"/>
      <c r="BC199" s="285"/>
      <c r="BD199" s="285"/>
      <c r="BE199" s="285"/>
      <c r="BF199" s="285"/>
      <c r="BG199" s="285"/>
      <c r="BH199" s="285"/>
      <c r="BI199" s="285"/>
      <c r="BJ199" s="285"/>
      <c r="BK199" s="285"/>
      <c r="BL199" s="285"/>
      <c r="BM199" s="285"/>
      <c r="BN199" s="285"/>
      <c r="BO199" s="285"/>
      <c r="BP199" s="285"/>
      <c r="BQ199" s="285"/>
      <c r="BR199" s="285"/>
      <c r="BS199" s="285"/>
      <c r="BT199" s="285"/>
      <c r="BU199" s="285"/>
      <c r="BV199" s="285"/>
      <c r="BW199" s="285"/>
      <c r="BX199" s="285"/>
    </row>
    <row r="200" spans="1:76" s="333" customFormat="1" ht="50.1" customHeight="1" x14ac:dyDescent="0.25">
      <c r="A200" s="331"/>
      <c r="B200" s="331"/>
      <c r="C200" s="331"/>
      <c r="D200" s="331"/>
      <c r="E200" s="331"/>
      <c r="F200" s="331"/>
      <c r="G200" s="331"/>
      <c r="H200" s="331"/>
      <c r="I200" s="331"/>
      <c r="J200" s="285"/>
      <c r="K200" s="285"/>
      <c r="L200" s="285"/>
      <c r="M200" s="285"/>
      <c r="N200" s="285"/>
      <c r="O200" s="285"/>
      <c r="P200" s="285"/>
      <c r="Q200" s="285"/>
      <c r="R200" s="285"/>
      <c r="S200" s="285"/>
      <c r="T200" s="285"/>
      <c r="U200" s="285"/>
      <c r="V200" s="285"/>
      <c r="W200" s="285"/>
      <c r="X200" s="285"/>
      <c r="Y200" s="285"/>
      <c r="Z200" s="285"/>
      <c r="AA200" s="285"/>
      <c r="AB200" s="285"/>
      <c r="AC200" s="285"/>
      <c r="AD200" s="285"/>
      <c r="AE200" s="285"/>
      <c r="AF200" s="285"/>
      <c r="AG200" s="285"/>
      <c r="AH200" s="285"/>
      <c r="AI200" s="285"/>
      <c r="AJ200" s="285"/>
      <c r="AK200" s="285"/>
      <c r="AL200" s="285"/>
      <c r="AM200" s="285"/>
      <c r="AN200" s="285"/>
      <c r="AO200" s="285"/>
      <c r="AP200" s="285"/>
      <c r="AQ200" s="285"/>
      <c r="AR200" s="285"/>
      <c r="AS200" s="285"/>
      <c r="AT200" s="285"/>
      <c r="AU200" s="285"/>
      <c r="AV200" s="285"/>
      <c r="AW200" s="285"/>
      <c r="AX200" s="285"/>
      <c r="AY200" s="285"/>
      <c r="AZ200" s="285"/>
      <c r="BA200" s="285"/>
      <c r="BB200" s="285"/>
      <c r="BC200" s="285"/>
      <c r="BD200" s="285"/>
      <c r="BE200" s="285"/>
      <c r="BF200" s="285"/>
      <c r="BG200" s="285"/>
      <c r="BH200" s="285"/>
      <c r="BI200" s="285"/>
      <c r="BJ200" s="285"/>
      <c r="BK200" s="285"/>
      <c r="BL200" s="285"/>
      <c r="BM200" s="285"/>
      <c r="BN200" s="285"/>
      <c r="BO200" s="285"/>
      <c r="BP200" s="285"/>
      <c r="BQ200" s="285"/>
      <c r="BR200" s="285"/>
      <c r="BS200" s="285"/>
      <c r="BT200" s="285"/>
      <c r="BU200" s="285"/>
      <c r="BV200" s="285"/>
      <c r="BW200" s="285"/>
      <c r="BX200" s="285"/>
    </row>
    <row r="201" spans="1:76" s="333" customFormat="1" ht="50.1" customHeight="1" x14ac:dyDescent="0.25">
      <c r="A201" s="331"/>
      <c r="B201" s="331"/>
      <c r="C201" s="331"/>
      <c r="D201" s="331"/>
      <c r="E201" s="331"/>
      <c r="F201" s="331"/>
      <c r="G201" s="331"/>
      <c r="H201" s="331"/>
      <c r="I201" s="331"/>
      <c r="J201" s="285"/>
      <c r="K201" s="285"/>
      <c r="L201" s="285"/>
      <c r="M201" s="285"/>
      <c r="N201" s="285"/>
      <c r="O201" s="285"/>
      <c r="P201" s="285"/>
      <c r="Q201" s="285"/>
      <c r="R201" s="285"/>
      <c r="S201" s="285"/>
      <c r="T201" s="285"/>
      <c r="U201" s="285"/>
      <c r="V201" s="285"/>
      <c r="W201" s="285"/>
      <c r="X201" s="285"/>
      <c r="Y201" s="285"/>
      <c r="Z201" s="285"/>
      <c r="AA201" s="285"/>
      <c r="AB201" s="285"/>
      <c r="AC201" s="285"/>
      <c r="AD201" s="285"/>
      <c r="AE201" s="285"/>
      <c r="AF201" s="285"/>
      <c r="AG201" s="285"/>
      <c r="AH201" s="285"/>
      <c r="AI201" s="285"/>
      <c r="AJ201" s="285"/>
      <c r="AK201" s="285"/>
      <c r="AL201" s="285"/>
      <c r="AM201" s="285"/>
      <c r="AN201" s="285"/>
      <c r="AO201" s="285"/>
      <c r="AP201" s="285"/>
      <c r="AQ201" s="285"/>
      <c r="AR201" s="285"/>
      <c r="AS201" s="285"/>
      <c r="AT201" s="285"/>
      <c r="AU201" s="285"/>
      <c r="AV201" s="285"/>
      <c r="AW201" s="285"/>
      <c r="AX201" s="285"/>
      <c r="AY201" s="285"/>
      <c r="AZ201" s="285"/>
      <c r="BA201" s="285"/>
      <c r="BB201" s="285"/>
      <c r="BC201" s="285"/>
      <c r="BD201" s="285"/>
      <c r="BE201" s="285"/>
      <c r="BF201" s="285"/>
      <c r="BG201" s="285"/>
      <c r="BH201" s="285"/>
      <c r="BI201" s="285"/>
      <c r="BJ201" s="285"/>
      <c r="BK201" s="285"/>
      <c r="BL201" s="285"/>
      <c r="BM201" s="285"/>
      <c r="BN201" s="285"/>
      <c r="BO201" s="285"/>
      <c r="BP201" s="285"/>
      <c r="BQ201" s="285"/>
      <c r="BR201" s="285"/>
      <c r="BS201" s="285"/>
      <c r="BT201" s="285"/>
      <c r="BU201" s="285"/>
      <c r="BV201" s="285"/>
      <c r="BW201" s="285"/>
      <c r="BX201" s="285"/>
    </row>
    <row r="202" spans="1:76" s="333" customFormat="1" ht="50.1" customHeight="1" x14ac:dyDescent="0.25">
      <c r="A202" s="331"/>
      <c r="B202" s="331"/>
      <c r="C202" s="331"/>
      <c r="D202" s="331"/>
      <c r="E202" s="331"/>
      <c r="F202" s="331"/>
      <c r="G202" s="331"/>
      <c r="H202" s="331"/>
      <c r="I202" s="331"/>
      <c r="J202" s="285"/>
      <c r="K202" s="285"/>
      <c r="L202" s="285"/>
      <c r="M202" s="285"/>
      <c r="N202" s="285"/>
      <c r="O202" s="285"/>
      <c r="P202" s="285"/>
      <c r="Q202" s="285"/>
      <c r="R202" s="285"/>
      <c r="S202" s="285"/>
      <c r="T202" s="285"/>
      <c r="U202" s="285"/>
      <c r="V202" s="285"/>
      <c r="W202" s="285"/>
      <c r="X202" s="285"/>
      <c r="Y202" s="285"/>
      <c r="Z202" s="285"/>
      <c r="AA202" s="285"/>
      <c r="AB202" s="285"/>
      <c r="AC202" s="285"/>
      <c r="AD202" s="285"/>
      <c r="AE202" s="285"/>
      <c r="AF202" s="285"/>
      <c r="AG202" s="285"/>
      <c r="AH202" s="285"/>
      <c r="AI202" s="285"/>
      <c r="AJ202" s="285"/>
      <c r="AK202" s="285"/>
      <c r="AL202" s="285"/>
      <c r="AM202" s="285"/>
      <c r="AN202" s="285"/>
      <c r="AO202" s="285"/>
      <c r="AP202" s="285"/>
      <c r="AQ202" s="285"/>
      <c r="AR202" s="285"/>
      <c r="AS202" s="285"/>
      <c r="AT202" s="285"/>
      <c r="AU202" s="285"/>
      <c r="AV202" s="285"/>
      <c r="AW202" s="285"/>
      <c r="AX202" s="285"/>
      <c r="AY202" s="285"/>
      <c r="AZ202" s="285"/>
      <c r="BA202" s="285"/>
      <c r="BB202" s="285"/>
      <c r="BC202" s="285"/>
      <c r="BD202" s="285"/>
      <c r="BE202" s="285"/>
      <c r="BF202" s="285"/>
      <c r="BG202" s="285"/>
      <c r="BH202" s="285"/>
      <c r="BI202" s="285"/>
      <c r="BJ202" s="285"/>
      <c r="BK202" s="285"/>
      <c r="BL202" s="285"/>
      <c r="BM202" s="285"/>
      <c r="BN202" s="285"/>
      <c r="BO202" s="285"/>
      <c r="BP202" s="285"/>
      <c r="BQ202" s="285"/>
      <c r="BR202" s="285"/>
      <c r="BS202" s="285"/>
      <c r="BT202" s="285"/>
      <c r="BU202" s="285"/>
      <c r="BV202" s="285"/>
      <c r="BW202" s="285"/>
      <c r="BX202" s="285"/>
    </row>
    <row r="203" spans="1:76" s="333" customFormat="1" ht="50.1" customHeight="1" x14ac:dyDescent="0.25">
      <c r="A203" s="331"/>
      <c r="B203" s="331"/>
      <c r="C203" s="331"/>
      <c r="D203" s="331"/>
      <c r="E203" s="331"/>
      <c r="F203" s="331"/>
      <c r="G203" s="331"/>
      <c r="H203" s="331"/>
      <c r="I203" s="331"/>
      <c r="J203" s="285"/>
      <c r="K203" s="285"/>
      <c r="L203" s="285"/>
      <c r="M203" s="285"/>
      <c r="N203" s="285"/>
      <c r="O203" s="285"/>
      <c r="P203" s="285"/>
      <c r="Q203" s="285"/>
      <c r="R203" s="285"/>
      <c r="S203" s="285"/>
      <c r="T203" s="285"/>
      <c r="U203" s="285"/>
      <c r="V203" s="285"/>
      <c r="W203" s="285"/>
      <c r="X203" s="285"/>
      <c r="Y203" s="285"/>
      <c r="Z203" s="285"/>
      <c r="AA203" s="285"/>
      <c r="AB203" s="285"/>
      <c r="AC203" s="285"/>
      <c r="AD203" s="285"/>
      <c r="AE203" s="285"/>
      <c r="AF203" s="285"/>
      <c r="AG203" s="285"/>
      <c r="AH203" s="285"/>
      <c r="AI203" s="285"/>
      <c r="AJ203" s="285"/>
      <c r="AK203" s="285"/>
      <c r="AL203" s="285"/>
      <c r="AM203" s="285"/>
      <c r="AN203" s="285"/>
      <c r="AO203" s="285"/>
      <c r="AP203" s="285"/>
      <c r="AQ203" s="285"/>
      <c r="AR203" s="285"/>
      <c r="AS203" s="285"/>
      <c r="AT203" s="285"/>
      <c r="AU203" s="285"/>
      <c r="AV203" s="285"/>
      <c r="AW203" s="285"/>
      <c r="AX203" s="285"/>
      <c r="AY203" s="285"/>
      <c r="AZ203" s="285"/>
      <c r="BA203" s="285"/>
      <c r="BB203" s="285"/>
      <c r="BC203" s="285"/>
      <c r="BD203" s="285"/>
      <c r="BE203" s="285"/>
      <c r="BF203" s="285"/>
      <c r="BG203" s="285"/>
      <c r="BH203" s="285"/>
      <c r="BI203" s="285"/>
      <c r="BJ203" s="285"/>
      <c r="BK203" s="285"/>
      <c r="BL203" s="285"/>
      <c r="BM203" s="285"/>
      <c r="BN203" s="285"/>
      <c r="BO203" s="285"/>
      <c r="BP203" s="285"/>
      <c r="BQ203" s="285"/>
      <c r="BR203" s="285"/>
      <c r="BS203" s="285"/>
      <c r="BT203" s="285"/>
      <c r="BU203" s="285"/>
      <c r="BV203" s="285"/>
      <c r="BW203" s="285"/>
      <c r="BX203" s="285"/>
    </row>
    <row r="204" spans="1:76" s="333" customFormat="1" ht="50.1" customHeight="1" x14ac:dyDescent="0.25">
      <c r="A204" s="331"/>
      <c r="B204" s="331"/>
      <c r="C204" s="331"/>
      <c r="D204" s="331"/>
      <c r="E204" s="331"/>
      <c r="F204" s="331"/>
      <c r="G204" s="331"/>
      <c r="H204" s="331"/>
      <c r="I204" s="331"/>
      <c r="J204" s="285"/>
      <c r="K204" s="285"/>
      <c r="L204" s="285"/>
      <c r="M204" s="285"/>
      <c r="N204" s="285"/>
      <c r="O204" s="285"/>
      <c r="P204" s="285"/>
      <c r="Q204" s="285"/>
      <c r="R204" s="285"/>
      <c r="S204" s="285"/>
      <c r="T204" s="285"/>
      <c r="U204" s="285"/>
      <c r="V204" s="285"/>
      <c r="W204" s="285"/>
      <c r="X204" s="285"/>
      <c r="Y204" s="285"/>
      <c r="Z204" s="285"/>
      <c r="AA204" s="285"/>
      <c r="AB204" s="285"/>
      <c r="AC204" s="285"/>
      <c r="AD204" s="285"/>
      <c r="AE204" s="285"/>
      <c r="AF204" s="285"/>
      <c r="AG204" s="285"/>
      <c r="AH204" s="285"/>
      <c r="AI204" s="285"/>
      <c r="AJ204" s="285"/>
      <c r="AK204" s="285"/>
      <c r="AL204" s="285"/>
      <c r="AM204" s="285"/>
      <c r="AN204" s="285"/>
      <c r="AO204" s="285"/>
      <c r="AP204" s="285"/>
      <c r="AQ204" s="285"/>
      <c r="AR204" s="285"/>
      <c r="AS204" s="285"/>
      <c r="AT204" s="285"/>
      <c r="AU204" s="285"/>
      <c r="AV204" s="285"/>
      <c r="AW204" s="285"/>
      <c r="AX204" s="285"/>
      <c r="AY204" s="285"/>
      <c r="AZ204" s="285"/>
      <c r="BA204" s="285"/>
      <c r="BB204" s="285"/>
      <c r="BC204" s="285"/>
      <c r="BD204" s="285"/>
      <c r="BE204" s="285"/>
      <c r="BF204" s="285"/>
      <c r="BG204" s="285"/>
      <c r="BH204" s="285"/>
      <c r="BI204" s="285"/>
      <c r="BJ204" s="285"/>
      <c r="BK204" s="285"/>
      <c r="BL204" s="285"/>
      <c r="BM204" s="285"/>
      <c r="BN204" s="285"/>
      <c r="BO204" s="285"/>
      <c r="BP204" s="285"/>
      <c r="BQ204" s="285"/>
      <c r="BR204" s="285"/>
      <c r="BS204" s="285"/>
      <c r="BT204" s="285"/>
      <c r="BU204" s="285"/>
      <c r="BV204" s="285"/>
      <c r="BW204" s="285"/>
      <c r="BX204" s="285"/>
    </row>
    <row r="205" spans="1:76" ht="50.1" customHeight="1" x14ac:dyDescent="0.25">
      <c r="A205" s="331"/>
      <c r="B205" s="331"/>
      <c r="C205" s="331"/>
      <c r="D205" s="331"/>
      <c r="E205" s="331"/>
      <c r="F205" s="331"/>
      <c r="G205" s="331"/>
      <c r="H205" s="331"/>
      <c r="I205" s="331"/>
    </row>
    <row r="206" spans="1:76" ht="50.1" customHeight="1" x14ac:dyDescent="0.25">
      <c r="A206" s="331"/>
      <c r="B206" s="331"/>
      <c r="C206" s="331"/>
      <c r="D206" s="331"/>
      <c r="E206" s="331"/>
      <c r="F206" s="331"/>
      <c r="G206" s="331"/>
      <c r="H206" s="331"/>
      <c r="I206" s="331"/>
    </row>
    <row r="207" spans="1:76" ht="50.1" customHeight="1" x14ac:dyDescent="0.25">
      <c r="A207" s="331"/>
      <c r="B207" s="331"/>
      <c r="C207" s="331"/>
      <c r="D207" s="331"/>
      <c r="E207" s="331"/>
      <c r="F207" s="331"/>
      <c r="G207" s="331"/>
      <c r="H207" s="331"/>
      <c r="I207" s="331"/>
    </row>
    <row r="208" spans="1:76" ht="50.1" customHeight="1" x14ac:dyDescent="0.25">
      <c r="A208" s="331"/>
      <c r="B208" s="331"/>
      <c r="C208" s="331"/>
      <c r="D208" s="331"/>
      <c r="E208" s="331"/>
      <c r="F208" s="331"/>
      <c r="G208" s="331"/>
      <c r="H208" s="331"/>
      <c r="I208" s="331"/>
    </row>
    <row r="209" spans="1:9" s="285" customFormat="1" ht="50.1" customHeight="1" x14ac:dyDescent="0.25">
      <c r="A209" s="331"/>
      <c r="B209" s="331"/>
      <c r="C209" s="331"/>
      <c r="D209" s="331"/>
      <c r="E209" s="331"/>
      <c r="F209" s="331"/>
      <c r="G209" s="331"/>
      <c r="H209" s="331"/>
      <c r="I209" s="331"/>
    </row>
    <row r="210" spans="1:9" s="285" customFormat="1" ht="50.1" customHeight="1" x14ac:dyDescent="0.25">
      <c r="A210" s="331"/>
      <c r="B210" s="331"/>
      <c r="C210" s="331"/>
      <c r="D210" s="331"/>
      <c r="E210" s="331"/>
      <c r="F210" s="331"/>
      <c r="G210" s="331"/>
      <c r="H210" s="331"/>
      <c r="I210" s="331"/>
    </row>
    <row r="211" spans="1:9" s="285" customFormat="1" ht="50.1" customHeight="1" x14ac:dyDescent="0.25">
      <c r="A211" s="331"/>
      <c r="B211" s="331"/>
      <c r="C211" s="331"/>
      <c r="D211" s="331"/>
      <c r="E211" s="331"/>
      <c r="F211" s="331"/>
      <c r="G211" s="331"/>
      <c r="H211" s="331"/>
      <c r="I211" s="331"/>
    </row>
    <row r="212" spans="1:9" s="285" customFormat="1" ht="50.1" customHeight="1" x14ac:dyDescent="0.25">
      <c r="A212" s="331"/>
      <c r="B212" s="331"/>
      <c r="C212" s="331"/>
      <c r="D212" s="331"/>
      <c r="E212" s="331"/>
      <c r="F212" s="331"/>
      <c r="G212" s="331"/>
      <c r="H212" s="331"/>
      <c r="I212" s="331"/>
    </row>
    <row r="213" spans="1:9" s="285" customFormat="1" ht="50.1" customHeight="1" x14ac:dyDescent="0.25">
      <c r="A213" s="331"/>
      <c r="B213" s="331"/>
      <c r="C213" s="331"/>
      <c r="D213" s="331"/>
      <c r="E213" s="331"/>
      <c r="F213" s="331"/>
      <c r="G213" s="331"/>
      <c r="H213" s="331"/>
      <c r="I213" s="331"/>
    </row>
    <row r="214" spans="1:9" s="285" customFormat="1" ht="50.1" customHeight="1" x14ac:dyDescent="0.25">
      <c r="A214" s="331"/>
      <c r="B214" s="331"/>
      <c r="C214" s="331"/>
      <c r="D214" s="331"/>
      <c r="E214" s="331"/>
      <c r="F214" s="331"/>
      <c r="G214" s="331"/>
      <c r="H214" s="331"/>
      <c r="I214" s="331"/>
    </row>
    <row r="215" spans="1:9" s="285" customFormat="1" ht="50.1" customHeight="1" x14ac:dyDescent="0.25">
      <c r="A215" s="331"/>
      <c r="B215" s="331"/>
      <c r="C215" s="331"/>
      <c r="D215" s="331"/>
      <c r="E215" s="331"/>
      <c r="F215" s="331"/>
      <c r="G215" s="331"/>
      <c r="H215" s="331"/>
      <c r="I215" s="331"/>
    </row>
    <row r="216" spans="1:9" s="285" customFormat="1" ht="50.1" customHeight="1" x14ac:dyDescent="0.25">
      <c r="A216" s="331"/>
      <c r="B216" s="331"/>
      <c r="C216" s="331"/>
      <c r="D216" s="331"/>
      <c r="E216" s="331"/>
      <c r="F216" s="331"/>
      <c r="G216" s="331"/>
      <c r="H216" s="331"/>
      <c r="I216" s="331"/>
    </row>
    <row r="217" spans="1:9" s="285" customFormat="1" ht="50.1" customHeight="1" x14ac:dyDescent="0.25">
      <c r="A217" s="331"/>
      <c r="B217" s="331"/>
      <c r="C217" s="331"/>
      <c r="D217" s="331"/>
      <c r="E217" s="331"/>
      <c r="F217" s="331"/>
      <c r="G217" s="331"/>
      <c r="H217" s="331"/>
      <c r="I217" s="331"/>
    </row>
    <row r="218" spans="1:9" s="285" customFormat="1" ht="50.1" customHeight="1" x14ac:dyDescent="0.25">
      <c r="A218" s="331"/>
      <c r="B218" s="331"/>
      <c r="C218" s="331"/>
      <c r="D218" s="331"/>
      <c r="E218" s="331"/>
      <c r="F218" s="331"/>
      <c r="G218" s="331"/>
      <c r="H218" s="331"/>
      <c r="I218" s="331"/>
    </row>
    <row r="219" spans="1:9" s="285" customFormat="1" ht="50.1" customHeight="1" x14ac:dyDescent="0.25">
      <c r="A219" s="331"/>
      <c r="B219" s="331"/>
      <c r="C219" s="331"/>
      <c r="D219" s="331"/>
      <c r="E219" s="331"/>
      <c r="F219" s="331"/>
      <c r="G219" s="331"/>
      <c r="H219" s="331"/>
      <c r="I219" s="331"/>
    </row>
    <row r="220" spans="1:9" s="285" customFormat="1" ht="50.1" customHeight="1" x14ac:dyDescent="0.25">
      <c r="A220" s="331"/>
      <c r="B220" s="331"/>
      <c r="C220" s="331"/>
      <c r="D220" s="331"/>
      <c r="E220" s="331"/>
      <c r="F220" s="331"/>
      <c r="G220" s="331"/>
      <c r="H220" s="331"/>
      <c r="I220" s="331"/>
    </row>
    <row r="221" spans="1:9" s="285" customFormat="1" ht="50.1" customHeight="1" x14ac:dyDescent="0.25">
      <c r="A221" s="331"/>
      <c r="B221" s="331"/>
      <c r="C221" s="331"/>
      <c r="D221" s="331"/>
      <c r="E221" s="331"/>
      <c r="F221" s="331"/>
      <c r="G221" s="331"/>
      <c r="H221" s="331"/>
      <c r="I221" s="331"/>
    </row>
    <row r="222" spans="1:9" s="285" customFormat="1" ht="50.1" customHeight="1" x14ac:dyDescent="0.25">
      <c r="A222" s="331"/>
      <c r="B222" s="331"/>
      <c r="C222" s="331"/>
      <c r="D222" s="331"/>
      <c r="E222" s="331"/>
      <c r="F222" s="331"/>
      <c r="G222" s="331"/>
      <c r="H222" s="331"/>
      <c r="I222" s="331"/>
    </row>
    <row r="223" spans="1:9" s="285" customFormat="1" ht="50.1" customHeight="1" x14ac:dyDescent="0.25">
      <c r="A223" s="331"/>
      <c r="B223" s="331"/>
      <c r="C223" s="331"/>
      <c r="D223" s="331"/>
      <c r="E223" s="331"/>
      <c r="F223" s="331"/>
      <c r="G223" s="331"/>
      <c r="H223" s="331"/>
      <c r="I223" s="331"/>
    </row>
    <row r="224" spans="1:9" s="285" customFormat="1" ht="50.1" customHeight="1" x14ac:dyDescent="0.25">
      <c r="A224" s="331"/>
      <c r="B224" s="331"/>
      <c r="C224" s="331"/>
      <c r="D224" s="331"/>
      <c r="E224" s="331"/>
      <c r="F224" s="331"/>
      <c r="G224" s="331"/>
      <c r="H224" s="331"/>
      <c r="I224" s="331"/>
    </row>
    <row r="225" spans="1:9" s="285" customFormat="1" ht="50.1" customHeight="1" x14ac:dyDescent="0.25">
      <c r="A225" s="331"/>
      <c r="B225" s="331"/>
      <c r="C225" s="331"/>
      <c r="D225" s="331"/>
      <c r="E225" s="331"/>
      <c r="F225" s="331"/>
      <c r="G225" s="331"/>
      <c r="H225" s="331"/>
      <c r="I225" s="331"/>
    </row>
    <row r="226" spans="1:9" s="285" customFormat="1" ht="50.1" customHeight="1" x14ac:dyDescent="0.25">
      <c r="A226" s="331"/>
      <c r="B226" s="331"/>
      <c r="C226" s="331"/>
      <c r="D226" s="331"/>
      <c r="E226" s="331"/>
      <c r="F226" s="331"/>
      <c r="G226" s="331"/>
      <c r="H226" s="331"/>
      <c r="I226" s="331"/>
    </row>
    <row r="227" spans="1:9" s="285" customFormat="1" ht="50.1" customHeight="1" x14ac:dyDescent="0.25">
      <c r="A227" s="331"/>
      <c r="B227" s="331"/>
      <c r="C227" s="331"/>
      <c r="D227" s="331"/>
      <c r="E227" s="331"/>
      <c r="F227" s="331"/>
      <c r="G227" s="331"/>
      <c r="H227" s="331"/>
      <c r="I227" s="331"/>
    </row>
    <row r="228" spans="1:9" s="285" customFormat="1" ht="50.1" customHeight="1" x14ac:dyDescent="0.25">
      <c r="A228" s="331"/>
      <c r="B228" s="331"/>
      <c r="C228" s="331"/>
      <c r="D228" s="331"/>
      <c r="E228" s="331"/>
      <c r="F228" s="331"/>
      <c r="G228" s="331"/>
      <c r="H228" s="331"/>
      <c r="I228" s="331"/>
    </row>
    <row r="229" spans="1:9" s="285" customFormat="1" ht="50.1" customHeight="1" x14ac:dyDescent="0.25">
      <c r="A229" s="331"/>
      <c r="B229" s="331"/>
      <c r="C229" s="331"/>
      <c r="D229" s="331"/>
      <c r="E229" s="331"/>
      <c r="F229" s="331"/>
      <c r="G229" s="331"/>
      <c r="H229" s="331"/>
      <c r="I229" s="331"/>
    </row>
    <row r="230" spans="1:9" s="285" customFormat="1" ht="50.1" customHeight="1" x14ac:dyDescent="0.25">
      <c r="A230" s="331"/>
      <c r="B230" s="331"/>
      <c r="C230" s="331"/>
      <c r="D230" s="331"/>
      <c r="E230" s="331"/>
      <c r="F230" s="331"/>
      <c r="G230" s="331"/>
      <c r="H230" s="331"/>
      <c r="I230" s="331"/>
    </row>
    <row r="231" spans="1:9" s="285" customFormat="1" ht="50.1" customHeight="1" x14ac:dyDescent="0.25">
      <c r="A231" s="331"/>
      <c r="B231" s="331"/>
      <c r="C231" s="331"/>
      <c r="D231" s="331"/>
      <c r="E231" s="331"/>
      <c r="F231" s="331"/>
      <c r="G231" s="331"/>
      <c r="H231" s="331"/>
      <c r="I231" s="331"/>
    </row>
    <row r="232" spans="1:9" s="285" customFormat="1" ht="50.1" customHeight="1" x14ac:dyDescent="0.25">
      <c r="A232" s="331"/>
      <c r="B232" s="331"/>
      <c r="C232" s="331"/>
      <c r="D232" s="331"/>
      <c r="E232" s="331"/>
      <c r="F232" s="331"/>
      <c r="G232" s="331"/>
      <c r="H232" s="331"/>
      <c r="I232" s="331"/>
    </row>
    <row r="233" spans="1:9" s="285" customFormat="1" ht="50.1" customHeight="1" x14ac:dyDescent="0.25">
      <c r="A233" s="331"/>
      <c r="B233" s="331"/>
      <c r="C233" s="331"/>
      <c r="D233" s="331"/>
      <c r="E233" s="331"/>
      <c r="F233" s="331"/>
      <c r="G233" s="331"/>
      <c r="H233" s="331"/>
      <c r="I233" s="331"/>
    </row>
    <row r="234" spans="1:9" s="285" customFormat="1" ht="50.1" customHeight="1" x14ac:dyDescent="0.25">
      <c r="A234" s="331"/>
      <c r="B234" s="331"/>
      <c r="C234" s="331"/>
      <c r="D234" s="331"/>
      <c r="E234" s="331"/>
      <c r="F234" s="331"/>
      <c r="G234" s="331"/>
      <c r="H234" s="331"/>
      <c r="I234" s="331"/>
    </row>
    <row r="235" spans="1:9" s="285" customFormat="1" ht="50.1" customHeight="1" x14ac:dyDescent="0.25">
      <c r="A235" s="331"/>
      <c r="B235" s="331"/>
      <c r="C235" s="331"/>
      <c r="D235" s="331"/>
      <c r="E235" s="331"/>
      <c r="F235" s="331"/>
      <c r="G235" s="331"/>
      <c r="H235" s="331"/>
      <c r="I235" s="331"/>
    </row>
    <row r="236" spans="1:9" s="285" customFormat="1" ht="50.1" customHeight="1" x14ac:dyDescent="0.25">
      <c r="A236" s="331"/>
      <c r="B236" s="331"/>
      <c r="C236" s="331"/>
      <c r="D236" s="331"/>
      <c r="E236" s="331"/>
      <c r="F236" s="331"/>
      <c r="G236" s="331"/>
      <c r="H236" s="331"/>
      <c r="I236" s="331"/>
    </row>
    <row r="237" spans="1:9" s="285" customFormat="1" ht="50.1" customHeight="1" x14ac:dyDescent="0.25">
      <c r="A237" s="331"/>
      <c r="B237" s="331"/>
      <c r="C237" s="331"/>
      <c r="D237" s="331"/>
      <c r="E237" s="331"/>
      <c r="F237" s="331"/>
      <c r="G237" s="331"/>
      <c r="H237" s="331"/>
      <c r="I237" s="331"/>
    </row>
    <row r="238" spans="1:9" s="285" customFormat="1" ht="50.1" customHeight="1" x14ac:dyDescent="0.25">
      <c r="A238" s="331"/>
      <c r="B238" s="331"/>
      <c r="C238" s="331"/>
      <c r="D238" s="331"/>
      <c r="E238" s="331"/>
      <c r="F238" s="331"/>
      <c r="G238" s="331"/>
      <c r="H238" s="331"/>
      <c r="I238" s="331"/>
    </row>
    <row r="239" spans="1:9" s="285" customFormat="1" ht="50.1" customHeight="1" x14ac:dyDescent="0.25">
      <c r="A239" s="331"/>
      <c r="B239" s="331"/>
      <c r="C239" s="331"/>
      <c r="D239" s="331"/>
      <c r="E239" s="331"/>
      <c r="F239" s="331"/>
      <c r="G239" s="331"/>
      <c r="H239" s="331"/>
      <c r="I239" s="331"/>
    </row>
    <row r="240" spans="1:9" s="285" customFormat="1" ht="50.1" customHeight="1" x14ac:dyDescent="0.25">
      <c r="A240" s="331"/>
      <c r="B240" s="331"/>
      <c r="C240" s="331"/>
      <c r="D240" s="331"/>
      <c r="E240" s="331"/>
      <c r="F240" s="331"/>
      <c r="G240" s="331"/>
      <c r="H240" s="331"/>
      <c r="I240" s="331"/>
    </row>
    <row r="241" spans="1:9" s="285" customFormat="1" ht="50.1" customHeight="1" x14ac:dyDescent="0.25">
      <c r="A241" s="331"/>
      <c r="B241" s="331"/>
      <c r="C241" s="331"/>
      <c r="D241" s="331"/>
      <c r="E241" s="331"/>
      <c r="F241" s="331"/>
      <c r="G241" s="331"/>
      <c r="H241" s="331"/>
      <c r="I241" s="331"/>
    </row>
    <row r="242" spans="1:9" s="285" customFormat="1" ht="50.1" customHeight="1" x14ac:dyDescent="0.25">
      <c r="A242" s="331"/>
      <c r="B242" s="331"/>
      <c r="C242" s="331"/>
      <c r="D242" s="331"/>
      <c r="E242" s="331"/>
      <c r="F242" s="331"/>
      <c r="G242" s="331"/>
      <c r="H242" s="331"/>
      <c r="I242" s="331"/>
    </row>
    <row r="243" spans="1:9" s="285" customFormat="1" ht="50.1" customHeight="1" x14ac:dyDescent="0.25">
      <c r="A243" s="331"/>
      <c r="B243" s="331"/>
      <c r="C243" s="331"/>
      <c r="D243" s="331"/>
      <c r="E243" s="331"/>
      <c r="F243" s="331"/>
      <c r="G243" s="331"/>
      <c r="H243" s="331"/>
      <c r="I243" s="331"/>
    </row>
    <row r="244" spans="1:9" s="285" customFormat="1" ht="50.1" customHeight="1" x14ac:dyDescent="0.25">
      <c r="A244" s="331"/>
      <c r="B244" s="331"/>
      <c r="C244" s="331"/>
      <c r="D244" s="331"/>
      <c r="E244" s="331"/>
      <c r="F244" s="331"/>
      <c r="G244" s="331"/>
      <c r="H244" s="331"/>
      <c r="I244" s="331"/>
    </row>
    <row r="245" spans="1:9" s="285" customFormat="1" ht="50.1" customHeight="1" x14ac:dyDescent="0.25">
      <c r="A245" s="331"/>
      <c r="B245" s="331"/>
      <c r="C245" s="331"/>
      <c r="D245" s="331"/>
      <c r="E245" s="331"/>
      <c r="F245" s="331"/>
      <c r="G245" s="331"/>
      <c r="H245" s="331"/>
      <c r="I245" s="331"/>
    </row>
    <row r="246" spans="1:9" s="285" customFormat="1" ht="50.1" customHeight="1" x14ac:dyDescent="0.25">
      <c r="A246" s="331"/>
      <c r="B246" s="331"/>
      <c r="C246" s="331"/>
      <c r="D246" s="331"/>
      <c r="E246" s="331"/>
      <c r="F246" s="331"/>
      <c r="G246" s="331"/>
      <c r="H246" s="331"/>
      <c r="I246" s="331"/>
    </row>
    <row r="247" spans="1:9" s="285" customFormat="1" ht="50.1" customHeight="1" x14ac:dyDescent="0.25">
      <c r="A247" s="331"/>
      <c r="B247" s="331"/>
      <c r="C247" s="331"/>
      <c r="D247" s="331"/>
      <c r="E247" s="331"/>
      <c r="F247" s="331"/>
      <c r="G247" s="331"/>
      <c r="H247" s="331"/>
      <c r="I247" s="331"/>
    </row>
    <row r="248" spans="1:9" s="285" customFormat="1" ht="50.1" customHeight="1" x14ac:dyDescent="0.25">
      <c r="A248" s="331"/>
      <c r="B248" s="331"/>
      <c r="C248" s="331"/>
      <c r="D248" s="331"/>
      <c r="E248" s="331"/>
      <c r="F248" s="331"/>
      <c r="G248" s="331"/>
      <c r="H248" s="331"/>
      <c r="I248" s="331"/>
    </row>
    <row r="249" spans="1:9" s="285" customFormat="1" ht="50.1" customHeight="1" x14ac:dyDescent="0.25">
      <c r="A249" s="331"/>
      <c r="B249" s="331"/>
      <c r="C249" s="331"/>
      <c r="D249" s="331"/>
      <c r="E249" s="331"/>
      <c r="F249" s="331"/>
      <c r="G249" s="331"/>
      <c r="H249" s="331"/>
      <c r="I249" s="331"/>
    </row>
    <row r="250" spans="1:9" s="285" customFormat="1" ht="50.1" customHeight="1" x14ac:dyDescent="0.25">
      <c r="A250" s="331"/>
      <c r="B250" s="331"/>
      <c r="C250" s="331"/>
      <c r="D250" s="331"/>
      <c r="E250" s="331"/>
      <c r="F250" s="331"/>
      <c r="G250" s="331"/>
      <c r="H250" s="331"/>
      <c r="I250" s="331"/>
    </row>
    <row r="251" spans="1:9" s="285" customFormat="1" ht="50.1" customHeight="1" x14ac:dyDescent="0.25">
      <c r="A251" s="331"/>
      <c r="B251" s="331"/>
      <c r="C251" s="331"/>
      <c r="D251" s="331"/>
      <c r="E251" s="331"/>
      <c r="F251" s="331"/>
      <c r="G251" s="331"/>
      <c r="H251" s="331"/>
      <c r="I251" s="331"/>
    </row>
    <row r="252" spans="1:9" s="285" customFormat="1" ht="50.1" customHeight="1" x14ac:dyDescent="0.25">
      <c r="A252" s="331"/>
      <c r="B252" s="331"/>
      <c r="C252" s="331"/>
      <c r="D252" s="331"/>
      <c r="E252" s="331"/>
      <c r="F252" s="331"/>
      <c r="G252" s="331"/>
      <c r="H252" s="331"/>
      <c r="I252" s="331"/>
    </row>
    <row r="253" spans="1:9" s="285" customFormat="1" ht="50.1" customHeight="1" x14ac:dyDescent="0.25">
      <c r="A253" s="331"/>
      <c r="B253" s="331"/>
      <c r="C253" s="331"/>
      <c r="D253" s="331"/>
      <c r="E253" s="331"/>
      <c r="F253" s="331"/>
      <c r="G253" s="331"/>
      <c r="H253" s="331"/>
      <c r="I253" s="331"/>
    </row>
    <row r="254" spans="1:9" s="285" customFormat="1" ht="50.1" customHeight="1" x14ac:dyDescent="0.25">
      <c r="A254" s="331"/>
      <c r="B254" s="331"/>
      <c r="C254" s="331"/>
      <c r="D254" s="331"/>
      <c r="E254" s="331"/>
      <c r="F254" s="331"/>
      <c r="G254" s="331"/>
      <c r="H254" s="331"/>
      <c r="I254" s="331"/>
    </row>
    <row r="255" spans="1:9" s="285" customFormat="1" ht="50.1" customHeight="1" x14ac:dyDescent="0.25">
      <c r="A255" s="331"/>
      <c r="B255" s="331"/>
      <c r="C255" s="331"/>
      <c r="D255" s="331"/>
      <c r="E255" s="331"/>
      <c r="F255" s="331"/>
      <c r="G255" s="331"/>
      <c r="H255" s="331"/>
      <c r="I255" s="331"/>
    </row>
    <row r="256" spans="1:9" s="285" customFormat="1" ht="50.1" customHeight="1" x14ac:dyDescent="0.25">
      <c r="A256" s="331"/>
      <c r="B256" s="331"/>
      <c r="C256" s="331"/>
      <c r="D256" s="331"/>
      <c r="E256" s="331"/>
      <c r="F256" s="331"/>
      <c r="G256" s="331"/>
      <c r="H256" s="331"/>
      <c r="I256" s="331"/>
    </row>
    <row r="257" spans="1:9" s="285" customFormat="1" ht="50.1" customHeight="1" x14ac:dyDescent="0.25">
      <c r="A257" s="331"/>
      <c r="B257" s="331"/>
      <c r="C257" s="331"/>
      <c r="D257" s="331"/>
      <c r="E257" s="331"/>
      <c r="F257" s="331"/>
      <c r="G257" s="331"/>
      <c r="H257" s="331"/>
      <c r="I257" s="331"/>
    </row>
    <row r="258" spans="1:9" s="285" customFormat="1" ht="50.1" customHeight="1" x14ac:dyDescent="0.25">
      <c r="A258" s="331"/>
      <c r="B258" s="331"/>
      <c r="C258" s="331"/>
      <c r="D258" s="331"/>
      <c r="E258" s="331"/>
      <c r="F258" s="331"/>
      <c r="G258" s="331"/>
      <c r="H258" s="331"/>
      <c r="I258" s="331"/>
    </row>
    <row r="259" spans="1:9" s="285" customFormat="1" ht="50.1" customHeight="1" x14ac:dyDescent="0.25">
      <c r="A259" s="331"/>
      <c r="B259" s="331"/>
      <c r="C259" s="331"/>
      <c r="D259" s="331"/>
      <c r="E259" s="331"/>
      <c r="F259" s="331"/>
      <c r="G259" s="331"/>
      <c r="H259" s="331"/>
      <c r="I259" s="331"/>
    </row>
    <row r="260" spans="1:9" s="285" customFormat="1" ht="50.1" customHeight="1" x14ac:dyDescent="0.25">
      <c r="A260" s="331"/>
      <c r="B260" s="331"/>
      <c r="C260" s="331"/>
      <c r="D260" s="331"/>
      <c r="E260" s="331"/>
      <c r="F260" s="331"/>
      <c r="G260" s="331"/>
      <c r="H260" s="331"/>
      <c r="I260" s="331"/>
    </row>
    <row r="261" spans="1:9" s="285" customFormat="1" ht="50.1" customHeight="1" x14ac:dyDescent="0.25">
      <c r="A261" s="331"/>
      <c r="B261" s="331"/>
      <c r="C261" s="331"/>
      <c r="D261" s="331"/>
      <c r="E261" s="331"/>
      <c r="F261" s="331"/>
      <c r="G261" s="331"/>
      <c r="H261" s="331"/>
      <c r="I261" s="331"/>
    </row>
    <row r="262" spans="1:9" s="285" customFormat="1" ht="50.1" customHeight="1" x14ac:dyDescent="0.25">
      <c r="A262" s="331"/>
      <c r="B262" s="331"/>
      <c r="C262" s="331"/>
      <c r="D262" s="331"/>
      <c r="E262" s="331"/>
      <c r="F262" s="331"/>
      <c r="G262" s="331"/>
      <c r="H262" s="331"/>
      <c r="I262" s="331"/>
    </row>
    <row r="263" spans="1:9" s="285" customFormat="1" ht="50.1" customHeight="1" x14ac:dyDescent="0.25">
      <c r="A263" s="331"/>
      <c r="B263" s="331"/>
      <c r="C263" s="331"/>
      <c r="D263" s="331"/>
      <c r="E263" s="331"/>
      <c r="F263" s="331"/>
      <c r="G263" s="331"/>
      <c r="H263" s="331"/>
      <c r="I263" s="331"/>
    </row>
    <row r="264" spans="1:9" s="285" customFormat="1" ht="50.1" customHeight="1" x14ac:dyDescent="0.25">
      <c r="A264" s="331"/>
      <c r="B264" s="331"/>
      <c r="C264" s="331"/>
      <c r="D264" s="331"/>
      <c r="E264" s="331"/>
      <c r="F264" s="331"/>
      <c r="G264" s="331"/>
      <c r="H264" s="331"/>
      <c r="I264" s="331"/>
    </row>
    <row r="265" spans="1:9" s="285" customFormat="1" ht="50.1" customHeight="1" x14ac:dyDescent="0.25">
      <c r="A265" s="331"/>
      <c r="B265" s="331"/>
      <c r="C265" s="331"/>
      <c r="D265" s="331"/>
      <c r="E265" s="331"/>
      <c r="F265" s="331"/>
      <c r="G265" s="331"/>
      <c r="H265" s="331"/>
      <c r="I265" s="331"/>
    </row>
    <row r="266" spans="1:9" s="285" customFormat="1" ht="50.1" customHeight="1" x14ac:dyDescent="0.25">
      <c r="A266" s="331"/>
      <c r="B266" s="331"/>
      <c r="C266" s="331"/>
      <c r="D266" s="331"/>
      <c r="E266" s="331"/>
      <c r="F266" s="331"/>
      <c r="G266" s="331"/>
      <c r="H266" s="331"/>
      <c r="I266" s="331"/>
    </row>
    <row r="267" spans="1:9" s="285" customFormat="1" ht="50.1" customHeight="1" x14ac:dyDescent="0.25">
      <c r="A267" s="331"/>
      <c r="B267" s="331"/>
      <c r="C267" s="331"/>
      <c r="D267" s="331"/>
      <c r="E267" s="331"/>
      <c r="F267" s="331"/>
      <c r="G267" s="331"/>
      <c r="H267" s="331"/>
      <c r="I267" s="331"/>
    </row>
    <row r="268" spans="1:9" s="285" customFormat="1" ht="50.1" customHeight="1" x14ac:dyDescent="0.25">
      <c r="A268" s="331"/>
      <c r="B268" s="331"/>
      <c r="C268" s="331"/>
      <c r="D268" s="331"/>
      <c r="E268" s="331"/>
      <c r="F268" s="331"/>
      <c r="G268" s="331"/>
      <c r="H268" s="331"/>
      <c r="I268" s="331"/>
    </row>
    <row r="269" spans="1:9" s="285" customFormat="1" ht="50.1" customHeight="1" x14ac:dyDescent="0.25">
      <c r="A269" s="331"/>
      <c r="B269" s="331"/>
      <c r="C269" s="331"/>
      <c r="D269" s="331"/>
      <c r="E269" s="331"/>
      <c r="F269" s="331"/>
      <c r="G269" s="331"/>
      <c r="H269" s="331"/>
      <c r="I269" s="331"/>
    </row>
    <row r="270" spans="1:9" s="285" customFormat="1" ht="50.1" customHeight="1" x14ac:dyDescent="0.25">
      <c r="A270" s="331"/>
      <c r="B270" s="331"/>
      <c r="C270" s="331"/>
      <c r="D270" s="331"/>
      <c r="E270" s="331"/>
      <c r="F270" s="331"/>
      <c r="G270" s="331"/>
      <c r="H270" s="331"/>
      <c r="I270" s="331"/>
    </row>
    <row r="271" spans="1:9" s="285" customFormat="1" ht="50.1" customHeight="1" x14ac:dyDescent="0.25">
      <c r="A271" s="331"/>
      <c r="B271" s="331"/>
      <c r="C271" s="331"/>
      <c r="D271" s="331"/>
      <c r="E271" s="331"/>
      <c r="F271" s="331"/>
      <c r="G271" s="331"/>
      <c r="H271" s="331"/>
      <c r="I271" s="331"/>
    </row>
    <row r="272" spans="1:9" s="285" customFormat="1" ht="50.1" customHeight="1" x14ac:dyDescent="0.25">
      <c r="A272" s="331"/>
      <c r="B272" s="331"/>
      <c r="C272" s="331"/>
      <c r="D272" s="331"/>
      <c r="E272" s="331"/>
      <c r="F272" s="331"/>
      <c r="G272" s="331"/>
      <c r="H272" s="331"/>
      <c r="I272" s="331"/>
    </row>
    <row r="273" spans="1:9" s="285" customFormat="1" ht="50.1" customHeight="1" x14ac:dyDescent="0.25">
      <c r="A273" s="331"/>
      <c r="B273" s="331"/>
      <c r="C273" s="331"/>
      <c r="D273" s="331"/>
      <c r="E273" s="331"/>
      <c r="F273" s="331"/>
      <c r="G273" s="331"/>
      <c r="H273" s="331"/>
      <c r="I273" s="331"/>
    </row>
    <row r="274" spans="1:9" s="285" customFormat="1" ht="50.1" customHeight="1" x14ac:dyDescent="0.25">
      <c r="A274" s="331"/>
      <c r="B274" s="331"/>
      <c r="C274" s="331"/>
      <c r="D274" s="331"/>
      <c r="E274" s="331"/>
      <c r="F274" s="331"/>
      <c r="G274" s="331"/>
      <c r="H274" s="331"/>
      <c r="I274" s="331"/>
    </row>
    <row r="275" spans="1:9" s="285" customFormat="1" ht="50.1" customHeight="1" x14ac:dyDescent="0.25">
      <c r="A275" s="331"/>
      <c r="B275" s="331"/>
      <c r="C275" s="331"/>
      <c r="D275" s="331"/>
      <c r="E275" s="331"/>
      <c r="F275" s="331"/>
      <c r="G275" s="331"/>
      <c r="H275" s="331"/>
      <c r="I275" s="331"/>
    </row>
    <row r="276" spans="1:9" s="285" customFormat="1" ht="50.1" customHeight="1" x14ac:dyDescent="0.25">
      <c r="A276" s="331"/>
      <c r="B276" s="331"/>
      <c r="C276" s="331"/>
      <c r="D276" s="331"/>
      <c r="E276" s="331"/>
      <c r="F276" s="331"/>
      <c r="G276" s="331"/>
      <c r="H276" s="331"/>
      <c r="I276" s="331"/>
    </row>
    <row r="277" spans="1:9" s="285" customFormat="1" ht="50.1" customHeight="1" x14ac:dyDescent="0.25">
      <c r="A277" s="331"/>
      <c r="B277" s="331"/>
      <c r="C277" s="331"/>
      <c r="D277" s="331"/>
      <c r="E277" s="331"/>
      <c r="F277" s="331"/>
      <c r="G277" s="331"/>
      <c r="H277" s="331"/>
      <c r="I277" s="331"/>
    </row>
    <row r="278" spans="1:9" s="285" customFormat="1" ht="50.1" customHeight="1" x14ac:dyDescent="0.25">
      <c r="A278" s="331"/>
      <c r="B278" s="331"/>
      <c r="C278" s="331"/>
      <c r="D278" s="331"/>
      <c r="E278" s="331"/>
      <c r="F278" s="331"/>
      <c r="G278" s="331"/>
      <c r="H278" s="331"/>
      <c r="I278" s="331"/>
    </row>
    <row r="279" spans="1:9" s="285" customFormat="1" ht="50.1" customHeight="1" x14ac:dyDescent="0.25">
      <c r="A279" s="331"/>
      <c r="B279" s="331"/>
      <c r="C279" s="331"/>
      <c r="D279" s="331"/>
      <c r="E279" s="331"/>
      <c r="F279" s="331"/>
      <c r="G279" s="331"/>
      <c r="H279" s="331"/>
      <c r="I279" s="331"/>
    </row>
    <row r="280" spans="1:9" s="285" customFormat="1" ht="50.1" customHeight="1" x14ac:dyDescent="0.25">
      <c r="A280" s="331"/>
      <c r="B280" s="331"/>
      <c r="C280" s="331"/>
      <c r="D280" s="331"/>
      <c r="E280" s="331"/>
      <c r="F280" s="331"/>
      <c r="G280" s="331"/>
      <c r="H280" s="331"/>
      <c r="I280" s="331"/>
    </row>
    <row r="281" spans="1:9" s="285" customFormat="1" ht="50.1" customHeight="1" x14ac:dyDescent="0.25">
      <c r="A281" s="331"/>
      <c r="B281" s="331"/>
      <c r="C281" s="331"/>
      <c r="D281" s="331"/>
      <c r="E281" s="331"/>
      <c r="F281" s="331"/>
      <c r="G281" s="331"/>
      <c r="H281" s="331"/>
      <c r="I281" s="331"/>
    </row>
    <row r="282" spans="1:9" s="285" customFormat="1" ht="50.1" customHeight="1" x14ac:dyDescent="0.25">
      <c r="A282" s="331"/>
      <c r="B282" s="331"/>
      <c r="C282" s="331"/>
      <c r="D282" s="331"/>
      <c r="E282" s="331"/>
      <c r="F282" s="331"/>
      <c r="G282" s="331"/>
      <c r="H282" s="331"/>
      <c r="I282" s="331"/>
    </row>
    <row r="283" spans="1:9" s="285" customFormat="1" ht="50.1" customHeight="1" x14ac:dyDescent="0.25">
      <c r="A283" s="331"/>
      <c r="B283" s="331"/>
      <c r="C283" s="331"/>
      <c r="D283" s="331"/>
      <c r="E283" s="331"/>
      <c r="F283" s="331"/>
      <c r="G283" s="331"/>
      <c r="H283" s="331"/>
      <c r="I283" s="331"/>
    </row>
    <row r="284" spans="1:9" s="285" customFormat="1" ht="50.1" customHeight="1" x14ac:dyDescent="0.25">
      <c r="A284" s="331"/>
      <c r="B284" s="331"/>
      <c r="C284" s="331"/>
      <c r="D284" s="331"/>
      <c r="E284" s="331"/>
      <c r="F284" s="331"/>
      <c r="G284" s="331"/>
      <c r="H284" s="331"/>
      <c r="I284" s="331"/>
    </row>
    <row r="285" spans="1:9" s="285" customFormat="1" ht="50.1" customHeight="1" x14ac:dyDescent="0.25">
      <c r="A285" s="331"/>
      <c r="B285" s="331"/>
      <c r="C285" s="331"/>
      <c r="D285" s="331"/>
      <c r="E285" s="331"/>
      <c r="F285" s="331"/>
      <c r="G285" s="331"/>
      <c r="H285" s="331"/>
      <c r="I285" s="331"/>
    </row>
    <row r="286" spans="1:9" s="285" customFormat="1" ht="50.1" customHeight="1" x14ac:dyDescent="0.25">
      <c r="A286" s="331"/>
      <c r="B286" s="331"/>
      <c r="C286" s="331"/>
      <c r="D286" s="331"/>
      <c r="E286" s="331"/>
      <c r="F286" s="331"/>
      <c r="G286" s="331"/>
      <c r="H286" s="331"/>
      <c r="I286" s="331"/>
    </row>
    <row r="287" spans="1:9" s="285" customFormat="1" ht="50.1" customHeight="1" x14ac:dyDescent="0.25">
      <c r="A287" s="331"/>
      <c r="B287" s="331"/>
      <c r="C287" s="331"/>
      <c r="D287" s="331"/>
      <c r="E287" s="331"/>
      <c r="F287" s="331"/>
      <c r="G287" s="331"/>
      <c r="H287" s="331"/>
      <c r="I287" s="331"/>
    </row>
    <row r="288" spans="1:9" s="285" customFormat="1" ht="50.1" customHeight="1" x14ac:dyDescent="0.25">
      <c r="A288" s="331"/>
      <c r="B288" s="331"/>
      <c r="C288" s="331"/>
      <c r="D288" s="331"/>
      <c r="E288" s="331"/>
      <c r="F288" s="331"/>
      <c r="G288" s="331"/>
      <c r="H288" s="331"/>
      <c r="I288" s="331"/>
    </row>
    <row r="289" spans="1:9" s="285" customFormat="1" ht="50.1" customHeight="1" x14ac:dyDescent="0.25">
      <c r="A289" s="331"/>
      <c r="B289" s="331"/>
      <c r="C289" s="331"/>
      <c r="D289" s="331"/>
      <c r="E289" s="331"/>
      <c r="F289" s="331"/>
      <c r="G289" s="331"/>
      <c r="H289" s="331"/>
      <c r="I289" s="331"/>
    </row>
    <row r="290" spans="1:9" s="285" customFormat="1" ht="50.1" customHeight="1" x14ac:dyDescent="0.25">
      <c r="A290" s="331"/>
      <c r="B290" s="331"/>
      <c r="C290" s="331"/>
      <c r="D290" s="331"/>
      <c r="E290" s="331"/>
      <c r="F290" s="331"/>
      <c r="G290" s="331"/>
      <c r="H290" s="331"/>
      <c r="I290" s="331"/>
    </row>
    <row r="291" spans="1:9" s="285" customFormat="1" ht="50.1" customHeight="1" x14ac:dyDescent="0.25">
      <c r="A291" s="331"/>
      <c r="B291" s="331"/>
      <c r="C291" s="331"/>
      <c r="D291" s="331"/>
      <c r="E291" s="331"/>
      <c r="F291" s="331"/>
      <c r="G291" s="331"/>
      <c r="H291" s="331"/>
      <c r="I291" s="331"/>
    </row>
    <row r="292" spans="1:9" s="285" customFormat="1" ht="50.1" customHeight="1" x14ac:dyDescent="0.25">
      <c r="A292" s="331"/>
      <c r="B292" s="331"/>
      <c r="C292" s="331"/>
      <c r="D292" s="331"/>
      <c r="E292" s="331"/>
      <c r="F292" s="331"/>
      <c r="G292" s="331"/>
      <c r="H292" s="331"/>
      <c r="I292" s="331"/>
    </row>
    <row r="293" spans="1:9" s="285" customFormat="1" ht="50.1" customHeight="1" x14ac:dyDescent="0.25">
      <c r="A293" s="331"/>
      <c r="B293" s="331"/>
      <c r="C293" s="331"/>
      <c r="D293" s="331"/>
      <c r="E293" s="331"/>
      <c r="F293" s="331"/>
      <c r="G293" s="331"/>
      <c r="H293" s="331"/>
      <c r="I293" s="331"/>
    </row>
    <row r="294" spans="1:9" s="285" customFormat="1" ht="50.1" customHeight="1" x14ac:dyDescent="0.25">
      <c r="A294" s="331"/>
      <c r="B294" s="331"/>
      <c r="C294" s="331"/>
      <c r="D294" s="331"/>
      <c r="E294" s="331"/>
      <c r="F294" s="331"/>
      <c r="G294" s="331"/>
      <c r="H294" s="331"/>
      <c r="I294" s="331"/>
    </row>
    <row r="295" spans="1:9" s="285" customFormat="1" ht="50.1" customHeight="1" x14ac:dyDescent="0.25">
      <c r="A295" s="331"/>
      <c r="B295" s="331"/>
      <c r="C295" s="331"/>
      <c r="D295" s="331"/>
      <c r="E295" s="331"/>
      <c r="F295" s="331"/>
      <c r="G295" s="331"/>
      <c r="H295" s="331"/>
      <c r="I295" s="331"/>
    </row>
    <row r="296" spans="1:9" s="285" customFormat="1" ht="50.1" customHeight="1" x14ac:dyDescent="0.25">
      <c r="A296" s="331"/>
      <c r="B296" s="331"/>
      <c r="C296" s="331"/>
      <c r="D296" s="331"/>
      <c r="E296" s="331"/>
      <c r="F296" s="331"/>
      <c r="G296" s="331"/>
      <c r="H296" s="331"/>
      <c r="I296" s="331"/>
    </row>
    <row r="297" spans="1:9" s="285" customFormat="1" ht="50.1" customHeight="1" x14ac:dyDescent="0.25">
      <c r="A297" s="331"/>
      <c r="B297" s="331"/>
      <c r="C297" s="331"/>
      <c r="D297" s="331"/>
      <c r="E297" s="331"/>
      <c r="F297" s="331"/>
      <c r="G297" s="331"/>
      <c r="H297" s="331"/>
      <c r="I297" s="331"/>
    </row>
    <row r="298" spans="1:9" s="285" customFormat="1" ht="50.1" customHeight="1" x14ac:dyDescent="0.25">
      <c r="A298" s="331"/>
      <c r="B298" s="331"/>
      <c r="C298" s="331"/>
      <c r="D298" s="331"/>
      <c r="E298" s="331"/>
      <c r="F298" s="331"/>
      <c r="G298" s="331"/>
      <c r="H298" s="331"/>
      <c r="I298" s="331"/>
    </row>
    <row r="299" spans="1:9" s="285" customFormat="1" ht="50.1" customHeight="1" x14ac:dyDescent="0.25">
      <c r="A299" s="331"/>
      <c r="B299" s="331"/>
      <c r="C299" s="331"/>
      <c r="D299" s="331"/>
      <c r="E299" s="331"/>
      <c r="F299" s="331"/>
      <c r="G299" s="331"/>
      <c r="H299" s="331"/>
      <c r="I299" s="331"/>
    </row>
    <row r="300" spans="1:9" s="285" customFormat="1" ht="50.1" customHeight="1" x14ac:dyDescent="0.25">
      <c r="A300" s="331"/>
      <c r="B300" s="331"/>
      <c r="C300" s="331"/>
      <c r="D300" s="331"/>
      <c r="E300" s="331"/>
      <c r="F300" s="331"/>
      <c r="G300" s="331"/>
      <c r="H300" s="331"/>
      <c r="I300" s="331"/>
    </row>
    <row r="301" spans="1:9" s="285" customFormat="1" ht="50.1" customHeight="1" x14ac:dyDescent="0.25">
      <c r="A301" s="331"/>
      <c r="B301" s="331"/>
      <c r="C301" s="331"/>
      <c r="D301" s="331"/>
      <c r="E301" s="331"/>
      <c r="F301" s="331"/>
      <c r="G301" s="331"/>
      <c r="H301" s="331"/>
      <c r="I301" s="331"/>
    </row>
    <row r="302" spans="1:9" s="285" customFormat="1" ht="50.1" hidden="1" customHeight="1" x14ac:dyDescent="0.25">
      <c r="A302" s="331"/>
      <c r="B302" s="331"/>
      <c r="C302" s="331"/>
      <c r="D302" s="331"/>
      <c r="E302" s="331"/>
      <c r="F302" s="331"/>
      <c r="G302" s="331"/>
      <c r="H302" s="331"/>
      <c r="I302" s="331"/>
    </row>
    <row r="303" spans="1:9" s="285" customFormat="1" ht="50.1" customHeight="1" x14ac:dyDescent="0.25">
      <c r="A303" s="331"/>
      <c r="B303" s="331"/>
      <c r="C303" s="331"/>
      <c r="D303" s="331"/>
      <c r="E303" s="331"/>
      <c r="F303" s="331"/>
      <c r="G303" s="331"/>
      <c r="H303" s="331"/>
      <c r="I303" s="331"/>
    </row>
    <row r="304" spans="1:9" s="285" customFormat="1" ht="50.1" customHeight="1" x14ac:dyDescent="0.25">
      <c r="A304" s="331"/>
      <c r="B304" s="331"/>
      <c r="C304" s="331"/>
      <c r="D304" s="331"/>
      <c r="E304" s="331"/>
      <c r="F304" s="331"/>
      <c r="G304" s="331"/>
      <c r="H304" s="331"/>
      <c r="I304" s="331"/>
    </row>
    <row r="305" spans="1:9" s="285" customFormat="1" ht="50.1" customHeight="1" x14ac:dyDescent="0.25">
      <c r="A305" s="331"/>
      <c r="B305" s="331"/>
      <c r="C305" s="331"/>
      <c r="D305" s="331"/>
      <c r="E305" s="331"/>
      <c r="F305" s="331"/>
      <c r="G305" s="331"/>
      <c r="H305" s="331"/>
      <c r="I305" s="331"/>
    </row>
    <row r="306" spans="1:9" s="285" customFormat="1" ht="50.1" customHeight="1" x14ac:dyDescent="0.25">
      <c r="A306" s="331"/>
      <c r="B306" s="331"/>
      <c r="C306" s="331"/>
      <c r="D306" s="331"/>
      <c r="E306" s="331"/>
      <c r="F306" s="331"/>
      <c r="G306" s="331"/>
      <c r="H306" s="331"/>
      <c r="I306" s="331"/>
    </row>
    <row r="307" spans="1:9" s="285" customFormat="1" ht="50.1" customHeight="1" x14ac:dyDescent="0.25">
      <c r="A307" s="331"/>
      <c r="B307" s="331"/>
      <c r="C307" s="331"/>
      <c r="D307" s="331"/>
      <c r="E307" s="331"/>
      <c r="F307" s="331"/>
      <c r="G307" s="331"/>
      <c r="H307" s="331"/>
      <c r="I307" s="331"/>
    </row>
    <row r="308" spans="1:9" s="285" customFormat="1" ht="50.1" customHeight="1" x14ac:dyDescent="0.25">
      <c r="A308" s="331"/>
      <c r="B308" s="331"/>
      <c r="C308" s="331"/>
      <c r="D308" s="331"/>
      <c r="E308" s="331"/>
      <c r="F308" s="331"/>
      <c r="G308" s="331"/>
      <c r="H308" s="331"/>
      <c r="I308" s="331"/>
    </row>
    <row r="309" spans="1:9" s="285" customFormat="1" ht="50.1" customHeight="1" x14ac:dyDescent="0.25">
      <c r="A309" s="331"/>
      <c r="B309" s="331"/>
      <c r="C309" s="331"/>
      <c r="D309" s="331"/>
      <c r="E309" s="331"/>
      <c r="F309" s="331"/>
      <c r="G309" s="331"/>
      <c r="H309" s="331"/>
      <c r="I309" s="331"/>
    </row>
    <row r="310" spans="1:9" s="285" customFormat="1" ht="50.1" customHeight="1" x14ac:dyDescent="0.25">
      <c r="A310" s="331"/>
      <c r="B310" s="331"/>
      <c r="C310" s="331"/>
      <c r="D310" s="331"/>
      <c r="E310" s="331"/>
      <c r="F310" s="331"/>
      <c r="G310" s="331"/>
      <c r="H310" s="331"/>
      <c r="I310" s="331"/>
    </row>
    <row r="311" spans="1:9" s="285" customFormat="1" ht="50.1" customHeight="1" x14ac:dyDescent="0.25">
      <c r="A311" s="331"/>
      <c r="B311" s="331"/>
      <c r="C311" s="331"/>
      <c r="D311" s="331"/>
      <c r="E311" s="331"/>
      <c r="F311" s="331"/>
      <c r="G311" s="331"/>
      <c r="H311" s="331"/>
      <c r="I311" s="331"/>
    </row>
    <row r="312" spans="1:9" s="285" customFormat="1" ht="50.1" customHeight="1" x14ac:dyDescent="0.25">
      <c r="A312" s="331"/>
      <c r="B312" s="331"/>
      <c r="C312" s="331"/>
      <c r="D312" s="331"/>
      <c r="E312" s="331"/>
      <c r="F312" s="331"/>
      <c r="G312" s="331"/>
      <c r="H312" s="331"/>
      <c r="I312" s="331"/>
    </row>
    <row r="313" spans="1:9" s="285" customFormat="1" ht="50.1" customHeight="1" x14ac:dyDescent="0.25">
      <c r="A313" s="331"/>
      <c r="B313" s="331"/>
      <c r="C313" s="331"/>
      <c r="D313" s="331"/>
      <c r="E313" s="331"/>
      <c r="F313" s="331"/>
      <c r="G313" s="331"/>
      <c r="H313" s="331"/>
      <c r="I313" s="331"/>
    </row>
    <row r="314" spans="1:9" s="285" customFormat="1" ht="50.1" customHeight="1" x14ac:dyDescent="0.25">
      <c r="A314" s="331"/>
      <c r="B314" s="331"/>
      <c r="C314" s="331"/>
      <c r="D314" s="331"/>
      <c r="E314" s="331"/>
      <c r="F314" s="331"/>
      <c r="G314" s="331"/>
      <c r="H314" s="331"/>
      <c r="I314" s="331"/>
    </row>
    <row r="315" spans="1:9" s="285" customFormat="1" ht="50.1" customHeight="1" x14ac:dyDescent="0.25">
      <c r="A315" s="331"/>
      <c r="B315" s="331"/>
      <c r="C315" s="331"/>
      <c r="D315" s="331"/>
      <c r="E315" s="331"/>
      <c r="F315" s="331"/>
      <c r="G315" s="331"/>
      <c r="H315" s="331"/>
      <c r="I315" s="331"/>
    </row>
    <row r="316" spans="1:9" s="285" customFormat="1" ht="39" customHeight="1" x14ac:dyDescent="0.25">
      <c r="A316" s="331"/>
      <c r="B316" s="331"/>
      <c r="C316" s="331"/>
      <c r="D316" s="331"/>
      <c r="E316" s="331"/>
      <c r="F316" s="331"/>
      <c r="G316" s="331"/>
      <c r="H316" s="331"/>
      <c r="I316" s="331"/>
    </row>
    <row r="317" spans="1:9" s="285" customFormat="1" ht="51.75" customHeight="1" x14ac:dyDescent="0.25">
      <c r="A317" s="331"/>
      <c r="B317" s="331"/>
      <c r="C317" s="331"/>
      <c r="D317" s="331"/>
      <c r="E317" s="331"/>
      <c r="F317" s="331"/>
      <c r="G317" s="331"/>
      <c r="H317" s="331"/>
      <c r="I317" s="331"/>
    </row>
    <row r="318" spans="1:9" s="285" customFormat="1" ht="50.1" customHeight="1" x14ac:dyDescent="0.25">
      <c r="A318" s="331"/>
      <c r="B318" s="331"/>
      <c r="C318" s="331"/>
      <c r="D318" s="331"/>
      <c r="E318" s="331"/>
      <c r="F318" s="331"/>
      <c r="G318" s="331"/>
      <c r="H318" s="331"/>
      <c r="I318" s="331"/>
    </row>
    <row r="319" spans="1:9" s="285" customFormat="1" ht="50.1" customHeight="1" x14ac:dyDescent="0.25">
      <c r="A319" s="331"/>
      <c r="B319" s="331"/>
      <c r="C319" s="331"/>
      <c r="D319" s="331"/>
      <c r="E319" s="331"/>
      <c r="F319" s="331"/>
      <c r="G319" s="331"/>
      <c r="H319" s="331"/>
      <c r="I319" s="331"/>
    </row>
    <row r="320" spans="1:9" s="285" customFormat="1" ht="50.1" customHeight="1" x14ac:dyDescent="0.25">
      <c r="A320" s="331"/>
      <c r="B320" s="331"/>
      <c r="C320" s="331"/>
      <c r="D320" s="331"/>
      <c r="E320" s="331"/>
      <c r="F320" s="331"/>
      <c r="G320" s="331"/>
      <c r="H320" s="331"/>
      <c r="I320" s="331"/>
    </row>
    <row r="321" spans="1:9" s="285" customFormat="1" ht="50.1" customHeight="1" x14ac:dyDescent="0.25">
      <c r="A321" s="331"/>
      <c r="B321" s="331"/>
      <c r="C321" s="331"/>
      <c r="D321" s="331"/>
      <c r="E321" s="331"/>
      <c r="F321" s="331"/>
      <c r="G321" s="331"/>
      <c r="H321" s="331"/>
      <c r="I321" s="331"/>
    </row>
    <row r="322" spans="1:9" s="285" customFormat="1" ht="50.1" customHeight="1" x14ac:dyDescent="0.25">
      <c r="A322" s="331"/>
      <c r="B322" s="331"/>
      <c r="C322" s="331"/>
      <c r="D322" s="331"/>
      <c r="E322" s="331"/>
      <c r="F322" s="331"/>
      <c r="G322" s="331"/>
      <c r="H322" s="331"/>
      <c r="I322" s="331"/>
    </row>
    <row r="323" spans="1:9" s="285" customFormat="1" ht="50.1" hidden="1" customHeight="1" x14ac:dyDescent="0.25">
      <c r="A323" s="331"/>
      <c r="B323" s="331"/>
      <c r="C323" s="331"/>
      <c r="D323" s="331"/>
      <c r="E323" s="331"/>
      <c r="F323" s="331"/>
      <c r="G323" s="331"/>
      <c r="H323" s="331"/>
      <c r="I323" s="331"/>
    </row>
    <row r="324" spans="1:9" s="285" customFormat="1" ht="50.1" hidden="1" customHeight="1" x14ac:dyDescent="0.25">
      <c r="A324" s="331"/>
      <c r="B324" s="331"/>
      <c r="C324" s="331"/>
      <c r="D324" s="331"/>
      <c r="E324" s="331"/>
      <c r="F324" s="331"/>
      <c r="G324" s="331"/>
      <c r="H324" s="331"/>
      <c r="I324" s="331"/>
    </row>
    <row r="325" spans="1:9" s="285" customFormat="1" ht="50.1" hidden="1" customHeight="1" x14ac:dyDescent="0.25">
      <c r="A325" s="331"/>
      <c r="B325" s="331"/>
      <c r="C325" s="331"/>
      <c r="D325" s="331"/>
      <c r="E325" s="331"/>
      <c r="F325" s="331"/>
      <c r="G325" s="331"/>
      <c r="H325" s="331"/>
      <c r="I325" s="331"/>
    </row>
    <row r="326" spans="1:9" s="285" customFormat="1" ht="50.1" hidden="1" customHeight="1" x14ac:dyDescent="0.25">
      <c r="A326" s="331"/>
      <c r="B326" s="331"/>
      <c r="C326" s="331"/>
      <c r="D326" s="331"/>
      <c r="E326" s="331"/>
      <c r="F326" s="331"/>
      <c r="G326" s="331"/>
      <c r="H326" s="331"/>
      <c r="I326" s="331"/>
    </row>
    <row r="327" spans="1:9" s="285" customFormat="1" ht="50.1" hidden="1" customHeight="1" x14ac:dyDescent="0.25">
      <c r="A327" s="331"/>
      <c r="B327" s="331"/>
      <c r="C327" s="331"/>
      <c r="D327" s="331"/>
      <c r="E327" s="331"/>
      <c r="F327" s="331"/>
      <c r="G327" s="331"/>
      <c r="H327" s="331"/>
      <c r="I327" s="331"/>
    </row>
    <row r="328" spans="1:9" s="285" customFormat="1" ht="50.1" hidden="1" customHeight="1" x14ac:dyDescent="0.25">
      <c r="A328" s="331"/>
      <c r="B328" s="331"/>
      <c r="C328" s="331"/>
      <c r="D328" s="331"/>
      <c r="E328" s="331"/>
      <c r="F328" s="331"/>
      <c r="G328" s="331"/>
      <c r="H328" s="331"/>
      <c r="I328" s="331"/>
    </row>
    <row r="329" spans="1:9" s="285" customFormat="1" ht="50.1" hidden="1" customHeight="1" x14ac:dyDescent="0.25">
      <c r="A329" s="331"/>
      <c r="B329" s="331"/>
      <c r="C329" s="331"/>
      <c r="D329" s="331"/>
      <c r="E329" s="331"/>
      <c r="F329" s="331"/>
      <c r="G329" s="331"/>
      <c r="H329" s="331"/>
      <c r="I329" s="331"/>
    </row>
    <row r="330" spans="1:9" s="285" customFormat="1" ht="50.1" hidden="1" customHeight="1" x14ac:dyDescent="0.25">
      <c r="A330" s="331"/>
      <c r="B330" s="331"/>
      <c r="C330" s="331"/>
      <c r="D330" s="331"/>
      <c r="E330" s="331"/>
      <c r="F330" s="331"/>
      <c r="G330" s="331"/>
      <c r="H330" s="331"/>
      <c r="I330" s="331"/>
    </row>
    <row r="331" spans="1:9" s="285" customFormat="1" ht="50.1" hidden="1" customHeight="1" x14ac:dyDescent="0.25">
      <c r="A331" s="331"/>
      <c r="B331" s="331"/>
      <c r="C331" s="331"/>
      <c r="D331" s="331"/>
      <c r="E331" s="331"/>
      <c r="F331" s="331"/>
      <c r="G331" s="331"/>
      <c r="H331" s="331"/>
      <c r="I331" s="331"/>
    </row>
    <row r="332" spans="1:9" s="285" customFormat="1" ht="50.1" hidden="1" customHeight="1" x14ac:dyDescent="0.25">
      <c r="A332" s="331"/>
      <c r="B332" s="331"/>
      <c r="C332" s="331"/>
      <c r="D332" s="331"/>
      <c r="E332" s="331"/>
      <c r="F332" s="331"/>
      <c r="G332" s="331"/>
      <c r="H332" s="331"/>
      <c r="I332" s="331"/>
    </row>
    <row r="333" spans="1:9" s="285" customFormat="1" ht="15" hidden="1" x14ac:dyDescent="0.25">
      <c r="A333" s="331"/>
      <c r="B333" s="331"/>
      <c r="C333" s="331"/>
      <c r="D333" s="331"/>
      <c r="E333" s="331"/>
      <c r="F333" s="331"/>
      <c r="G333" s="331"/>
      <c r="H333" s="331"/>
      <c r="I333" s="331"/>
    </row>
    <row r="334" spans="1:9" s="285" customFormat="1" ht="15" hidden="1" x14ac:dyDescent="0.25">
      <c r="A334" s="331"/>
      <c r="B334" s="331"/>
      <c r="C334" s="331"/>
      <c r="D334" s="331"/>
      <c r="E334" s="331"/>
      <c r="F334" s="331"/>
      <c r="G334" s="331"/>
      <c r="H334" s="331"/>
      <c r="I334" s="331"/>
    </row>
    <row r="335" spans="1:9" s="285" customFormat="1" ht="50.1" customHeight="1" x14ac:dyDescent="0.25">
      <c r="A335" s="331"/>
      <c r="B335" s="331"/>
      <c r="C335" s="331"/>
      <c r="D335" s="331"/>
      <c r="E335" s="331"/>
      <c r="F335" s="331"/>
      <c r="G335" s="331"/>
      <c r="H335" s="331"/>
      <c r="I335" s="331"/>
    </row>
    <row r="336" spans="1:9" s="285" customFormat="1" ht="50.1" customHeight="1" x14ac:dyDescent="0.25">
      <c r="A336" s="331"/>
      <c r="B336" s="331"/>
      <c r="C336" s="331"/>
      <c r="D336" s="331"/>
      <c r="E336" s="331"/>
      <c r="F336" s="331"/>
      <c r="G336" s="331"/>
      <c r="H336" s="331"/>
      <c r="I336" s="331"/>
    </row>
    <row r="337" spans="1:76" s="334" customFormat="1" ht="50.1" customHeight="1" x14ac:dyDescent="0.25">
      <c r="A337" s="331"/>
      <c r="B337" s="331"/>
      <c r="C337" s="331"/>
      <c r="D337" s="331"/>
      <c r="E337" s="331"/>
      <c r="F337" s="331"/>
      <c r="G337" s="331"/>
      <c r="H337" s="331"/>
      <c r="I337" s="331"/>
      <c r="J337" s="285"/>
      <c r="K337" s="285"/>
      <c r="L337" s="285"/>
      <c r="M337" s="285"/>
      <c r="N337" s="285"/>
      <c r="O337" s="285"/>
      <c r="P337" s="285"/>
      <c r="Q337" s="285"/>
      <c r="R337" s="285"/>
      <c r="S337" s="285"/>
      <c r="T337" s="285"/>
      <c r="U337" s="285"/>
      <c r="V337" s="285"/>
      <c r="W337" s="285"/>
      <c r="X337" s="285"/>
      <c r="Y337" s="285"/>
      <c r="Z337" s="285"/>
      <c r="AA337" s="285"/>
      <c r="AB337" s="285"/>
      <c r="AC337" s="285"/>
      <c r="AD337" s="285"/>
      <c r="AE337" s="285"/>
      <c r="AF337" s="285"/>
      <c r="AG337" s="285"/>
      <c r="AH337" s="285"/>
      <c r="AI337" s="285"/>
      <c r="AJ337" s="285"/>
      <c r="AK337" s="285"/>
      <c r="AL337" s="285"/>
      <c r="AM337" s="285"/>
      <c r="AN337" s="285"/>
      <c r="AO337" s="285"/>
      <c r="AP337" s="285"/>
      <c r="AQ337" s="285"/>
      <c r="AR337" s="285"/>
      <c r="AS337" s="285"/>
      <c r="AT337" s="285"/>
      <c r="AU337" s="285"/>
      <c r="AV337" s="285"/>
      <c r="AW337" s="285"/>
      <c r="AX337" s="285"/>
      <c r="AY337" s="285"/>
      <c r="AZ337" s="285"/>
      <c r="BA337" s="285"/>
      <c r="BB337" s="285"/>
      <c r="BC337" s="285"/>
      <c r="BD337" s="285"/>
      <c r="BE337" s="285"/>
      <c r="BF337" s="285"/>
      <c r="BG337" s="285"/>
      <c r="BH337" s="285"/>
      <c r="BI337" s="285"/>
      <c r="BJ337" s="285"/>
      <c r="BK337" s="285"/>
      <c r="BL337" s="285"/>
      <c r="BM337" s="285"/>
      <c r="BN337" s="285"/>
      <c r="BO337" s="285"/>
      <c r="BP337" s="285"/>
      <c r="BQ337" s="285"/>
      <c r="BR337" s="285"/>
      <c r="BS337" s="285"/>
      <c r="BT337" s="285"/>
      <c r="BU337" s="285"/>
      <c r="BV337" s="285"/>
      <c r="BW337" s="285"/>
      <c r="BX337" s="285"/>
    </row>
    <row r="338" spans="1:76" s="334" customFormat="1" ht="50.1" customHeight="1" x14ac:dyDescent="0.25">
      <c r="A338" s="331"/>
      <c r="B338" s="331"/>
      <c r="C338" s="331"/>
      <c r="D338" s="331"/>
      <c r="E338" s="331"/>
      <c r="F338" s="331"/>
      <c r="G338" s="331"/>
      <c r="H338" s="331"/>
      <c r="I338" s="331"/>
      <c r="J338" s="285"/>
      <c r="K338" s="285"/>
      <c r="L338" s="285"/>
      <c r="M338" s="285"/>
      <c r="N338" s="285"/>
      <c r="O338" s="285"/>
      <c r="P338" s="285"/>
      <c r="Q338" s="285"/>
      <c r="R338" s="285"/>
      <c r="S338" s="285"/>
      <c r="T338" s="285"/>
      <c r="U338" s="285"/>
      <c r="V338" s="285"/>
      <c r="W338" s="285"/>
      <c r="X338" s="285"/>
      <c r="Y338" s="285"/>
      <c r="Z338" s="285"/>
      <c r="AA338" s="285"/>
      <c r="AB338" s="285"/>
      <c r="AC338" s="285"/>
      <c r="AD338" s="285"/>
      <c r="AE338" s="285"/>
      <c r="AF338" s="285"/>
      <c r="AG338" s="285"/>
      <c r="AH338" s="285"/>
      <c r="AI338" s="285"/>
      <c r="AJ338" s="285"/>
      <c r="AK338" s="285"/>
      <c r="AL338" s="285"/>
      <c r="AM338" s="285"/>
      <c r="AN338" s="285"/>
      <c r="AO338" s="285"/>
      <c r="AP338" s="285"/>
      <c r="AQ338" s="285"/>
      <c r="AR338" s="285"/>
      <c r="AS338" s="285"/>
      <c r="AT338" s="285"/>
      <c r="AU338" s="285"/>
      <c r="AV338" s="285"/>
      <c r="AW338" s="285"/>
      <c r="AX338" s="285"/>
      <c r="AY338" s="285"/>
      <c r="AZ338" s="285"/>
      <c r="BA338" s="285"/>
      <c r="BB338" s="285"/>
      <c r="BC338" s="285"/>
      <c r="BD338" s="285"/>
      <c r="BE338" s="285"/>
      <c r="BF338" s="285"/>
      <c r="BG338" s="285"/>
      <c r="BH338" s="285"/>
      <c r="BI338" s="285"/>
      <c r="BJ338" s="285"/>
      <c r="BK338" s="285"/>
      <c r="BL338" s="285"/>
      <c r="BM338" s="285"/>
      <c r="BN338" s="285"/>
      <c r="BO338" s="285"/>
      <c r="BP338" s="285"/>
      <c r="BQ338" s="285"/>
      <c r="BR338" s="285"/>
      <c r="BS338" s="285"/>
      <c r="BT338" s="285"/>
      <c r="BU338" s="285"/>
      <c r="BV338" s="285"/>
      <c r="BW338" s="285"/>
      <c r="BX338" s="285"/>
    </row>
    <row r="339" spans="1:76" s="334" customFormat="1" ht="50.1" customHeight="1" x14ac:dyDescent="0.25">
      <c r="A339" s="331"/>
      <c r="B339" s="331"/>
      <c r="C339" s="331"/>
      <c r="D339" s="331"/>
      <c r="E339" s="331"/>
      <c r="F339" s="331"/>
      <c r="G339" s="331"/>
      <c r="H339" s="331"/>
      <c r="I339" s="331"/>
      <c r="J339" s="285"/>
      <c r="K339" s="285"/>
      <c r="L339" s="285"/>
      <c r="M339" s="285"/>
      <c r="N339" s="285"/>
      <c r="O339" s="285"/>
      <c r="P339" s="285"/>
      <c r="Q339" s="285"/>
      <c r="R339" s="285"/>
      <c r="S339" s="285"/>
      <c r="T339" s="285"/>
      <c r="U339" s="285"/>
      <c r="V339" s="285"/>
      <c r="W339" s="285"/>
      <c r="X339" s="285"/>
      <c r="Y339" s="285"/>
      <c r="Z339" s="285"/>
      <c r="AA339" s="285"/>
      <c r="AB339" s="285"/>
      <c r="AC339" s="285"/>
      <c r="AD339" s="285"/>
      <c r="AE339" s="285"/>
      <c r="AF339" s="285"/>
      <c r="AG339" s="285"/>
      <c r="AH339" s="285"/>
      <c r="AI339" s="285"/>
      <c r="AJ339" s="285"/>
      <c r="AK339" s="285"/>
      <c r="AL339" s="285"/>
      <c r="AM339" s="285"/>
      <c r="AN339" s="285"/>
      <c r="AO339" s="285"/>
      <c r="AP339" s="285"/>
      <c r="AQ339" s="285"/>
      <c r="AR339" s="285"/>
      <c r="AS339" s="285"/>
      <c r="AT339" s="285"/>
      <c r="AU339" s="285"/>
      <c r="AV339" s="285"/>
      <c r="AW339" s="285"/>
      <c r="AX339" s="285"/>
      <c r="AY339" s="285"/>
      <c r="AZ339" s="285"/>
      <c r="BA339" s="285"/>
      <c r="BB339" s="285"/>
      <c r="BC339" s="285"/>
      <c r="BD339" s="285"/>
      <c r="BE339" s="285"/>
      <c r="BF339" s="285"/>
      <c r="BG339" s="285"/>
      <c r="BH339" s="285"/>
      <c r="BI339" s="285"/>
      <c r="BJ339" s="285"/>
      <c r="BK339" s="285"/>
      <c r="BL339" s="285"/>
      <c r="BM339" s="285"/>
      <c r="BN339" s="285"/>
      <c r="BO339" s="285"/>
      <c r="BP339" s="285"/>
      <c r="BQ339" s="285"/>
      <c r="BR339" s="285"/>
      <c r="BS339" s="285"/>
      <c r="BT339" s="285"/>
      <c r="BU339" s="285"/>
      <c r="BV339" s="285"/>
      <c r="BW339" s="285"/>
      <c r="BX339" s="285"/>
    </row>
    <row r="340" spans="1:76" s="334" customFormat="1" ht="50.1" customHeight="1" x14ac:dyDescent="0.25">
      <c r="A340" s="331"/>
      <c r="B340" s="331"/>
      <c r="C340" s="331"/>
      <c r="D340" s="331"/>
      <c r="E340" s="331"/>
      <c r="F340" s="331"/>
      <c r="G340" s="331"/>
      <c r="H340" s="331"/>
      <c r="I340" s="331"/>
      <c r="J340" s="285"/>
      <c r="K340" s="285"/>
      <c r="L340" s="285"/>
      <c r="M340" s="285"/>
      <c r="N340" s="285"/>
      <c r="O340" s="285"/>
      <c r="P340" s="285"/>
      <c r="Q340" s="285"/>
      <c r="R340" s="285"/>
      <c r="S340" s="285"/>
      <c r="T340" s="285"/>
      <c r="U340" s="285"/>
      <c r="V340" s="285"/>
      <c r="W340" s="285"/>
      <c r="X340" s="285"/>
      <c r="Y340" s="285"/>
      <c r="Z340" s="285"/>
      <c r="AA340" s="285"/>
      <c r="AB340" s="285"/>
      <c r="AC340" s="285"/>
      <c r="AD340" s="285"/>
      <c r="AE340" s="285"/>
      <c r="AF340" s="285"/>
      <c r="AG340" s="285"/>
      <c r="AH340" s="285"/>
      <c r="AI340" s="285"/>
      <c r="AJ340" s="285"/>
      <c r="AK340" s="285"/>
      <c r="AL340" s="285"/>
      <c r="AM340" s="285"/>
      <c r="AN340" s="285"/>
      <c r="AO340" s="285"/>
      <c r="AP340" s="285"/>
      <c r="AQ340" s="285"/>
      <c r="AR340" s="285"/>
      <c r="AS340" s="285"/>
      <c r="AT340" s="285"/>
      <c r="AU340" s="285"/>
      <c r="AV340" s="285"/>
      <c r="AW340" s="285"/>
      <c r="AX340" s="285"/>
      <c r="AY340" s="285"/>
      <c r="AZ340" s="285"/>
      <c r="BA340" s="285"/>
      <c r="BB340" s="285"/>
      <c r="BC340" s="285"/>
      <c r="BD340" s="285"/>
      <c r="BE340" s="285"/>
      <c r="BF340" s="285"/>
      <c r="BG340" s="285"/>
      <c r="BH340" s="285"/>
      <c r="BI340" s="285"/>
      <c r="BJ340" s="285"/>
      <c r="BK340" s="285"/>
      <c r="BL340" s="285"/>
      <c r="BM340" s="285"/>
      <c r="BN340" s="285"/>
      <c r="BO340" s="285"/>
      <c r="BP340" s="285"/>
      <c r="BQ340" s="285"/>
      <c r="BR340" s="285"/>
      <c r="BS340" s="285"/>
      <c r="BT340" s="285"/>
      <c r="BU340" s="285"/>
      <c r="BV340" s="285"/>
      <c r="BW340" s="285"/>
      <c r="BX340" s="285"/>
    </row>
    <row r="341" spans="1:76" s="334" customFormat="1" ht="50.1" customHeight="1" x14ac:dyDescent="0.25">
      <c r="A341" s="331"/>
      <c r="B341" s="331"/>
      <c r="C341" s="331"/>
      <c r="D341" s="331"/>
      <c r="E341" s="331"/>
      <c r="F341" s="331"/>
      <c r="G341" s="331"/>
      <c r="H341" s="331"/>
      <c r="I341" s="331"/>
      <c r="J341" s="285"/>
      <c r="K341" s="285"/>
      <c r="L341" s="285"/>
      <c r="M341" s="285"/>
      <c r="N341" s="285"/>
      <c r="O341" s="285"/>
      <c r="P341" s="285"/>
      <c r="Q341" s="285"/>
      <c r="R341" s="285"/>
      <c r="S341" s="285"/>
      <c r="T341" s="285"/>
      <c r="U341" s="285"/>
      <c r="V341" s="285"/>
      <c r="W341" s="285"/>
      <c r="X341" s="285"/>
      <c r="Y341" s="285"/>
      <c r="Z341" s="285"/>
      <c r="AA341" s="285"/>
      <c r="AB341" s="285"/>
      <c r="AC341" s="285"/>
      <c r="AD341" s="285"/>
      <c r="AE341" s="285"/>
      <c r="AF341" s="285"/>
      <c r="AG341" s="285"/>
      <c r="AH341" s="285"/>
      <c r="AI341" s="285"/>
      <c r="AJ341" s="285"/>
      <c r="AK341" s="285"/>
      <c r="AL341" s="285"/>
      <c r="AM341" s="285"/>
      <c r="AN341" s="285"/>
      <c r="AO341" s="285"/>
      <c r="AP341" s="285"/>
      <c r="AQ341" s="285"/>
      <c r="AR341" s="285"/>
      <c r="AS341" s="285"/>
      <c r="AT341" s="285"/>
      <c r="AU341" s="285"/>
      <c r="AV341" s="285"/>
      <c r="AW341" s="285"/>
      <c r="AX341" s="285"/>
      <c r="AY341" s="285"/>
      <c r="AZ341" s="285"/>
      <c r="BA341" s="285"/>
      <c r="BB341" s="285"/>
      <c r="BC341" s="285"/>
      <c r="BD341" s="285"/>
      <c r="BE341" s="285"/>
      <c r="BF341" s="285"/>
      <c r="BG341" s="285"/>
      <c r="BH341" s="285"/>
      <c r="BI341" s="285"/>
      <c r="BJ341" s="285"/>
      <c r="BK341" s="285"/>
      <c r="BL341" s="285"/>
      <c r="BM341" s="285"/>
      <c r="BN341" s="285"/>
      <c r="BO341" s="285"/>
      <c r="BP341" s="285"/>
      <c r="BQ341" s="285"/>
      <c r="BR341" s="285"/>
      <c r="BS341" s="285"/>
      <c r="BT341" s="285"/>
      <c r="BU341" s="285"/>
      <c r="BV341" s="285"/>
      <c r="BW341" s="285"/>
      <c r="BX341" s="285"/>
    </row>
    <row r="342" spans="1:76" s="334" customFormat="1" ht="50.1" customHeight="1" x14ac:dyDescent="0.25">
      <c r="A342" s="331"/>
      <c r="B342" s="331"/>
      <c r="C342" s="331"/>
      <c r="D342" s="331"/>
      <c r="E342" s="331"/>
      <c r="F342" s="331"/>
      <c r="G342" s="331"/>
      <c r="H342" s="331"/>
      <c r="I342" s="331"/>
      <c r="J342" s="285"/>
      <c r="K342" s="285"/>
      <c r="L342" s="285"/>
      <c r="M342" s="285"/>
      <c r="N342" s="285"/>
      <c r="O342" s="285"/>
      <c r="P342" s="285"/>
      <c r="Q342" s="285"/>
      <c r="R342" s="285"/>
      <c r="S342" s="285"/>
      <c r="T342" s="285"/>
      <c r="U342" s="285"/>
      <c r="V342" s="285"/>
      <c r="W342" s="285"/>
      <c r="X342" s="285"/>
      <c r="Y342" s="285"/>
      <c r="Z342" s="285"/>
      <c r="AA342" s="285"/>
      <c r="AB342" s="285"/>
      <c r="AC342" s="285"/>
      <c r="AD342" s="285"/>
      <c r="AE342" s="285"/>
      <c r="AF342" s="285"/>
      <c r="AG342" s="285"/>
      <c r="AH342" s="285"/>
      <c r="AI342" s="285"/>
      <c r="AJ342" s="285"/>
      <c r="AK342" s="285"/>
      <c r="AL342" s="285"/>
      <c r="AM342" s="285"/>
      <c r="AN342" s="285"/>
      <c r="AO342" s="285"/>
      <c r="AP342" s="285"/>
      <c r="AQ342" s="285"/>
      <c r="AR342" s="285"/>
      <c r="AS342" s="285"/>
      <c r="AT342" s="285"/>
      <c r="AU342" s="285"/>
      <c r="AV342" s="285"/>
      <c r="AW342" s="285"/>
      <c r="AX342" s="285"/>
      <c r="AY342" s="285"/>
      <c r="AZ342" s="285"/>
      <c r="BA342" s="285"/>
      <c r="BB342" s="285"/>
      <c r="BC342" s="285"/>
      <c r="BD342" s="285"/>
      <c r="BE342" s="285"/>
      <c r="BF342" s="285"/>
      <c r="BG342" s="285"/>
      <c r="BH342" s="285"/>
      <c r="BI342" s="285"/>
      <c r="BJ342" s="285"/>
      <c r="BK342" s="285"/>
      <c r="BL342" s="285"/>
      <c r="BM342" s="285"/>
      <c r="BN342" s="285"/>
      <c r="BO342" s="285"/>
      <c r="BP342" s="285"/>
      <c r="BQ342" s="285"/>
      <c r="BR342" s="285"/>
      <c r="BS342" s="285"/>
      <c r="BT342" s="285"/>
      <c r="BU342" s="285"/>
      <c r="BV342" s="285"/>
      <c r="BW342" s="285"/>
      <c r="BX342" s="285"/>
    </row>
    <row r="343" spans="1:76" s="334" customFormat="1" ht="50.1" customHeight="1" x14ac:dyDescent="0.25">
      <c r="A343" s="331"/>
      <c r="B343" s="331"/>
      <c r="C343" s="331"/>
      <c r="D343" s="331"/>
      <c r="E343" s="331"/>
      <c r="F343" s="331"/>
      <c r="G343" s="331"/>
      <c r="H343" s="331"/>
      <c r="I343" s="331"/>
      <c r="J343" s="285"/>
      <c r="K343" s="285"/>
      <c r="L343" s="285"/>
      <c r="M343" s="285"/>
      <c r="N343" s="285"/>
      <c r="O343" s="285"/>
      <c r="P343" s="285"/>
      <c r="Q343" s="285"/>
      <c r="R343" s="285"/>
      <c r="S343" s="285"/>
      <c r="T343" s="285"/>
      <c r="U343" s="285"/>
      <c r="V343" s="285"/>
      <c r="W343" s="285"/>
      <c r="X343" s="285"/>
      <c r="Y343" s="285"/>
      <c r="Z343" s="285"/>
      <c r="AA343" s="285"/>
      <c r="AB343" s="285"/>
      <c r="AC343" s="285"/>
      <c r="AD343" s="285"/>
      <c r="AE343" s="285"/>
      <c r="AF343" s="285"/>
      <c r="AG343" s="285"/>
      <c r="AH343" s="285"/>
      <c r="AI343" s="285"/>
      <c r="AJ343" s="285"/>
      <c r="AK343" s="285"/>
      <c r="AL343" s="285"/>
      <c r="AM343" s="285"/>
      <c r="AN343" s="285"/>
      <c r="AO343" s="285"/>
      <c r="AP343" s="285"/>
      <c r="AQ343" s="285"/>
      <c r="AR343" s="285"/>
      <c r="AS343" s="285"/>
      <c r="AT343" s="285"/>
      <c r="AU343" s="285"/>
      <c r="AV343" s="285"/>
      <c r="AW343" s="285"/>
      <c r="AX343" s="285"/>
      <c r="AY343" s="285"/>
      <c r="AZ343" s="285"/>
      <c r="BA343" s="285"/>
      <c r="BB343" s="285"/>
      <c r="BC343" s="285"/>
      <c r="BD343" s="285"/>
      <c r="BE343" s="285"/>
      <c r="BF343" s="285"/>
      <c r="BG343" s="285"/>
      <c r="BH343" s="285"/>
      <c r="BI343" s="285"/>
      <c r="BJ343" s="285"/>
      <c r="BK343" s="285"/>
      <c r="BL343" s="285"/>
      <c r="BM343" s="285"/>
      <c r="BN343" s="285"/>
      <c r="BO343" s="285"/>
      <c r="BP343" s="285"/>
      <c r="BQ343" s="285"/>
      <c r="BR343" s="285"/>
      <c r="BS343" s="285"/>
      <c r="BT343" s="285"/>
      <c r="BU343" s="285"/>
      <c r="BV343" s="285"/>
      <c r="BW343" s="285"/>
      <c r="BX343" s="285"/>
    </row>
    <row r="344" spans="1:76" s="334" customFormat="1" ht="50.1" customHeight="1" x14ac:dyDescent="0.25">
      <c r="A344" s="331"/>
      <c r="B344" s="331"/>
      <c r="C344" s="331"/>
      <c r="D344" s="331"/>
      <c r="E344" s="331"/>
      <c r="F344" s="331"/>
      <c r="G344" s="331"/>
      <c r="H344" s="331"/>
      <c r="I344" s="331"/>
      <c r="J344" s="285"/>
      <c r="K344" s="285"/>
      <c r="L344" s="285"/>
      <c r="M344" s="285"/>
      <c r="N344" s="285"/>
      <c r="O344" s="285"/>
      <c r="P344" s="285"/>
      <c r="Q344" s="285"/>
      <c r="R344" s="285"/>
      <c r="S344" s="285"/>
      <c r="T344" s="285"/>
      <c r="U344" s="285"/>
      <c r="V344" s="285"/>
      <c r="W344" s="285"/>
      <c r="X344" s="285"/>
      <c r="Y344" s="285"/>
      <c r="Z344" s="285"/>
      <c r="AA344" s="285"/>
      <c r="AB344" s="285"/>
      <c r="AC344" s="285"/>
      <c r="AD344" s="285"/>
      <c r="AE344" s="285"/>
      <c r="AF344" s="285"/>
      <c r="AG344" s="285"/>
      <c r="AH344" s="285"/>
      <c r="AI344" s="285"/>
      <c r="AJ344" s="285"/>
      <c r="AK344" s="285"/>
      <c r="AL344" s="285"/>
      <c r="AM344" s="285"/>
      <c r="AN344" s="285"/>
      <c r="AO344" s="285"/>
      <c r="AP344" s="285"/>
      <c r="AQ344" s="285"/>
      <c r="AR344" s="285"/>
      <c r="AS344" s="285"/>
      <c r="AT344" s="285"/>
      <c r="AU344" s="285"/>
      <c r="AV344" s="285"/>
      <c r="AW344" s="285"/>
      <c r="AX344" s="285"/>
      <c r="AY344" s="285"/>
      <c r="AZ344" s="285"/>
      <c r="BA344" s="285"/>
      <c r="BB344" s="285"/>
      <c r="BC344" s="285"/>
      <c r="BD344" s="285"/>
      <c r="BE344" s="285"/>
      <c r="BF344" s="285"/>
      <c r="BG344" s="285"/>
      <c r="BH344" s="285"/>
      <c r="BI344" s="285"/>
      <c r="BJ344" s="285"/>
      <c r="BK344" s="285"/>
      <c r="BL344" s="285"/>
      <c r="BM344" s="285"/>
      <c r="BN344" s="285"/>
      <c r="BO344" s="285"/>
      <c r="BP344" s="285"/>
      <c r="BQ344" s="285"/>
      <c r="BR344" s="285"/>
      <c r="BS344" s="285"/>
      <c r="BT344" s="285"/>
      <c r="BU344" s="285"/>
      <c r="BV344" s="285"/>
      <c r="BW344" s="285"/>
      <c r="BX344" s="285"/>
    </row>
    <row r="345" spans="1:76" s="334" customFormat="1" ht="50.1" customHeight="1" x14ac:dyDescent="0.25">
      <c r="A345" s="331"/>
      <c r="B345" s="331"/>
      <c r="C345" s="331"/>
      <c r="D345" s="331"/>
      <c r="E345" s="331"/>
      <c r="F345" s="331"/>
      <c r="G345" s="331"/>
      <c r="H345" s="331"/>
      <c r="I345" s="331"/>
      <c r="J345" s="285"/>
      <c r="K345" s="285"/>
      <c r="L345" s="285"/>
      <c r="M345" s="285"/>
      <c r="N345" s="285"/>
      <c r="O345" s="285"/>
      <c r="P345" s="285"/>
      <c r="Q345" s="285"/>
      <c r="R345" s="285"/>
      <c r="S345" s="285"/>
      <c r="T345" s="285"/>
      <c r="U345" s="285"/>
      <c r="V345" s="285"/>
      <c r="W345" s="285"/>
      <c r="X345" s="285"/>
      <c r="Y345" s="285"/>
      <c r="Z345" s="285"/>
      <c r="AA345" s="285"/>
      <c r="AB345" s="285"/>
      <c r="AC345" s="285"/>
      <c r="AD345" s="285"/>
      <c r="AE345" s="285"/>
      <c r="AF345" s="285"/>
      <c r="AG345" s="285"/>
      <c r="AH345" s="285"/>
      <c r="AI345" s="285"/>
      <c r="AJ345" s="285"/>
      <c r="AK345" s="285"/>
      <c r="AL345" s="285"/>
      <c r="AM345" s="285"/>
      <c r="AN345" s="285"/>
      <c r="AO345" s="285"/>
      <c r="AP345" s="285"/>
      <c r="AQ345" s="285"/>
      <c r="AR345" s="285"/>
      <c r="AS345" s="285"/>
      <c r="AT345" s="285"/>
      <c r="AU345" s="285"/>
      <c r="AV345" s="285"/>
      <c r="AW345" s="285"/>
      <c r="AX345" s="285"/>
      <c r="AY345" s="285"/>
      <c r="AZ345" s="285"/>
      <c r="BA345" s="285"/>
      <c r="BB345" s="285"/>
      <c r="BC345" s="285"/>
      <c r="BD345" s="285"/>
      <c r="BE345" s="285"/>
      <c r="BF345" s="285"/>
      <c r="BG345" s="285"/>
      <c r="BH345" s="285"/>
      <c r="BI345" s="285"/>
      <c r="BJ345" s="285"/>
      <c r="BK345" s="285"/>
      <c r="BL345" s="285"/>
      <c r="BM345" s="285"/>
      <c r="BN345" s="285"/>
      <c r="BO345" s="285"/>
      <c r="BP345" s="285"/>
      <c r="BQ345" s="285"/>
      <c r="BR345" s="285"/>
      <c r="BS345" s="285"/>
      <c r="BT345" s="285"/>
      <c r="BU345" s="285"/>
      <c r="BV345" s="285"/>
      <c r="BW345" s="285"/>
      <c r="BX345" s="285"/>
    </row>
    <row r="346" spans="1:76" s="334" customFormat="1" ht="50.1" customHeight="1" x14ac:dyDescent="0.25">
      <c r="A346" s="331"/>
      <c r="B346" s="331"/>
      <c r="C346" s="331"/>
      <c r="D346" s="331"/>
      <c r="E346" s="331"/>
      <c r="F346" s="331"/>
      <c r="G346" s="331"/>
      <c r="H346" s="331"/>
      <c r="I346" s="331"/>
      <c r="J346" s="285"/>
      <c r="K346" s="285"/>
      <c r="L346" s="285"/>
      <c r="M346" s="285"/>
      <c r="N346" s="285"/>
      <c r="O346" s="285"/>
      <c r="P346" s="285"/>
      <c r="Q346" s="285"/>
      <c r="R346" s="285"/>
      <c r="S346" s="285"/>
      <c r="T346" s="285"/>
      <c r="U346" s="285"/>
      <c r="V346" s="285"/>
      <c r="W346" s="285"/>
      <c r="X346" s="285"/>
      <c r="Y346" s="285"/>
      <c r="Z346" s="285"/>
      <c r="AA346" s="285"/>
      <c r="AB346" s="285"/>
      <c r="AC346" s="285"/>
      <c r="AD346" s="285"/>
      <c r="AE346" s="285"/>
      <c r="AF346" s="285"/>
      <c r="AG346" s="285"/>
      <c r="AH346" s="285"/>
      <c r="AI346" s="285"/>
      <c r="AJ346" s="285"/>
      <c r="AK346" s="285"/>
      <c r="AL346" s="285"/>
      <c r="AM346" s="285"/>
      <c r="AN346" s="285"/>
      <c r="AO346" s="285"/>
      <c r="AP346" s="285"/>
      <c r="AQ346" s="285"/>
      <c r="AR346" s="285"/>
      <c r="AS346" s="285"/>
      <c r="AT346" s="285"/>
      <c r="AU346" s="285"/>
      <c r="AV346" s="285"/>
      <c r="AW346" s="285"/>
      <c r="AX346" s="285"/>
      <c r="AY346" s="285"/>
      <c r="AZ346" s="285"/>
      <c r="BA346" s="285"/>
      <c r="BB346" s="285"/>
      <c r="BC346" s="285"/>
      <c r="BD346" s="285"/>
      <c r="BE346" s="285"/>
      <c r="BF346" s="285"/>
      <c r="BG346" s="285"/>
      <c r="BH346" s="285"/>
      <c r="BI346" s="285"/>
      <c r="BJ346" s="285"/>
      <c r="BK346" s="285"/>
      <c r="BL346" s="285"/>
      <c r="BM346" s="285"/>
      <c r="BN346" s="285"/>
      <c r="BO346" s="285"/>
      <c r="BP346" s="285"/>
      <c r="BQ346" s="285"/>
      <c r="BR346" s="285"/>
      <c r="BS346" s="285"/>
      <c r="BT346" s="285"/>
      <c r="BU346" s="285"/>
      <c r="BV346" s="285"/>
      <c r="BW346" s="285"/>
      <c r="BX346" s="285"/>
    </row>
    <row r="347" spans="1:76" s="334" customFormat="1" ht="50.1" customHeight="1" x14ac:dyDescent="0.25">
      <c r="A347" s="331"/>
      <c r="B347" s="331"/>
      <c r="C347" s="331"/>
      <c r="D347" s="331"/>
      <c r="E347" s="331"/>
      <c r="F347" s="331"/>
      <c r="G347" s="331"/>
      <c r="H347" s="331"/>
      <c r="I347" s="331"/>
      <c r="J347" s="285"/>
      <c r="K347" s="285"/>
      <c r="L347" s="285"/>
      <c r="M347" s="285"/>
      <c r="N347" s="285"/>
      <c r="O347" s="285"/>
      <c r="P347" s="285"/>
      <c r="Q347" s="285"/>
      <c r="R347" s="285"/>
      <c r="S347" s="285"/>
      <c r="T347" s="285"/>
      <c r="U347" s="285"/>
      <c r="V347" s="285"/>
      <c r="W347" s="285"/>
      <c r="X347" s="285"/>
      <c r="Y347" s="285"/>
      <c r="Z347" s="285"/>
      <c r="AA347" s="285"/>
      <c r="AB347" s="285"/>
      <c r="AC347" s="285"/>
      <c r="AD347" s="285"/>
      <c r="AE347" s="285"/>
      <c r="AF347" s="285"/>
      <c r="AG347" s="285"/>
      <c r="AH347" s="285"/>
      <c r="AI347" s="285"/>
      <c r="AJ347" s="285"/>
      <c r="AK347" s="285"/>
      <c r="AL347" s="285"/>
      <c r="AM347" s="285"/>
      <c r="AN347" s="285"/>
      <c r="AO347" s="285"/>
      <c r="AP347" s="285"/>
      <c r="AQ347" s="285"/>
      <c r="AR347" s="285"/>
      <c r="AS347" s="285"/>
      <c r="AT347" s="285"/>
      <c r="AU347" s="285"/>
      <c r="AV347" s="285"/>
      <c r="AW347" s="285"/>
      <c r="AX347" s="285"/>
      <c r="AY347" s="285"/>
      <c r="AZ347" s="285"/>
      <c r="BA347" s="285"/>
      <c r="BB347" s="285"/>
      <c r="BC347" s="285"/>
      <c r="BD347" s="285"/>
      <c r="BE347" s="285"/>
      <c r="BF347" s="285"/>
      <c r="BG347" s="285"/>
      <c r="BH347" s="285"/>
      <c r="BI347" s="285"/>
      <c r="BJ347" s="285"/>
      <c r="BK347" s="285"/>
      <c r="BL347" s="285"/>
      <c r="BM347" s="285"/>
      <c r="BN347" s="285"/>
      <c r="BO347" s="285"/>
      <c r="BP347" s="285"/>
      <c r="BQ347" s="285"/>
      <c r="BR347" s="285"/>
      <c r="BS347" s="285"/>
      <c r="BT347" s="285"/>
      <c r="BU347" s="285"/>
      <c r="BV347" s="285"/>
      <c r="BW347" s="285"/>
      <c r="BX347" s="285"/>
    </row>
    <row r="348" spans="1:76" s="334" customFormat="1" ht="50.1" customHeight="1" x14ac:dyDescent="0.25">
      <c r="A348" s="331"/>
      <c r="B348" s="331"/>
      <c r="C348" s="331"/>
      <c r="D348" s="331"/>
      <c r="E348" s="331"/>
      <c r="F348" s="331"/>
      <c r="G348" s="331"/>
      <c r="H348" s="331"/>
      <c r="I348" s="331"/>
      <c r="J348" s="285"/>
      <c r="K348" s="285"/>
      <c r="L348" s="285"/>
      <c r="M348" s="285"/>
      <c r="N348" s="285"/>
      <c r="O348" s="285"/>
      <c r="P348" s="285"/>
      <c r="Q348" s="285"/>
      <c r="R348" s="285"/>
      <c r="S348" s="285"/>
      <c r="T348" s="285"/>
      <c r="U348" s="285"/>
      <c r="V348" s="285"/>
      <c r="W348" s="285"/>
      <c r="X348" s="285"/>
      <c r="Y348" s="285"/>
      <c r="Z348" s="285"/>
      <c r="AA348" s="285"/>
      <c r="AB348" s="285"/>
      <c r="AC348" s="285"/>
      <c r="AD348" s="285"/>
      <c r="AE348" s="285"/>
      <c r="AF348" s="285"/>
      <c r="AG348" s="285"/>
      <c r="AH348" s="285"/>
      <c r="AI348" s="285"/>
      <c r="AJ348" s="285"/>
      <c r="AK348" s="285"/>
      <c r="AL348" s="285"/>
      <c r="AM348" s="285"/>
      <c r="AN348" s="285"/>
      <c r="AO348" s="285"/>
      <c r="AP348" s="285"/>
      <c r="AQ348" s="285"/>
      <c r="AR348" s="285"/>
      <c r="AS348" s="285"/>
      <c r="AT348" s="285"/>
      <c r="AU348" s="285"/>
      <c r="AV348" s="285"/>
      <c r="AW348" s="285"/>
      <c r="AX348" s="285"/>
      <c r="AY348" s="285"/>
      <c r="AZ348" s="285"/>
      <c r="BA348" s="285"/>
      <c r="BB348" s="285"/>
      <c r="BC348" s="285"/>
      <c r="BD348" s="285"/>
      <c r="BE348" s="285"/>
      <c r="BF348" s="285"/>
      <c r="BG348" s="285"/>
      <c r="BH348" s="285"/>
      <c r="BI348" s="285"/>
      <c r="BJ348" s="285"/>
      <c r="BK348" s="285"/>
      <c r="BL348" s="285"/>
      <c r="BM348" s="285"/>
      <c r="BN348" s="285"/>
      <c r="BO348" s="285"/>
      <c r="BP348" s="285"/>
      <c r="BQ348" s="285"/>
      <c r="BR348" s="285"/>
      <c r="BS348" s="285"/>
      <c r="BT348" s="285"/>
      <c r="BU348" s="285"/>
      <c r="BV348" s="285"/>
      <c r="BW348" s="285"/>
      <c r="BX348" s="285"/>
    </row>
    <row r="349" spans="1:76" s="334" customFormat="1" ht="50.1" customHeight="1" x14ac:dyDescent="0.25">
      <c r="A349" s="331"/>
      <c r="B349" s="331"/>
      <c r="C349" s="331"/>
      <c r="D349" s="331"/>
      <c r="E349" s="331"/>
      <c r="F349" s="331"/>
      <c r="G349" s="331"/>
      <c r="H349" s="331"/>
      <c r="I349" s="331"/>
      <c r="J349" s="285"/>
      <c r="K349" s="285"/>
      <c r="L349" s="285"/>
      <c r="M349" s="285"/>
      <c r="N349" s="285"/>
      <c r="O349" s="285"/>
      <c r="P349" s="285"/>
      <c r="Q349" s="285"/>
      <c r="R349" s="285"/>
      <c r="S349" s="285"/>
      <c r="T349" s="285"/>
      <c r="U349" s="285"/>
      <c r="V349" s="285"/>
      <c r="W349" s="285"/>
      <c r="X349" s="285"/>
      <c r="Y349" s="285"/>
      <c r="Z349" s="285"/>
      <c r="AA349" s="285"/>
      <c r="AB349" s="285"/>
      <c r="AC349" s="285"/>
      <c r="AD349" s="285"/>
      <c r="AE349" s="285"/>
      <c r="AF349" s="285"/>
      <c r="AG349" s="285"/>
      <c r="AH349" s="285"/>
      <c r="AI349" s="285"/>
      <c r="AJ349" s="285"/>
      <c r="AK349" s="285"/>
      <c r="AL349" s="285"/>
      <c r="AM349" s="285"/>
      <c r="AN349" s="285"/>
      <c r="AO349" s="285"/>
      <c r="AP349" s="285"/>
      <c r="AQ349" s="285"/>
      <c r="AR349" s="285"/>
      <c r="AS349" s="285"/>
      <c r="AT349" s="285"/>
      <c r="AU349" s="285"/>
      <c r="AV349" s="285"/>
      <c r="AW349" s="285"/>
      <c r="AX349" s="285"/>
      <c r="AY349" s="285"/>
      <c r="AZ349" s="285"/>
      <c r="BA349" s="285"/>
      <c r="BB349" s="285"/>
      <c r="BC349" s="285"/>
      <c r="BD349" s="285"/>
      <c r="BE349" s="285"/>
      <c r="BF349" s="285"/>
      <c r="BG349" s="285"/>
      <c r="BH349" s="285"/>
      <c r="BI349" s="285"/>
      <c r="BJ349" s="285"/>
      <c r="BK349" s="285"/>
      <c r="BL349" s="285"/>
      <c r="BM349" s="285"/>
      <c r="BN349" s="285"/>
      <c r="BO349" s="285"/>
      <c r="BP349" s="285"/>
      <c r="BQ349" s="285"/>
      <c r="BR349" s="285"/>
      <c r="BS349" s="285"/>
      <c r="BT349" s="285"/>
      <c r="BU349" s="285"/>
      <c r="BV349" s="285"/>
      <c r="BW349" s="285"/>
      <c r="BX349" s="285"/>
    </row>
    <row r="350" spans="1:76" s="334" customFormat="1" ht="50.1" customHeight="1" x14ac:dyDescent="0.25">
      <c r="A350" s="331"/>
      <c r="B350" s="331"/>
      <c r="C350" s="331"/>
      <c r="D350" s="331"/>
      <c r="E350" s="331"/>
      <c r="F350" s="331"/>
      <c r="G350" s="331"/>
      <c r="H350" s="331"/>
      <c r="I350" s="331"/>
      <c r="J350" s="285"/>
      <c r="K350" s="285"/>
      <c r="L350" s="285"/>
      <c r="M350" s="285"/>
      <c r="N350" s="285"/>
      <c r="O350" s="285"/>
      <c r="P350" s="285"/>
      <c r="Q350" s="285"/>
      <c r="R350" s="285"/>
      <c r="S350" s="285"/>
      <c r="T350" s="285"/>
      <c r="U350" s="285"/>
      <c r="V350" s="285"/>
      <c r="W350" s="285"/>
      <c r="X350" s="285"/>
      <c r="Y350" s="285"/>
      <c r="Z350" s="285"/>
      <c r="AA350" s="285"/>
      <c r="AB350" s="285"/>
      <c r="AC350" s="285"/>
      <c r="AD350" s="285"/>
      <c r="AE350" s="285"/>
      <c r="AF350" s="285"/>
      <c r="AG350" s="285"/>
      <c r="AH350" s="285"/>
      <c r="AI350" s="285"/>
      <c r="AJ350" s="285"/>
      <c r="AK350" s="285"/>
      <c r="AL350" s="285"/>
      <c r="AM350" s="285"/>
      <c r="AN350" s="285"/>
      <c r="AO350" s="285"/>
      <c r="AP350" s="285"/>
      <c r="AQ350" s="285"/>
      <c r="AR350" s="285"/>
      <c r="AS350" s="285"/>
      <c r="AT350" s="285"/>
      <c r="AU350" s="285"/>
      <c r="AV350" s="285"/>
      <c r="AW350" s="285"/>
      <c r="AX350" s="285"/>
      <c r="AY350" s="285"/>
      <c r="AZ350" s="285"/>
      <c r="BA350" s="285"/>
      <c r="BB350" s="285"/>
      <c r="BC350" s="285"/>
      <c r="BD350" s="285"/>
      <c r="BE350" s="285"/>
      <c r="BF350" s="285"/>
      <c r="BG350" s="285"/>
      <c r="BH350" s="285"/>
      <c r="BI350" s="285"/>
      <c r="BJ350" s="285"/>
      <c r="BK350" s="285"/>
      <c r="BL350" s="285"/>
      <c r="BM350" s="285"/>
      <c r="BN350" s="285"/>
      <c r="BO350" s="285"/>
      <c r="BP350" s="285"/>
      <c r="BQ350" s="285"/>
      <c r="BR350" s="285"/>
      <c r="BS350" s="285"/>
      <c r="BT350" s="285"/>
      <c r="BU350" s="285"/>
      <c r="BV350" s="285"/>
      <c r="BW350" s="285"/>
      <c r="BX350" s="285"/>
    </row>
    <row r="351" spans="1:76" s="334" customFormat="1" ht="50.1" customHeight="1" x14ac:dyDescent="0.25">
      <c r="A351" s="331"/>
      <c r="B351" s="331"/>
      <c r="C351" s="331"/>
      <c r="D351" s="331"/>
      <c r="E351" s="331"/>
      <c r="F351" s="331"/>
      <c r="G351" s="331"/>
      <c r="H351" s="331"/>
      <c r="I351" s="331"/>
      <c r="J351" s="285"/>
      <c r="K351" s="285"/>
      <c r="L351" s="285"/>
      <c r="M351" s="285"/>
      <c r="N351" s="285"/>
      <c r="O351" s="285"/>
      <c r="P351" s="285"/>
      <c r="Q351" s="285"/>
      <c r="R351" s="285"/>
      <c r="S351" s="285"/>
      <c r="T351" s="285"/>
      <c r="U351" s="285"/>
      <c r="V351" s="285"/>
      <c r="W351" s="285"/>
      <c r="X351" s="285"/>
      <c r="Y351" s="285"/>
      <c r="Z351" s="285"/>
      <c r="AA351" s="285"/>
      <c r="AB351" s="285"/>
      <c r="AC351" s="285"/>
      <c r="AD351" s="285"/>
      <c r="AE351" s="285"/>
      <c r="AF351" s="285"/>
      <c r="AG351" s="285"/>
      <c r="AH351" s="285"/>
      <c r="AI351" s="285"/>
      <c r="AJ351" s="285"/>
      <c r="AK351" s="285"/>
      <c r="AL351" s="285"/>
      <c r="AM351" s="285"/>
      <c r="AN351" s="285"/>
      <c r="AO351" s="285"/>
      <c r="AP351" s="285"/>
      <c r="AQ351" s="285"/>
      <c r="AR351" s="285"/>
      <c r="AS351" s="285"/>
      <c r="AT351" s="285"/>
      <c r="AU351" s="285"/>
      <c r="AV351" s="285"/>
      <c r="AW351" s="285"/>
      <c r="AX351" s="285"/>
      <c r="AY351" s="285"/>
      <c r="AZ351" s="285"/>
      <c r="BA351" s="285"/>
      <c r="BB351" s="285"/>
      <c r="BC351" s="285"/>
      <c r="BD351" s="285"/>
      <c r="BE351" s="285"/>
      <c r="BF351" s="285"/>
      <c r="BG351" s="285"/>
      <c r="BH351" s="285"/>
      <c r="BI351" s="285"/>
      <c r="BJ351" s="285"/>
      <c r="BK351" s="285"/>
      <c r="BL351" s="285"/>
      <c r="BM351" s="285"/>
      <c r="BN351" s="285"/>
      <c r="BO351" s="285"/>
      <c r="BP351" s="285"/>
      <c r="BQ351" s="285"/>
      <c r="BR351" s="285"/>
      <c r="BS351" s="285"/>
      <c r="BT351" s="285"/>
      <c r="BU351" s="285"/>
      <c r="BV351" s="285"/>
      <c r="BW351" s="285"/>
      <c r="BX351" s="285"/>
    </row>
    <row r="352" spans="1:76" s="334" customFormat="1" ht="50.1" customHeight="1" x14ac:dyDescent="0.25">
      <c r="A352" s="331"/>
      <c r="B352" s="331"/>
      <c r="C352" s="331"/>
      <c r="D352" s="331"/>
      <c r="E352" s="331"/>
      <c r="F352" s="331"/>
      <c r="G352" s="331"/>
      <c r="H352" s="331"/>
      <c r="I352" s="331"/>
      <c r="J352" s="285"/>
      <c r="K352" s="285"/>
      <c r="L352" s="285"/>
      <c r="M352" s="285"/>
      <c r="N352" s="285"/>
      <c r="O352" s="285"/>
      <c r="P352" s="285"/>
      <c r="Q352" s="285"/>
      <c r="R352" s="285"/>
      <c r="S352" s="285"/>
      <c r="T352" s="285"/>
      <c r="U352" s="285"/>
      <c r="V352" s="285"/>
      <c r="W352" s="285"/>
      <c r="X352" s="285"/>
      <c r="Y352" s="285"/>
      <c r="Z352" s="285"/>
      <c r="AA352" s="285"/>
      <c r="AB352" s="285"/>
      <c r="AC352" s="285"/>
      <c r="AD352" s="285"/>
      <c r="AE352" s="285"/>
      <c r="AF352" s="285"/>
      <c r="AG352" s="285"/>
      <c r="AH352" s="285"/>
      <c r="AI352" s="285"/>
      <c r="AJ352" s="285"/>
      <c r="AK352" s="285"/>
      <c r="AL352" s="285"/>
      <c r="AM352" s="285"/>
      <c r="AN352" s="285"/>
      <c r="AO352" s="285"/>
      <c r="AP352" s="285"/>
      <c r="AQ352" s="285"/>
      <c r="AR352" s="285"/>
      <c r="AS352" s="285"/>
      <c r="AT352" s="285"/>
      <c r="AU352" s="285"/>
      <c r="AV352" s="285"/>
      <c r="AW352" s="285"/>
      <c r="AX352" s="285"/>
      <c r="AY352" s="285"/>
      <c r="AZ352" s="285"/>
      <c r="BA352" s="285"/>
      <c r="BB352" s="285"/>
      <c r="BC352" s="285"/>
      <c r="BD352" s="285"/>
      <c r="BE352" s="285"/>
      <c r="BF352" s="285"/>
      <c r="BG352" s="285"/>
      <c r="BH352" s="285"/>
      <c r="BI352" s="285"/>
      <c r="BJ352" s="285"/>
      <c r="BK352" s="285"/>
      <c r="BL352" s="285"/>
      <c r="BM352" s="285"/>
      <c r="BN352" s="285"/>
      <c r="BO352" s="285"/>
      <c r="BP352" s="285"/>
      <c r="BQ352" s="285"/>
      <c r="BR352" s="285"/>
      <c r="BS352" s="285"/>
      <c r="BT352" s="285"/>
      <c r="BU352" s="285"/>
      <c r="BV352" s="285"/>
      <c r="BW352" s="285"/>
      <c r="BX352" s="285"/>
    </row>
    <row r="353" spans="1:76" s="334" customFormat="1" ht="50.1" customHeight="1" x14ac:dyDescent="0.25">
      <c r="A353" s="331"/>
      <c r="B353" s="331"/>
      <c r="C353" s="331"/>
      <c r="D353" s="331"/>
      <c r="E353" s="331"/>
      <c r="F353" s="331"/>
      <c r="G353" s="331"/>
      <c r="H353" s="331"/>
      <c r="I353" s="331"/>
      <c r="J353" s="285"/>
      <c r="K353" s="285"/>
      <c r="L353" s="285"/>
      <c r="M353" s="285"/>
      <c r="N353" s="285"/>
      <c r="O353" s="285"/>
      <c r="P353" s="285"/>
      <c r="Q353" s="285"/>
      <c r="R353" s="285"/>
      <c r="S353" s="285"/>
      <c r="T353" s="285"/>
      <c r="U353" s="285"/>
      <c r="V353" s="285"/>
      <c r="W353" s="285"/>
      <c r="X353" s="285"/>
      <c r="Y353" s="285"/>
      <c r="Z353" s="285"/>
      <c r="AA353" s="285"/>
      <c r="AB353" s="285"/>
      <c r="AC353" s="285"/>
      <c r="AD353" s="285"/>
      <c r="AE353" s="285"/>
      <c r="AF353" s="285"/>
      <c r="AG353" s="285"/>
      <c r="AH353" s="285"/>
      <c r="AI353" s="285"/>
      <c r="AJ353" s="285"/>
      <c r="AK353" s="285"/>
      <c r="AL353" s="285"/>
      <c r="AM353" s="285"/>
      <c r="AN353" s="285"/>
      <c r="AO353" s="285"/>
      <c r="AP353" s="285"/>
      <c r="AQ353" s="285"/>
      <c r="AR353" s="285"/>
      <c r="AS353" s="285"/>
      <c r="AT353" s="285"/>
      <c r="AU353" s="285"/>
      <c r="AV353" s="285"/>
      <c r="AW353" s="285"/>
      <c r="AX353" s="285"/>
      <c r="AY353" s="285"/>
      <c r="AZ353" s="285"/>
      <c r="BA353" s="285"/>
      <c r="BB353" s="285"/>
      <c r="BC353" s="285"/>
      <c r="BD353" s="285"/>
      <c r="BE353" s="285"/>
      <c r="BF353" s="285"/>
      <c r="BG353" s="285"/>
      <c r="BH353" s="285"/>
      <c r="BI353" s="285"/>
      <c r="BJ353" s="285"/>
      <c r="BK353" s="285"/>
      <c r="BL353" s="285"/>
      <c r="BM353" s="285"/>
      <c r="BN353" s="285"/>
      <c r="BO353" s="285"/>
      <c r="BP353" s="285"/>
      <c r="BQ353" s="285"/>
      <c r="BR353" s="285"/>
      <c r="BS353" s="285"/>
      <c r="BT353" s="285"/>
      <c r="BU353" s="285"/>
      <c r="BV353" s="285"/>
      <c r="BW353" s="285"/>
      <c r="BX353" s="285"/>
    </row>
    <row r="354" spans="1:76" s="334" customFormat="1" ht="50.1" customHeight="1" x14ac:dyDescent="0.25">
      <c r="A354" s="331"/>
      <c r="B354" s="331"/>
      <c r="C354" s="331"/>
      <c r="D354" s="331"/>
      <c r="E354" s="331"/>
      <c r="F354" s="331"/>
      <c r="G354" s="331"/>
      <c r="H354" s="331"/>
      <c r="I354" s="331"/>
      <c r="J354" s="285"/>
      <c r="K354" s="285"/>
      <c r="L354" s="285"/>
      <c r="M354" s="285"/>
      <c r="N354" s="285"/>
      <c r="O354" s="285"/>
      <c r="P354" s="285"/>
      <c r="Q354" s="285"/>
      <c r="R354" s="285"/>
      <c r="S354" s="285"/>
      <c r="T354" s="285"/>
      <c r="U354" s="285"/>
      <c r="V354" s="285"/>
      <c r="W354" s="285"/>
      <c r="X354" s="285"/>
      <c r="Y354" s="285"/>
      <c r="Z354" s="285"/>
      <c r="AA354" s="285"/>
      <c r="AB354" s="285"/>
      <c r="AC354" s="285"/>
      <c r="AD354" s="285"/>
      <c r="AE354" s="285"/>
      <c r="AF354" s="285"/>
      <c r="AG354" s="285"/>
      <c r="AH354" s="285"/>
      <c r="AI354" s="285"/>
      <c r="AJ354" s="285"/>
      <c r="AK354" s="285"/>
      <c r="AL354" s="285"/>
      <c r="AM354" s="285"/>
      <c r="AN354" s="285"/>
      <c r="AO354" s="285"/>
      <c r="AP354" s="285"/>
      <c r="AQ354" s="285"/>
      <c r="AR354" s="285"/>
      <c r="AS354" s="285"/>
      <c r="AT354" s="285"/>
      <c r="AU354" s="285"/>
      <c r="AV354" s="285"/>
      <c r="AW354" s="285"/>
      <c r="AX354" s="285"/>
      <c r="AY354" s="285"/>
      <c r="AZ354" s="285"/>
      <c r="BA354" s="285"/>
      <c r="BB354" s="285"/>
      <c r="BC354" s="285"/>
      <c r="BD354" s="285"/>
      <c r="BE354" s="285"/>
      <c r="BF354" s="285"/>
      <c r="BG354" s="285"/>
      <c r="BH354" s="285"/>
      <c r="BI354" s="285"/>
      <c r="BJ354" s="285"/>
      <c r="BK354" s="285"/>
      <c r="BL354" s="285"/>
      <c r="BM354" s="285"/>
      <c r="BN354" s="285"/>
      <c r="BO354" s="285"/>
      <c r="BP354" s="285"/>
      <c r="BQ354" s="285"/>
      <c r="BR354" s="285"/>
      <c r="BS354" s="285"/>
      <c r="BT354" s="285"/>
      <c r="BU354" s="285"/>
      <c r="BV354" s="285"/>
      <c r="BW354" s="285"/>
      <c r="BX354" s="285"/>
    </row>
    <row r="355" spans="1:76" s="334" customFormat="1" ht="50.1" customHeight="1" x14ac:dyDescent="0.25">
      <c r="A355" s="331"/>
      <c r="B355" s="331"/>
      <c r="C355" s="331"/>
      <c r="D355" s="331"/>
      <c r="E355" s="331"/>
      <c r="F355" s="331"/>
      <c r="G355" s="331"/>
      <c r="H355" s="331"/>
      <c r="I355" s="331"/>
      <c r="J355" s="285"/>
      <c r="K355" s="285"/>
      <c r="L355" s="285"/>
      <c r="M355" s="285"/>
      <c r="N355" s="285"/>
      <c r="O355" s="285"/>
      <c r="P355" s="285"/>
      <c r="Q355" s="285"/>
      <c r="R355" s="285"/>
      <c r="S355" s="285"/>
      <c r="T355" s="285"/>
      <c r="U355" s="285"/>
      <c r="V355" s="285"/>
      <c r="W355" s="285"/>
      <c r="X355" s="285"/>
      <c r="Y355" s="285"/>
      <c r="Z355" s="285"/>
      <c r="AA355" s="285"/>
      <c r="AB355" s="285"/>
      <c r="AC355" s="285"/>
      <c r="AD355" s="285"/>
      <c r="AE355" s="285"/>
      <c r="AF355" s="285"/>
      <c r="AG355" s="285"/>
      <c r="AH355" s="285"/>
      <c r="AI355" s="285"/>
      <c r="AJ355" s="285"/>
      <c r="AK355" s="285"/>
      <c r="AL355" s="285"/>
      <c r="AM355" s="285"/>
      <c r="AN355" s="285"/>
      <c r="AO355" s="285"/>
      <c r="AP355" s="285"/>
      <c r="AQ355" s="285"/>
      <c r="AR355" s="285"/>
      <c r="AS355" s="285"/>
      <c r="AT355" s="285"/>
      <c r="AU355" s="285"/>
      <c r="AV355" s="285"/>
      <c r="AW355" s="285"/>
      <c r="AX355" s="285"/>
      <c r="AY355" s="285"/>
      <c r="AZ355" s="285"/>
      <c r="BA355" s="285"/>
      <c r="BB355" s="285"/>
      <c r="BC355" s="285"/>
      <c r="BD355" s="285"/>
      <c r="BE355" s="285"/>
      <c r="BF355" s="285"/>
      <c r="BG355" s="285"/>
      <c r="BH355" s="285"/>
      <c r="BI355" s="285"/>
      <c r="BJ355" s="285"/>
      <c r="BK355" s="285"/>
      <c r="BL355" s="285"/>
      <c r="BM355" s="285"/>
      <c r="BN355" s="285"/>
      <c r="BO355" s="285"/>
      <c r="BP355" s="285"/>
      <c r="BQ355" s="285"/>
      <c r="BR355" s="285"/>
      <c r="BS355" s="285"/>
      <c r="BT355" s="285"/>
      <c r="BU355" s="285"/>
      <c r="BV355" s="285"/>
      <c r="BW355" s="285"/>
      <c r="BX355" s="285"/>
    </row>
    <row r="356" spans="1:76" s="334" customFormat="1" ht="50.1" customHeight="1" x14ac:dyDescent="0.25">
      <c r="A356" s="331"/>
      <c r="B356" s="331"/>
      <c r="C356" s="331"/>
      <c r="D356" s="331"/>
      <c r="E356" s="331"/>
      <c r="F356" s="331"/>
      <c r="G356" s="331"/>
      <c r="H356" s="331"/>
      <c r="I356" s="331"/>
      <c r="J356" s="285"/>
      <c r="K356" s="285"/>
      <c r="L356" s="285"/>
      <c r="M356" s="285"/>
      <c r="N356" s="285"/>
      <c r="O356" s="285"/>
      <c r="P356" s="285"/>
      <c r="Q356" s="285"/>
      <c r="R356" s="285"/>
      <c r="S356" s="285"/>
      <c r="T356" s="285"/>
      <c r="U356" s="285"/>
      <c r="V356" s="285"/>
      <c r="W356" s="285"/>
      <c r="X356" s="285"/>
      <c r="Y356" s="285"/>
      <c r="Z356" s="285"/>
      <c r="AA356" s="285"/>
      <c r="AB356" s="285"/>
      <c r="AC356" s="285"/>
      <c r="AD356" s="285"/>
      <c r="AE356" s="285"/>
      <c r="AF356" s="285"/>
      <c r="AG356" s="285"/>
      <c r="AH356" s="285"/>
      <c r="AI356" s="285"/>
      <c r="AJ356" s="285"/>
      <c r="AK356" s="285"/>
      <c r="AL356" s="285"/>
      <c r="AM356" s="285"/>
      <c r="AN356" s="285"/>
      <c r="AO356" s="285"/>
      <c r="AP356" s="285"/>
      <c r="AQ356" s="285"/>
      <c r="AR356" s="285"/>
      <c r="AS356" s="285"/>
      <c r="AT356" s="285"/>
      <c r="AU356" s="285"/>
      <c r="AV356" s="285"/>
      <c r="AW356" s="285"/>
      <c r="AX356" s="285"/>
      <c r="AY356" s="285"/>
      <c r="AZ356" s="285"/>
      <c r="BA356" s="285"/>
      <c r="BB356" s="285"/>
      <c r="BC356" s="285"/>
      <c r="BD356" s="285"/>
      <c r="BE356" s="285"/>
      <c r="BF356" s="285"/>
      <c r="BG356" s="285"/>
      <c r="BH356" s="285"/>
      <c r="BI356" s="285"/>
      <c r="BJ356" s="285"/>
      <c r="BK356" s="285"/>
      <c r="BL356" s="285"/>
      <c r="BM356" s="285"/>
      <c r="BN356" s="285"/>
      <c r="BO356" s="285"/>
      <c r="BP356" s="285"/>
      <c r="BQ356" s="285"/>
      <c r="BR356" s="285"/>
      <c r="BS356" s="285"/>
      <c r="BT356" s="285"/>
      <c r="BU356" s="285"/>
      <c r="BV356" s="285"/>
      <c r="BW356" s="285"/>
      <c r="BX356" s="285"/>
    </row>
    <row r="357" spans="1:76" s="334" customFormat="1" ht="50.1" customHeight="1" x14ac:dyDescent="0.25">
      <c r="A357" s="331"/>
      <c r="B357" s="331"/>
      <c r="C357" s="331"/>
      <c r="D357" s="331"/>
      <c r="E357" s="331"/>
      <c r="F357" s="331"/>
      <c r="G357" s="331"/>
      <c r="H357" s="331"/>
      <c r="I357" s="331"/>
      <c r="J357" s="285"/>
      <c r="K357" s="285"/>
      <c r="L357" s="285"/>
      <c r="M357" s="285"/>
      <c r="N357" s="285"/>
      <c r="O357" s="285"/>
      <c r="P357" s="285"/>
      <c r="Q357" s="285"/>
      <c r="R357" s="285"/>
      <c r="S357" s="285"/>
      <c r="T357" s="285"/>
      <c r="U357" s="285"/>
      <c r="V357" s="285"/>
      <c r="W357" s="285"/>
      <c r="X357" s="285"/>
      <c r="Y357" s="285"/>
      <c r="Z357" s="285"/>
      <c r="AA357" s="285"/>
      <c r="AB357" s="285"/>
      <c r="AC357" s="285"/>
      <c r="AD357" s="285"/>
      <c r="AE357" s="285"/>
      <c r="AF357" s="285"/>
      <c r="AG357" s="285"/>
      <c r="AH357" s="285"/>
      <c r="AI357" s="285"/>
      <c r="AJ357" s="285"/>
      <c r="AK357" s="285"/>
      <c r="AL357" s="285"/>
      <c r="AM357" s="285"/>
      <c r="AN357" s="285"/>
      <c r="AO357" s="285"/>
      <c r="AP357" s="285"/>
      <c r="AQ357" s="285"/>
      <c r="AR357" s="285"/>
      <c r="AS357" s="285"/>
      <c r="AT357" s="285"/>
      <c r="AU357" s="285"/>
      <c r="AV357" s="285"/>
      <c r="AW357" s="285"/>
      <c r="AX357" s="285"/>
      <c r="AY357" s="285"/>
      <c r="AZ357" s="285"/>
      <c r="BA357" s="285"/>
      <c r="BB357" s="285"/>
      <c r="BC357" s="285"/>
      <c r="BD357" s="285"/>
      <c r="BE357" s="285"/>
      <c r="BF357" s="285"/>
      <c r="BG357" s="285"/>
      <c r="BH357" s="285"/>
      <c r="BI357" s="285"/>
      <c r="BJ357" s="285"/>
      <c r="BK357" s="285"/>
      <c r="BL357" s="285"/>
      <c r="BM357" s="285"/>
      <c r="BN357" s="285"/>
      <c r="BO357" s="285"/>
      <c r="BP357" s="285"/>
      <c r="BQ357" s="285"/>
      <c r="BR357" s="285"/>
      <c r="BS357" s="285"/>
      <c r="BT357" s="285"/>
      <c r="BU357" s="285"/>
      <c r="BV357" s="285"/>
      <c r="BW357" s="285"/>
      <c r="BX357" s="285"/>
    </row>
    <row r="358" spans="1:76" s="334" customFormat="1" ht="50.1" customHeight="1" x14ac:dyDescent="0.25">
      <c r="A358" s="331"/>
      <c r="B358" s="331"/>
      <c r="C358" s="331"/>
      <c r="D358" s="331"/>
      <c r="E358" s="331"/>
      <c r="F358" s="331"/>
      <c r="G358" s="331"/>
      <c r="H358" s="331"/>
      <c r="I358" s="331"/>
      <c r="J358" s="285"/>
      <c r="K358" s="285"/>
      <c r="L358" s="285"/>
      <c r="M358" s="285"/>
      <c r="N358" s="285"/>
      <c r="O358" s="285"/>
      <c r="P358" s="285"/>
      <c r="Q358" s="285"/>
      <c r="R358" s="285"/>
      <c r="S358" s="285"/>
      <c r="T358" s="285"/>
      <c r="U358" s="285"/>
      <c r="V358" s="285"/>
      <c r="W358" s="285"/>
      <c r="X358" s="285"/>
      <c r="Y358" s="285"/>
      <c r="Z358" s="285"/>
      <c r="AA358" s="285"/>
      <c r="AB358" s="285"/>
      <c r="AC358" s="285"/>
      <c r="AD358" s="285"/>
      <c r="AE358" s="285"/>
      <c r="AF358" s="285"/>
      <c r="AG358" s="285"/>
      <c r="AH358" s="285"/>
      <c r="AI358" s="285"/>
      <c r="AJ358" s="285"/>
      <c r="AK358" s="285"/>
      <c r="AL358" s="285"/>
      <c r="AM358" s="285"/>
      <c r="AN358" s="285"/>
      <c r="AO358" s="285"/>
      <c r="AP358" s="285"/>
      <c r="AQ358" s="285"/>
      <c r="AR358" s="285"/>
      <c r="AS358" s="285"/>
      <c r="AT358" s="285"/>
      <c r="AU358" s="285"/>
      <c r="AV358" s="285"/>
      <c r="AW358" s="285"/>
      <c r="AX358" s="285"/>
      <c r="AY358" s="285"/>
      <c r="AZ358" s="285"/>
      <c r="BA358" s="285"/>
      <c r="BB358" s="285"/>
      <c r="BC358" s="285"/>
      <c r="BD358" s="285"/>
      <c r="BE358" s="285"/>
      <c r="BF358" s="285"/>
      <c r="BG358" s="285"/>
      <c r="BH358" s="285"/>
      <c r="BI358" s="285"/>
      <c r="BJ358" s="285"/>
      <c r="BK358" s="285"/>
      <c r="BL358" s="285"/>
      <c r="BM358" s="285"/>
      <c r="BN358" s="285"/>
      <c r="BO358" s="285"/>
      <c r="BP358" s="285"/>
      <c r="BQ358" s="285"/>
      <c r="BR358" s="285"/>
      <c r="BS358" s="285"/>
      <c r="BT358" s="285"/>
      <c r="BU358" s="285"/>
      <c r="BV358" s="285"/>
      <c r="BW358" s="285"/>
      <c r="BX358" s="285"/>
    </row>
    <row r="359" spans="1:76" s="334" customFormat="1" ht="50.1" customHeight="1" x14ac:dyDescent="0.25">
      <c r="A359" s="331"/>
      <c r="B359" s="331"/>
      <c r="C359" s="331"/>
      <c r="D359" s="331"/>
      <c r="E359" s="331"/>
      <c r="F359" s="331"/>
      <c r="G359" s="331"/>
      <c r="H359" s="331"/>
      <c r="I359" s="331"/>
      <c r="J359" s="285"/>
      <c r="K359" s="285"/>
      <c r="L359" s="285"/>
      <c r="M359" s="285"/>
      <c r="N359" s="285"/>
      <c r="O359" s="285"/>
      <c r="P359" s="285"/>
      <c r="Q359" s="285"/>
      <c r="R359" s="285"/>
      <c r="S359" s="285"/>
      <c r="T359" s="285"/>
      <c r="U359" s="285"/>
      <c r="V359" s="285"/>
      <c r="W359" s="285"/>
      <c r="X359" s="285"/>
      <c r="Y359" s="285"/>
      <c r="Z359" s="285"/>
      <c r="AA359" s="285"/>
      <c r="AB359" s="285"/>
      <c r="AC359" s="285"/>
      <c r="AD359" s="285"/>
      <c r="AE359" s="285"/>
      <c r="AF359" s="285"/>
      <c r="AG359" s="285"/>
      <c r="AH359" s="285"/>
      <c r="AI359" s="285"/>
      <c r="AJ359" s="285"/>
      <c r="AK359" s="285"/>
      <c r="AL359" s="285"/>
      <c r="AM359" s="285"/>
      <c r="AN359" s="285"/>
      <c r="AO359" s="285"/>
      <c r="AP359" s="285"/>
      <c r="AQ359" s="285"/>
      <c r="AR359" s="285"/>
      <c r="AS359" s="285"/>
      <c r="AT359" s="285"/>
      <c r="AU359" s="285"/>
      <c r="AV359" s="285"/>
      <c r="AW359" s="285"/>
      <c r="AX359" s="285"/>
      <c r="AY359" s="285"/>
      <c r="AZ359" s="285"/>
      <c r="BA359" s="285"/>
      <c r="BB359" s="285"/>
      <c r="BC359" s="285"/>
      <c r="BD359" s="285"/>
      <c r="BE359" s="285"/>
      <c r="BF359" s="285"/>
      <c r="BG359" s="285"/>
      <c r="BH359" s="285"/>
      <c r="BI359" s="285"/>
      <c r="BJ359" s="285"/>
      <c r="BK359" s="285"/>
      <c r="BL359" s="285"/>
      <c r="BM359" s="285"/>
      <c r="BN359" s="285"/>
      <c r="BO359" s="285"/>
      <c r="BP359" s="285"/>
      <c r="BQ359" s="285"/>
      <c r="BR359" s="285"/>
      <c r="BS359" s="285"/>
      <c r="BT359" s="285"/>
      <c r="BU359" s="285"/>
      <c r="BV359" s="285"/>
      <c r="BW359" s="285"/>
      <c r="BX359" s="285"/>
    </row>
    <row r="360" spans="1:76" s="334" customFormat="1" ht="50.1" customHeight="1" x14ac:dyDescent="0.25">
      <c r="A360" s="331"/>
      <c r="B360" s="331"/>
      <c r="C360" s="331"/>
      <c r="D360" s="331"/>
      <c r="E360" s="331"/>
      <c r="F360" s="331"/>
      <c r="G360" s="331"/>
      <c r="H360" s="331"/>
      <c r="I360" s="331"/>
      <c r="J360" s="285"/>
      <c r="K360" s="285"/>
      <c r="L360" s="285"/>
      <c r="M360" s="285"/>
      <c r="N360" s="285"/>
      <c r="O360" s="285"/>
      <c r="P360" s="285"/>
      <c r="Q360" s="285"/>
      <c r="R360" s="285"/>
      <c r="S360" s="285"/>
      <c r="T360" s="285"/>
      <c r="U360" s="285"/>
      <c r="V360" s="285"/>
      <c r="W360" s="285"/>
      <c r="X360" s="285"/>
      <c r="Y360" s="285"/>
      <c r="Z360" s="285"/>
      <c r="AA360" s="285"/>
      <c r="AB360" s="285"/>
      <c r="AC360" s="285"/>
      <c r="AD360" s="285"/>
      <c r="AE360" s="285"/>
      <c r="AF360" s="285"/>
      <c r="AG360" s="285"/>
      <c r="AH360" s="285"/>
      <c r="AI360" s="285"/>
      <c r="AJ360" s="285"/>
      <c r="AK360" s="285"/>
      <c r="AL360" s="285"/>
      <c r="AM360" s="285"/>
      <c r="AN360" s="285"/>
      <c r="AO360" s="285"/>
      <c r="AP360" s="285"/>
      <c r="AQ360" s="285"/>
      <c r="AR360" s="285"/>
      <c r="AS360" s="285"/>
      <c r="AT360" s="285"/>
      <c r="AU360" s="285"/>
      <c r="AV360" s="285"/>
      <c r="AW360" s="285"/>
      <c r="AX360" s="285"/>
      <c r="AY360" s="285"/>
      <c r="AZ360" s="285"/>
      <c r="BA360" s="285"/>
      <c r="BB360" s="285"/>
      <c r="BC360" s="285"/>
      <c r="BD360" s="285"/>
      <c r="BE360" s="285"/>
      <c r="BF360" s="285"/>
      <c r="BG360" s="285"/>
      <c r="BH360" s="285"/>
      <c r="BI360" s="285"/>
      <c r="BJ360" s="285"/>
      <c r="BK360" s="285"/>
      <c r="BL360" s="285"/>
      <c r="BM360" s="285"/>
      <c r="BN360" s="285"/>
      <c r="BO360" s="285"/>
      <c r="BP360" s="285"/>
      <c r="BQ360" s="285"/>
      <c r="BR360" s="285"/>
      <c r="BS360" s="285"/>
      <c r="BT360" s="285"/>
      <c r="BU360" s="285"/>
      <c r="BV360" s="285"/>
      <c r="BW360" s="285"/>
      <c r="BX360" s="285"/>
    </row>
    <row r="361" spans="1:76" s="334" customFormat="1" ht="50.1" customHeight="1" x14ac:dyDescent="0.25">
      <c r="A361" s="331"/>
      <c r="B361" s="331"/>
      <c r="C361" s="331"/>
      <c r="D361" s="331"/>
      <c r="E361" s="331"/>
      <c r="F361" s="331"/>
      <c r="G361" s="331"/>
      <c r="H361" s="331"/>
      <c r="I361" s="331"/>
      <c r="J361" s="285"/>
      <c r="K361" s="285"/>
      <c r="L361" s="285"/>
      <c r="M361" s="285"/>
      <c r="N361" s="285"/>
      <c r="O361" s="285"/>
      <c r="P361" s="285"/>
      <c r="Q361" s="285"/>
      <c r="R361" s="285"/>
      <c r="S361" s="285"/>
      <c r="T361" s="285"/>
      <c r="U361" s="285"/>
      <c r="V361" s="285"/>
      <c r="W361" s="285"/>
      <c r="X361" s="285"/>
      <c r="Y361" s="285"/>
      <c r="Z361" s="285"/>
      <c r="AA361" s="285"/>
      <c r="AB361" s="285"/>
      <c r="AC361" s="285"/>
      <c r="AD361" s="285"/>
      <c r="AE361" s="285"/>
      <c r="AF361" s="285"/>
      <c r="AG361" s="285"/>
      <c r="AH361" s="285"/>
      <c r="AI361" s="285"/>
      <c r="AJ361" s="285"/>
      <c r="AK361" s="285"/>
      <c r="AL361" s="285"/>
      <c r="AM361" s="285"/>
      <c r="AN361" s="285"/>
      <c r="AO361" s="285"/>
      <c r="AP361" s="285"/>
      <c r="AQ361" s="285"/>
      <c r="AR361" s="285"/>
      <c r="AS361" s="285"/>
      <c r="AT361" s="285"/>
      <c r="AU361" s="285"/>
      <c r="AV361" s="285"/>
      <c r="AW361" s="285"/>
      <c r="AX361" s="285"/>
      <c r="AY361" s="285"/>
      <c r="AZ361" s="285"/>
      <c r="BA361" s="285"/>
      <c r="BB361" s="285"/>
      <c r="BC361" s="285"/>
      <c r="BD361" s="285"/>
      <c r="BE361" s="285"/>
      <c r="BF361" s="285"/>
      <c r="BG361" s="285"/>
      <c r="BH361" s="285"/>
      <c r="BI361" s="285"/>
      <c r="BJ361" s="285"/>
      <c r="BK361" s="285"/>
      <c r="BL361" s="285"/>
      <c r="BM361" s="285"/>
      <c r="BN361" s="285"/>
      <c r="BO361" s="285"/>
      <c r="BP361" s="285"/>
      <c r="BQ361" s="285"/>
      <c r="BR361" s="285"/>
      <c r="BS361" s="285"/>
      <c r="BT361" s="285"/>
      <c r="BU361" s="285"/>
      <c r="BV361" s="285"/>
      <c r="BW361" s="285"/>
      <c r="BX361" s="285"/>
    </row>
    <row r="362" spans="1:76" s="334" customFormat="1" ht="50.1" customHeight="1" x14ac:dyDescent="0.25">
      <c r="A362" s="331"/>
      <c r="B362" s="331"/>
      <c r="C362" s="331"/>
      <c r="D362" s="331"/>
      <c r="E362" s="331"/>
      <c r="F362" s="331"/>
      <c r="G362" s="331"/>
      <c r="H362" s="331"/>
      <c r="I362" s="331"/>
      <c r="J362" s="285"/>
      <c r="K362" s="285"/>
      <c r="L362" s="285"/>
      <c r="M362" s="285"/>
      <c r="N362" s="285"/>
      <c r="O362" s="285"/>
      <c r="P362" s="285"/>
      <c r="Q362" s="285"/>
      <c r="R362" s="285"/>
      <c r="S362" s="285"/>
      <c r="T362" s="285"/>
      <c r="U362" s="285"/>
      <c r="V362" s="285"/>
      <c r="W362" s="285"/>
      <c r="X362" s="285"/>
      <c r="Y362" s="285"/>
      <c r="Z362" s="285"/>
      <c r="AA362" s="285"/>
      <c r="AB362" s="285"/>
      <c r="AC362" s="285"/>
      <c r="AD362" s="285"/>
      <c r="AE362" s="285"/>
      <c r="AF362" s="285"/>
      <c r="AG362" s="285"/>
      <c r="AH362" s="285"/>
      <c r="AI362" s="285"/>
      <c r="AJ362" s="285"/>
      <c r="AK362" s="285"/>
      <c r="AL362" s="285"/>
      <c r="AM362" s="285"/>
      <c r="AN362" s="285"/>
      <c r="AO362" s="285"/>
      <c r="AP362" s="285"/>
      <c r="AQ362" s="285"/>
      <c r="AR362" s="285"/>
      <c r="AS362" s="285"/>
      <c r="AT362" s="285"/>
      <c r="AU362" s="285"/>
      <c r="AV362" s="285"/>
      <c r="AW362" s="285"/>
      <c r="AX362" s="285"/>
      <c r="AY362" s="285"/>
      <c r="AZ362" s="285"/>
      <c r="BA362" s="285"/>
      <c r="BB362" s="285"/>
      <c r="BC362" s="285"/>
      <c r="BD362" s="285"/>
      <c r="BE362" s="285"/>
      <c r="BF362" s="285"/>
      <c r="BG362" s="285"/>
      <c r="BH362" s="285"/>
      <c r="BI362" s="285"/>
      <c r="BJ362" s="285"/>
      <c r="BK362" s="285"/>
      <c r="BL362" s="285"/>
      <c r="BM362" s="285"/>
      <c r="BN362" s="285"/>
      <c r="BO362" s="285"/>
      <c r="BP362" s="285"/>
      <c r="BQ362" s="285"/>
      <c r="BR362" s="285"/>
      <c r="BS362" s="285"/>
      <c r="BT362" s="285"/>
      <c r="BU362" s="285"/>
      <c r="BV362" s="285"/>
      <c r="BW362" s="285"/>
      <c r="BX362" s="285"/>
    </row>
    <row r="363" spans="1:76" s="334" customFormat="1" ht="50.1" customHeight="1" x14ac:dyDescent="0.25">
      <c r="A363" s="331"/>
      <c r="B363" s="331"/>
      <c r="C363" s="331"/>
      <c r="D363" s="331"/>
      <c r="E363" s="331"/>
      <c r="F363" s="331"/>
      <c r="G363" s="331"/>
      <c r="H363" s="331"/>
      <c r="I363" s="331"/>
      <c r="J363" s="285"/>
      <c r="K363" s="285"/>
      <c r="L363" s="285"/>
      <c r="M363" s="285"/>
      <c r="N363" s="285"/>
      <c r="O363" s="285"/>
      <c r="P363" s="285"/>
      <c r="Q363" s="285"/>
      <c r="R363" s="285"/>
      <c r="S363" s="285"/>
      <c r="T363" s="285"/>
      <c r="U363" s="285"/>
      <c r="V363" s="285"/>
      <c r="W363" s="285"/>
      <c r="X363" s="285"/>
      <c r="Y363" s="285"/>
      <c r="Z363" s="285"/>
      <c r="AA363" s="285"/>
      <c r="AB363" s="285"/>
      <c r="AC363" s="285"/>
      <c r="AD363" s="285"/>
      <c r="AE363" s="285"/>
      <c r="AF363" s="285"/>
      <c r="AG363" s="285"/>
      <c r="AH363" s="285"/>
      <c r="AI363" s="285"/>
      <c r="AJ363" s="285"/>
      <c r="AK363" s="285"/>
      <c r="AL363" s="285"/>
      <c r="AM363" s="285"/>
      <c r="AN363" s="285"/>
      <c r="AO363" s="285"/>
      <c r="AP363" s="285"/>
      <c r="AQ363" s="285"/>
      <c r="AR363" s="285"/>
      <c r="AS363" s="285"/>
      <c r="AT363" s="285"/>
      <c r="AU363" s="285"/>
      <c r="AV363" s="285"/>
      <c r="AW363" s="285"/>
      <c r="AX363" s="285"/>
      <c r="AY363" s="285"/>
      <c r="AZ363" s="285"/>
      <c r="BA363" s="285"/>
      <c r="BB363" s="285"/>
      <c r="BC363" s="285"/>
      <c r="BD363" s="285"/>
      <c r="BE363" s="285"/>
      <c r="BF363" s="285"/>
      <c r="BG363" s="285"/>
      <c r="BH363" s="285"/>
      <c r="BI363" s="285"/>
      <c r="BJ363" s="285"/>
      <c r="BK363" s="285"/>
      <c r="BL363" s="285"/>
      <c r="BM363" s="285"/>
      <c r="BN363" s="285"/>
      <c r="BO363" s="285"/>
      <c r="BP363" s="285"/>
      <c r="BQ363" s="285"/>
      <c r="BR363" s="285"/>
      <c r="BS363" s="285"/>
      <c r="BT363" s="285"/>
      <c r="BU363" s="285"/>
      <c r="BV363" s="285"/>
      <c r="BW363" s="285"/>
      <c r="BX363" s="285"/>
    </row>
    <row r="364" spans="1:76" s="334" customFormat="1" ht="50.1" customHeight="1" x14ac:dyDescent="0.25">
      <c r="A364" s="331"/>
      <c r="B364" s="331"/>
      <c r="C364" s="331"/>
      <c r="D364" s="331"/>
      <c r="E364" s="331"/>
      <c r="F364" s="331"/>
      <c r="G364" s="331"/>
      <c r="H364" s="331"/>
      <c r="I364" s="331"/>
      <c r="J364" s="285"/>
      <c r="K364" s="285"/>
      <c r="L364" s="285"/>
      <c r="M364" s="285"/>
      <c r="N364" s="285"/>
      <c r="O364" s="285"/>
      <c r="P364" s="285"/>
      <c r="Q364" s="285"/>
      <c r="R364" s="285"/>
      <c r="S364" s="285"/>
      <c r="T364" s="285"/>
      <c r="U364" s="285"/>
      <c r="V364" s="285"/>
      <c r="W364" s="285"/>
      <c r="X364" s="285"/>
      <c r="Y364" s="285"/>
      <c r="Z364" s="285"/>
      <c r="AA364" s="285"/>
      <c r="AB364" s="285"/>
      <c r="AC364" s="285"/>
      <c r="AD364" s="285"/>
      <c r="AE364" s="285"/>
      <c r="AF364" s="285"/>
      <c r="AG364" s="285"/>
      <c r="AH364" s="285"/>
      <c r="AI364" s="285"/>
      <c r="AJ364" s="285"/>
      <c r="AK364" s="285"/>
      <c r="AL364" s="285"/>
      <c r="AM364" s="285"/>
      <c r="AN364" s="285"/>
      <c r="AO364" s="285"/>
      <c r="AP364" s="285"/>
      <c r="AQ364" s="285"/>
      <c r="AR364" s="285"/>
      <c r="AS364" s="285"/>
      <c r="AT364" s="285"/>
      <c r="AU364" s="285"/>
      <c r="AV364" s="285"/>
      <c r="AW364" s="285"/>
      <c r="AX364" s="285"/>
      <c r="AY364" s="285"/>
      <c r="AZ364" s="285"/>
      <c r="BA364" s="285"/>
      <c r="BB364" s="285"/>
      <c r="BC364" s="285"/>
      <c r="BD364" s="285"/>
      <c r="BE364" s="285"/>
      <c r="BF364" s="285"/>
      <c r="BG364" s="285"/>
      <c r="BH364" s="285"/>
      <c r="BI364" s="285"/>
      <c r="BJ364" s="285"/>
      <c r="BK364" s="285"/>
      <c r="BL364" s="285"/>
      <c r="BM364" s="285"/>
      <c r="BN364" s="285"/>
      <c r="BO364" s="285"/>
      <c r="BP364" s="285"/>
      <c r="BQ364" s="285"/>
      <c r="BR364" s="285"/>
      <c r="BS364" s="285"/>
      <c r="BT364" s="285"/>
      <c r="BU364" s="285"/>
      <c r="BV364" s="285"/>
      <c r="BW364" s="285"/>
      <c r="BX364" s="285"/>
    </row>
    <row r="365" spans="1:76" s="334" customFormat="1" ht="50.1" customHeight="1" x14ac:dyDescent="0.25">
      <c r="A365" s="331"/>
      <c r="B365" s="331"/>
      <c r="C365" s="331"/>
      <c r="D365" s="331"/>
      <c r="E365" s="331"/>
      <c r="F365" s="331"/>
      <c r="G365" s="331"/>
      <c r="H365" s="331"/>
      <c r="I365" s="331"/>
      <c r="J365" s="285"/>
      <c r="K365" s="285"/>
      <c r="L365" s="285"/>
      <c r="M365" s="285"/>
      <c r="N365" s="285"/>
      <c r="O365" s="285"/>
      <c r="P365" s="285"/>
      <c r="Q365" s="285"/>
      <c r="R365" s="285"/>
      <c r="S365" s="285"/>
      <c r="T365" s="285"/>
      <c r="U365" s="285"/>
      <c r="V365" s="285"/>
      <c r="W365" s="285"/>
      <c r="X365" s="285"/>
      <c r="Y365" s="285"/>
      <c r="Z365" s="285"/>
      <c r="AA365" s="285"/>
      <c r="AB365" s="285"/>
      <c r="AC365" s="285"/>
      <c r="AD365" s="285"/>
      <c r="AE365" s="285"/>
      <c r="AF365" s="285"/>
      <c r="AG365" s="285"/>
      <c r="AH365" s="285"/>
      <c r="AI365" s="285"/>
      <c r="AJ365" s="285"/>
      <c r="AK365" s="285"/>
      <c r="AL365" s="285"/>
      <c r="AM365" s="285"/>
      <c r="AN365" s="285"/>
      <c r="AO365" s="285"/>
      <c r="AP365" s="285"/>
      <c r="AQ365" s="285"/>
      <c r="AR365" s="285"/>
      <c r="AS365" s="285"/>
      <c r="AT365" s="285"/>
      <c r="AU365" s="285"/>
      <c r="AV365" s="285"/>
      <c r="AW365" s="285"/>
      <c r="AX365" s="285"/>
      <c r="AY365" s="285"/>
      <c r="AZ365" s="285"/>
      <c r="BA365" s="285"/>
      <c r="BB365" s="285"/>
      <c r="BC365" s="285"/>
      <c r="BD365" s="285"/>
      <c r="BE365" s="285"/>
      <c r="BF365" s="285"/>
      <c r="BG365" s="285"/>
      <c r="BH365" s="285"/>
      <c r="BI365" s="285"/>
      <c r="BJ365" s="285"/>
      <c r="BK365" s="285"/>
      <c r="BL365" s="285"/>
      <c r="BM365" s="285"/>
      <c r="BN365" s="285"/>
      <c r="BO365" s="285"/>
      <c r="BP365" s="285"/>
      <c r="BQ365" s="285"/>
      <c r="BR365" s="285"/>
      <c r="BS365" s="285"/>
      <c r="BT365" s="285"/>
      <c r="BU365" s="285"/>
      <c r="BV365" s="285"/>
      <c r="BW365" s="285"/>
      <c r="BX365" s="285"/>
    </row>
    <row r="366" spans="1:76" s="334" customFormat="1" ht="50.1" customHeight="1" x14ac:dyDescent="0.25">
      <c r="A366" s="331"/>
      <c r="B366" s="331"/>
      <c r="C366" s="331"/>
      <c r="D366" s="331"/>
      <c r="E366" s="331"/>
      <c r="F366" s="331"/>
      <c r="G366" s="331"/>
      <c r="H366" s="331"/>
      <c r="I366" s="331"/>
      <c r="J366" s="285"/>
      <c r="K366" s="285"/>
      <c r="L366" s="285"/>
      <c r="M366" s="285"/>
      <c r="N366" s="285"/>
      <c r="O366" s="285"/>
      <c r="P366" s="285"/>
      <c r="Q366" s="285"/>
      <c r="R366" s="285"/>
      <c r="S366" s="285"/>
      <c r="T366" s="285"/>
      <c r="U366" s="285"/>
      <c r="V366" s="285"/>
      <c r="W366" s="285"/>
      <c r="X366" s="285"/>
      <c r="Y366" s="285"/>
      <c r="Z366" s="285"/>
      <c r="AA366" s="285"/>
      <c r="AB366" s="285"/>
      <c r="AC366" s="285"/>
      <c r="AD366" s="285"/>
      <c r="AE366" s="285"/>
      <c r="AF366" s="285"/>
      <c r="AG366" s="285"/>
      <c r="AH366" s="285"/>
      <c r="AI366" s="285"/>
      <c r="AJ366" s="285"/>
      <c r="AK366" s="285"/>
      <c r="AL366" s="285"/>
      <c r="AM366" s="285"/>
      <c r="AN366" s="285"/>
      <c r="AO366" s="285"/>
      <c r="AP366" s="285"/>
      <c r="AQ366" s="285"/>
      <c r="AR366" s="285"/>
      <c r="AS366" s="285"/>
      <c r="AT366" s="285"/>
      <c r="AU366" s="285"/>
      <c r="AV366" s="285"/>
      <c r="AW366" s="285"/>
      <c r="AX366" s="285"/>
      <c r="AY366" s="285"/>
      <c r="AZ366" s="285"/>
      <c r="BA366" s="285"/>
      <c r="BB366" s="285"/>
      <c r="BC366" s="285"/>
      <c r="BD366" s="285"/>
      <c r="BE366" s="285"/>
      <c r="BF366" s="285"/>
      <c r="BG366" s="285"/>
      <c r="BH366" s="285"/>
      <c r="BI366" s="285"/>
      <c r="BJ366" s="285"/>
      <c r="BK366" s="285"/>
      <c r="BL366" s="285"/>
      <c r="BM366" s="285"/>
      <c r="BN366" s="285"/>
      <c r="BO366" s="285"/>
      <c r="BP366" s="285"/>
      <c r="BQ366" s="285"/>
      <c r="BR366" s="285"/>
      <c r="BS366" s="285"/>
      <c r="BT366" s="285"/>
      <c r="BU366" s="285"/>
      <c r="BV366" s="285"/>
      <c r="BW366" s="285"/>
      <c r="BX366" s="285"/>
    </row>
    <row r="367" spans="1:76" s="334" customFormat="1" ht="50.1" customHeight="1" x14ac:dyDescent="0.25">
      <c r="A367" s="331"/>
      <c r="B367" s="331"/>
      <c r="C367" s="331"/>
      <c r="D367" s="331"/>
      <c r="E367" s="331"/>
      <c r="F367" s="331"/>
      <c r="G367" s="331"/>
      <c r="H367" s="331"/>
      <c r="I367" s="331"/>
      <c r="J367" s="285"/>
      <c r="K367" s="285"/>
      <c r="L367" s="285"/>
      <c r="M367" s="285"/>
      <c r="N367" s="285"/>
      <c r="O367" s="285"/>
      <c r="P367" s="285"/>
      <c r="Q367" s="285"/>
      <c r="R367" s="285"/>
      <c r="S367" s="285"/>
      <c r="T367" s="285"/>
      <c r="U367" s="285"/>
      <c r="V367" s="285"/>
      <c r="W367" s="285"/>
      <c r="X367" s="285"/>
      <c r="Y367" s="285"/>
      <c r="Z367" s="285"/>
      <c r="AA367" s="285"/>
      <c r="AB367" s="285"/>
      <c r="AC367" s="285"/>
      <c r="AD367" s="285"/>
      <c r="AE367" s="285"/>
      <c r="AF367" s="285"/>
      <c r="AG367" s="285"/>
      <c r="AH367" s="285"/>
      <c r="AI367" s="285"/>
      <c r="AJ367" s="285"/>
      <c r="AK367" s="285"/>
      <c r="AL367" s="285"/>
      <c r="AM367" s="285"/>
      <c r="AN367" s="285"/>
      <c r="AO367" s="285"/>
      <c r="AP367" s="285"/>
      <c r="AQ367" s="285"/>
      <c r="AR367" s="285"/>
      <c r="AS367" s="285"/>
      <c r="AT367" s="285"/>
      <c r="AU367" s="285"/>
      <c r="AV367" s="285"/>
      <c r="AW367" s="285"/>
      <c r="AX367" s="285"/>
      <c r="AY367" s="285"/>
      <c r="AZ367" s="285"/>
      <c r="BA367" s="285"/>
      <c r="BB367" s="285"/>
      <c r="BC367" s="285"/>
      <c r="BD367" s="285"/>
      <c r="BE367" s="285"/>
      <c r="BF367" s="285"/>
      <c r="BG367" s="285"/>
      <c r="BH367" s="285"/>
      <c r="BI367" s="285"/>
      <c r="BJ367" s="285"/>
      <c r="BK367" s="285"/>
      <c r="BL367" s="285"/>
      <c r="BM367" s="285"/>
      <c r="BN367" s="285"/>
      <c r="BO367" s="285"/>
      <c r="BP367" s="285"/>
      <c r="BQ367" s="285"/>
      <c r="BR367" s="285"/>
      <c r="BS367" s="285"/>
      <c r="BT367" s="285"/>
      <c r="BU367" s="285"/>
      <c r="BV367" s="285"/>
      <c r="BW367" s="285"/>
      <c r="BX367" s="285"/>
    </row>
    <row r="368" spans="1:76" s="334" customFormat="1" ht="50.1" customHeight="1" x14ac:dyDescent="0.25">
      <c r="A368" s="331"/>
      <c r="B368" s="331"/>
      <c r="C368" s="331"/>
      <c r="D368" s="331"/>
      <c r="E368" s="331"/>
      <c r="F368" s="331"/>
      <c r="G368" s="331"/>
      <c r="H368" s="331"/>
      <c r="I368" s="331"/>
      <c r="J368" s="285"/>
      <c r="K368" s="285"/>
      <c r="L368" s="285"/>
      <c r="M368" s="285"/>
      <c r="N368" s="285"/>
      <c r="O368" s="285"/>
      <c r="P368" s="285"/>
      <c r="Q368" s="285"/>
      <c r="R368" s="285"/>
      <c r="S368" s="285"/>
      <c r="T368" s="285"/>
      <c r="U368" s="285"/>
      <c r="V368" s="285"/>
      <c r="W368" s="285"/>
      <c r="X368" s="285"/>
      <c r="Y368" s="285"/>
      <c r="Z368" s="285"/>
      <c r="AA368" s="285"/>
      <c r="AB368" s="285"/>
      <c r="AC368" s="285"/>
      <c r="AD368" s="285"/>
      <c r="AE368" s="285"/>
      <c r="AF368" s="285"/>
      <c r="AG368" s="285"/>
      <c r="AH368" s="285"/>
      <c r="AI368" s="285"/>
      <c r="AJ368" s="285"/>
      <c r="AK368" s="285"/>
      <c r="AL368" s="285"/>
      <c r="AM368" s="285"/>
      <c r="AN368" s="285"/>
      <c r="AO368" s="285"/>
      <c r="AP368" s="285"/>
      <c r="AQ368" s="285"/>
      <c r="AR368" s="285"/>
      <c r="AS368" s="285"/>
      <c r="AT368" s="285"/>
      <c r="AU368" s="285"/>
      <c r="AV368" s="285"/>
      <c r="AW368" s="285"/>
      <c r="AX368" s="285"/>
      <c r="AY368" s="285"/>
      <c r="AZ368" s="285"/>
      <c r="BA368" s="285"/>
      <c r="BB368" s="285"/>
      <c r="BC368" s="285"/>
      <c r="BD368" s="285"/>
      <c r="BE368" s="285"/>
      <c r="BF368" s="285"/>
      <c r="BG368" s="285"/>
      <c r="BH368" s="285"/>
      <c r="BI368" s="285"/>
      <c r="BJ368" s="285"/>
      <c r="BK368" s="285"/>
      <c r="BL368" s="285"/>
      <c r="BM368" s="285"/>
      <c r="BN368" s="285"/>
      <c r="BO368" s="285"/>
      <c r="BP368" s="285"/>
      <c r="BQ368" s="285"/>
      <c r="BR368" s="285"/>
      <c r="BS368" s="285"/>
      <c r="BT368" s="285"/>
      <c r="BU368" s="285"/>
      <c r="BV368" s="285"/>
      <c r="BW368" s="285"/>
      <c r="BX368" s="285"/>
    </row>
    <row r="369" spans="1:76" s="334" customFormat="1" ht="50.1" customHeight="1" x14ac:dyDescent="0.25">
      <c r="A369" s="331"/>
      <c r="B369" s="331"/>
      <c r="C369" s="331"/>
      <c r="D369" s="331"/>
      <c r="E369" s="331"/>
      <c r="F369" s="331"/>
      <c r="G369" s="331"/>
      <c r="H369" s="331"/>
      <c r="I369" s="331"/>
      <c r="J369" s="285"/>
      <c r="K369" s="285"/>
      <c r="L369" s="285"/>
      <c r="M369" s="285"/>
      <c r="N369" s="285"/>
      <c r="O369" s="285"/>
      <c r="P369" s="285"/>
      <c r="Q369" s="285"/>
      <c r="R369" s="285"/>
      <c r="S369" s="285"/>
      <c r="T369" s="285"/>
      <c r="U369" s="285"/>
      <c r="V369" s="285"/>
      <c r="W369" s="285"/>
      <c r="X369" s="285"/>
      <c r="Y369" s="285"/>
      <c r="Z369" s="285"/>
      <c r="AA369" s="285"/>
      <c r="AB369" s="285"/>
      <c r="AC369" s="285"/>
      <c r="AD369" s="285"/>
      <c r="AE369" s="285"/>
      <c r="AF369" s="285"/>
      <c r="AG369" s="285"/>
      <c r="AH369" s="285"/>
      <c r="AI369" s="285"/>
      <c r="AJ369" s="285"/>
      <c r="AK369" s="285"/>
      <c r="AL369" s="285"/>
      <c r="AM369" s="285"/>
      <c r="AN369" s="285"/>
      <c r="AO369" s="285"/>
      <c r="AP369" s="285"/>
      <c r="AQ369" s="285"/>
      <c r="AR369" s="285"/>
      <c r="AS369" s="285"/>
      <c r="AT369" s="285"/>
      <c r="AU369" s="285"/>
      <c r="AV369" s="285"/>
      <c r="AW369" s="285"/>
      <c r="AX369" s="285"/>
      <c r="AY369" s="285"/>
      <c r="AZ369" s="285"/>
      <c r="BA369" s="285"/>
      <c r="BB369" s="285"/>
      <c r="BC369" s="285"/>
      <c r="BD369" s="285"/>
      <c r="BE369" s="285"/>
      <c r="BF369" s="285"/>
      <c r="BG369" s="285"/>
      <c r="BH369" s="285"/>
      <c r="BI369" s="285"/>
      <c r="BJ369" s="285"/>
      <c r="BK369" s="285"/>
      <c r="BL369" s="285"/>
      <c r="BM369" s="285"/>
      <c r="BN369" s="285"/>
      <c r="BO369" s="285"/>
      <c r="BP369" s="285"/>
      <c r="BQ369" s="285"/>
      <c r="BR369" s="285"/>
      <c r="BS369" s="285"/>
      <c r="BT369" s="285"/>
      <c r="BU369" s="285"/>
      <c r="BV369" s="285"/>
      <c r="BW369" s="285"/>
      <c r="BX369" s="285"/>
    </row>
    <row r="370" spans="1:76" s="334" customFormat="1" ht="50.1" customHeight="1" x14ac:dyDescent="0.25">
      <c r="A370" s="331"/>
      <c r="B370" s="331"/>
      <c r="C370" s="331"/>
      <c r="D370" s="331"/>
      <c r="E370" s="331"/>
      <c r="F370" s="331"/>
      <c r="G370" s="331"/>
      <c r="H370" s="331"/>
      <c r="I370" s="331"/>
      <c r="J370" s="285"/>
      <c r="K370" s="285"/>
      <c r="L370" s="285"/>
      <c r="M370" s="285"/>
      <c r="N370" s="285"/>
      <c r="O370" s="285"/>
      <c r="P370" s="285"/>
      <c r="Q370" s="285"/>
      <c r="R370" s="285"/>
      <c r="S370" s="285"/>
      <c r="T370" s="285"/>
      <c r="U370" s="285"/>
      <c r="V370" s="285"/>
      <c r="W370" s="285"/>
      <c r="X370" s="285"/>
      <c r="Y370" s="285"/>
      <c r="Z370" s="285"/>
      <c r="AA370" s="285"/>
      <c r="AB370" s="285"/>
      <c r="AC370" s="285"/>
      <c r="AD370" s="285"/>
      <c r="AE370" s="285"/>
      <c r="AF370" s="285"/>
      <c r="AG370" s="285"/>
      <c r="AH370" s="285"/>
      <c r="AI370" s="285"/>
      <c r="AJ370" s="285"/>
      <c r="AK370" s="285"/>
      <c r="AL370" s="285"/>
      <c r="AM370" s="285"/>
      <c r="AN370" s="285"/>
      <c r="AO370" s="285"/>
      <c r="AP370" s="285"/>
      <c r="AQ370" s="285"/>
      <c r="AR370" s="285"/>
      <c r="AS370" s="285"/>
      <c r="AT370" s="285"/>
      <c r="AU370" s="285"/>
      <c r="AV370" s="285"/>
      <c r="AW370" s="285"/>
      <c r="AX370" s="285"/>
      <c r="AY370" s="285"/>
      <c r="AZ370" s="285"/>
      <c r="BA370" s="285"/>
      <c r="BB370" s="285"/>
      <c r="BC370" s="285"/>
      <c r="BD370" s="285"/>
      <c r="BE370" s="285"/>
      <c r="BF370" s="285"/>
      <c r="BG370" s="285"/>
      <c r="BH370" s="285"/>
      <c r="BI370" s="285"/>
      <c r="BJ370" s="285"/>
      <c r="BK370" s="285"/>
      <c r="BL370" s="285"/>
      <c r="BM370" s="285"/>
      <c r="BN370" s="285"/>
      <c r="BO370" s="285"/>
      <c r="BP370" s="285"/>
      <c r="BQ370" s="285"/>
      <c r="BR370" s="285"/>
      <c r="BS370" s="285"/>
      <c r="BT370" s="285"/>
      <c r="BU370" s="285"/>
      <c r="BV370" s="285"/>
      <c r="BW370" s="285"/>
      <c r="BX370" s="285"/>
    </row>
    <row r="371" spans="1:76" s="334" customFormat="1" ht="50.1" customHeight="1" x14ac:dyDescent="0.25">
      <c r="A371" s="331"/>
      <c r="B371" s="331"/>
      <c r="C371" s="331"/>
      <c r="D371" s="331"/>
      <c r="E371" s="331"/>
      <c r="F371" s="331"/>
      <c r="G371" s="331"/>
      <c r="H371" s="331"/>
      <c r="I371" s="331"/>
      <c r="J371" s="285"/>
      <c r="K371" s="285"/>
      <c r="L371" s="285"/>
      <c r="M371" s="285"/>
      <c r="N371" s="285"/>
      <c r="O371" s="285"/>
      <c r="P371" s="285"/>
      <c r="Q371" s="285"/>
      <c r="R371" s="285"/>
      <c r="S371" s="285"/>
      <c r="T371" s="285"/>
      <c r="U371" s="285"/>
      <c r="V371" s="285"/>
      <c r="W371" s="285"/>
      <c r="X371" s="285"/>
      <c r="Y371" s="285"/>
      <c r="Z371" s="285"/>
      <c r="AA371" s="285"/>
      <c r="AB371" s="285"/>
      <c r="AC371" s="285"/>
      <c r="AD371" s="285"/>
      <c r="AE371" s="285"/>
      <c r="AF371" s="285"/>
      <c r="AG371" s="285"/>
      <c r="AH371" s="285"/>
      <c r="AI371" s="285"/>
      <c r="AJ371" s="285"/>
      <c r="AK371" s="285"/>
      <c r="AL371" s="285"/>
      <c r="AM371" s="285"/>
      <c r="AN371" s="285"/>
      <c r="AO371" s="285"/>
      <c r="AP371" s="285"/>
      <c r="AQ371" s="285"/>
      <c r="AR371" s="285"/>
      <c r="AS371" s="285"/>
      <c r="AT371" s="285"/>
      <c r="AU371" s="285"/>
      <c r="AV371" s="285"/>
      <c r="AW371" s="285"/>
      <c r="AX371" s="285"/>
      <c r="AY371" s="285"/>
      <c r="AZ371" s="285"/>
      <c r="BA371" s="285"/>
      <c r="BB371" s="285"/>
      <c r="BC371" s="285"/>
      <c r="BD371" s="285"/>
      <c r="BE371" s="285"/>
      <c r="BF371" s="285"/>
      <c r="BG371" s="285"/>
      <c r="BH371" s="285"/>
      <c r="BI371" s="285"/>
      <c r="BJ371" s="285"/>
      <c r="BK371" s="285"/>
      <c r="BL371" s="285"/>
      <c r="BM371" s="285"/>
      <c r="BN371" s="285"/>
      <c r="BO371" s="285"/>
      <c r="BP371" s="285"/>
      <c r="BQ371" s="285"/>
      <c r="BR371" s="285"/>
      <c r="BS371" s="285"/>
      <c r="BT371" s="285"/>
      <c r="BU371" s="285"/>
      <c r="BV371" s="285"/>
      <c r="BW371" s="285"/>
      <c r="BX371" s="285"/>
    </row>
  </sheetData>
  <mergeCells count="55">
    <mergeCell ref="J24:K24"/>
    <mergeCell ref="J27:K27"/>
    <mergeCell ref="J33:K33"/>
    <mergeCell ref="J35:K35"/>
    <mergeCell ref="J34:K34"/>
    <mergeCell ref="D22:E22"/>
    <mergeCell ref="J17:K17"/>
    <mergeCell ref="J18:K18"/>
    <mergeCell ref="J19:K19"/>
    <mergeCell ref="J20:K20"/>
    <mergeCell ref="J21:K21"/>
    <mergeCell ref="D29:E29"/>
    <mergeCell ref="D33:E33"/>
    <mergeCell ref="F32:K32"/>
    <mergeCell ref="J9:K9"/>
    <mergeCell ref="J10:K10"/>
    <mergeCell ref="J12:K12"/>
    <mergeCell ref="J11:K11"/>
    <mergeCell ref="J14:K14"/>
    <mergeCell ref="J15:K15"/>
    <mergeCell ref="F23:K23"/>
    <mergeCell ref="F26:K26"/>
    <mergeCell ref="D18:E18"/>
    <mergeCell ref="D16:E16"/>
    <mergeCell ref="D28:E28"/>
    <mergeCell ref="J16:K16"/>
    <mergeCell ref="D19:E19"/>
    <mergeCell ref="D20:E20"/>
    <mergeCell ref="D21:E21"/>
    <mergeCell ref="F5:F7"/>
    <mergeCell ref="A32:E32"/>
    <mergeCell ref="A26:E26"/>
    <mergeCell ref="A8:E8"/>
    <mergeCell ref="A13:E13"/>
    <mergeCell ref="F13:K13"/>
    <mergeCell ref="A23:E23"/>
    <mergeCell ref="F8:K8"/>
    <mergeCell ref="J5:K5"/>
    <mergeCell ref="B6:B7"/>
    <mergeCell ref="C6:C7"/>
    <mergeCell ref="D6:D7"/>
    <mergeCell ref="E6:E7"/>
    <mergeCell ref="H6:H7"/>
    <mergeCell ref="I6:I7"/>
    <mergeCell ref="J6:J7"/>
    <mergeCell ref="K6:K7"/>
    <mergeCell ref="A1:C1"/>
    <mergeCell ref="D1:K1"/>
    <mergeCell ref="A2:K2"/>
    <mergeCell ref="A3:K3"/>
    <mergeCell ref="A4:K4"/>
    <mergeCell ref="A5:A7"/>
    <mergeCell ref="B5:C5"/>
    <mergeCell ref="D5:E5"/>
    <mergeCell ref="H5:I5"/>
  </mergeCells>
  <pageMargins left="0.25" right="0.25" top="0.75" bottom="0.75" header="0.3" footer="0.3"/>
  <pageSetup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8</vt:i4>
      </vt:variant>
      <vt:variant>
        <vt:lpstr>Rangos con nombre</vt:lpstr>
      </vt:variant>
      <vt:variant>
        <vt:i4>30</vt:i4>
      </vt:variant>
    </vt:vector>
  </HeadingPairs>
  <TitlesOfParts>
    <vt:vector size="38" baseType="lpstr">
      <vt:lpstr>LISTA DE SISTEMAS</vt:lpstr>
      <vt:lpstr>PONDERACIÓN PESTAL POR SG</vt:lpstr>
      <vt:lpstr>CUESTIONES PESTAL vs DOFA</vt:lpstr>
      <vt:lpstr>CÁLCULOS PESTAL-DOFA </vt:lpstr>
      <vt:lpstr>EJEMPLO</vt:lpstr>
      <vt:lpstr>EVALUACIÓN - SEMÁFORO</vt:lpstr>
      <vt:lpstr>ESTRATEGIAS</vt:lpstr>
      <vt:lpstr>Matriz contexto</vt:lpstr>
      <vt:lpstr>ABREVIATURA</vt:lpstr>
      <vt:lpstr>AMENAZAA</vt:lpstr>
      <vt:lpstr>AMENAZAE</vt:lpstr>
      <vt:lpstr>AMENAZAL</vt:lpstr>
      <vt:lpstr>AMENAZAP</vt:lpstr>
      <vt:lpstr>AMENAZAS</vt:lpstr>
      <vt:lpstr>AMENAZAT</vt:lpstr>
      <vt:lpstr>'Matriz contexto'!Área_de_impresión</vt:lpstr>
      <vt:lpstr>DEBILIDADA</vt:lpstr>
      <vt:lpstr>DEBILIDADE</vt:lpstr>
      <vt:lpstr>DEBILIDADL</vt:lpstr>
      <vt:lpstr>DEBILIDADP</vt:lpstr>
      <vt:lpstr>DEBILIDADS</vt:lpstr>
      <vt:lpstr>DEBILIDADT</vt:lpstr>
      <vt:lpstr>FORTALEZAA</vt:lpstr>
      <vt:lpstr>FORTALEZAE</vt:lpstr>
      <vt:lpstr>FORTALEZAL</vt:lpstr>
      <vt:lpstr>FORTALEZAP</vt:lpstr>
      <vt:lpstr>FORTALEZAS</vt:lpstr>
      <vt:lpstr>FORTALEZAT</vt:lpstr>
      <vt:lpstr>OPORTUNIDADA</vt:lpstr>
      <vt:lpstr>OPORTUNIDADE</vt:lpstr>
      <vt:lpstr>OPORTUNIDADL</vt:lpstr>
      <vt:lpstr>OPORTUNIDADP</vt:lpstr>
      <vt:lpstr>OPORTUNIDADS</vt:lpstr>
      <vt:lpstr>OPORTUNIDADT</vt:lpstr>
      <vt:lpstr>PESTAL</vt:lpstr>
      <vt:lpstr>SIGLA</vt:lpstr>
      <vt:lpstr>SISTEMA</vt:lpstr>
      <vt:lpstr>SISTEMAS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Gloria Ines</dc:creator>
  <cp:lastModifiedBy>NataliaA</cp:lastModifiedBy>
  <dcterms:created xsi:type="dcterms:W3CDTF">2017-10-02T01:04:21Z</dcterms:created>
  <dcterms:modified xsi:type="dcterms:W3CDTF">2019-07-03T01:51:06Z</dcterms:modified>
</cp:coreProperties>
</file>