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apple/min/Research Project/Software commit/Automatic Classification/"/>
    </mc:Choice>
  </mc:AlternateContent>
  <xr:revisionPtr revIDLastSave="0" documentId="13_ncr:1_{405F0D36-A1B2-1B49-8C9F-AB0236E8C0FF}" xr6:coauthVersionLast="43" xr6:coauthVersionMax="43" xr10:uidLastSave="{00000000-0000-0000-0000-000000000000}"/>
  <bookViews>
    <workbookView xWindow="0" yWindow="460" windowWidth="28760" windowHeight="17540" activeTab="1" xr2:uid="{2E34E8D8-527D-C94C-950F-85109EB9DD61}"/>
  </bookViews>
  <sheets>
    <sheet name="Old Label" sheetId="1" r:id="rId1"/>
    <sheet name="Commit 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26" i="2" l="1"/>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6" authorId="0" shapeId="0" xr:uid="{F06F6A0F-641C-6341-A32B-B2941A0D4B23}">
      <text>
        <r>
          <rPr>
            <sz val="10"/>
            <color rgb="FF000000"/>
            <rFont val="Arial"/>
            <family val="2"/>
          </rPr>
          <t>TLD list updates
	-Jincheng He</t>
        </r>
      </text>
    </comment>
    <comment ref="A82" authorId="0" shapeId="0" xr:uid="{9846BA2B-AD1B-7C41-8C07-22CECAC63D8F}">
      <text>
        <r>
          <rPr>
            <sz val="10"/>
            <color rgb="FF000000"/>
            <rFont val="Arial"/>
            <family val="2"/>
          </rPr>
          <t>No message
	-Jincheng He</t>
        </r>
      </text>
    </comment>
    <comment ref="A328" authorId="0" shapeId="0" xr:uid="{658B14CB-D4A8-FF41-9B0D-C93AEC2CC0AD}">
      <text>
        <r>
          <rPr>
            <sz val="10"/>
            <color rgb="FF000000"/>
            <rFont val="Arial"/>
            <family val="2"/>
          </rPr>
          <t xml:space="preserve">Gery is progress of second check.
</t>
        </r>
        <r>
          <rPr>
            <sz val="10"/>
            <color rgb="FF000000"/>
            <rFont val="Arial"/>
            <family val="2"/>
          </rPr>
          <t xml:space="preserve">	-Jincheng He</t>
        </r>
      </text>
    </comment>
    <comment ref="B354" authorId="0" shapeId="0" xr:uid="{441BDF9D-0B7C-4C48-B55A-649799E37B67}">
      <text>
        <r>
          <rPr>
            <sz val="10"/>
            <color rgb="FF000000"/>
            <rFont val="Arial"/>
            <family val="2"/>
          </rPr>
          <t>Cleanup in these commits are not typical cleanup defined in wiki, which is aiming at release space of unused variables. Cleanup in these commits is only delete some useless code.
	-Jincheng He</t>
        </r>
      </text>
    </comment>
    <comment ref="B595" authorId="0" shapeId="0" xr:uid="{55B54888-7E9F-DA47-B4EB-21474DF7710B}">
      <text>
        <r>
          <rPr>
            <sz val="10"/>
            <color rgb="FF000000"/>
            <rFont val="Arial"/>
            <family val="2"/>
          </rPr>
          <t>Sometimes, it is hard to make it out whether the commit belongs to FIX or MOD. Basically, it is regarded as MOD if there is no clear indication that it will cause error or it doesn't work as expected. MOD is used on optimization or changes that do not cause malfunctioning of the feature.
	-Jincheng He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3" authorId="0" shapeId="0" xr:uid="{E584577A-3AD2-FA47-8681-AF1C7A37B9DB}">
      <text>
        <r>
          <rPr>
            <sz val="10"/>
            <color rgb="FF000000"/>
            <rFont val="Arial"/>
            <family val="2"/>
          </rPr>
          <t>This is inconsistent.
	-Jincheng He</t>
        </r>
      </text>
    </comment>
    <comment ref="A56" authorId="0" shapeId="0" xr:uid="{0CAD7A96-F409-F046-8884-CE311FDF9477}">
      <text>
        <r>
          <rPr>
            <sz val="10"/>
            <color rgb="FF000000"/>
            <rFont val="Arial"/>
            <family val="2"/>
          </rPr>
          <t>TLD Updates.
	-Jincheng He</t>
        </r>
      </text>
    </comment>
    <comment ref="A72" authorId="0" shapeId="0" xr:uid="{832A18B5-F64D-BD48-B026-FA2BE523B064}">
      <text>
        <r>
          <rPr>
            <sz val="10"/>
            <color rgb="FF000000"/>
            <rFont val="Arial"/>
            <family val="2"/>
          </rPr>
          <t>Warning.
	-Jincheng He</t>
        </r>
      </text>
    </comment>
    <comment ref="A75" authorId="0" shapeId="0" xr:uid="{071B2562-8B8D-7A44-A2ED-ACDEA4617FCB}">
      <text>
        <r>
          <rPr>
            <sz val="10"/>
            <color rgb="FF000000"/>
            <rFont val="Arial"/>
            <family val="2"/>
          </rPr>
          <t>Initializaton?
	-Jincheng He</t>
        </r>
      </text>
    </comment>
    <comment ref="A103" authorId="0" shapeId="0" xr:uid="{3055C82D-8C67-2042-AB13-36C973884B37}">
      <text>
        <r>
          <rPr>
            <sz val="10"/>
            <color rgb="FF000000"/>
            <rFont val="Arial"/>
            <family val="2"/>
          </rPr>
          <t>Special case: Adding back all improvements/fixes made in a past period.
	-Jincheng He</t>
        </r>
      </text>
    </comment>
    <comment ref="A118" authorId="0" shapeId="0" xr:uid="{2F8E5EFA-793D-7948-BAA6-01D7E060F5B7}">
      <text>
        <r>
          <rPr>
            <sz val="10"/>
            <color rgb="FF000000"/>
            <rFont val="Arial"/>
            <family val="2"/>
          </rPr>
          <t>Special case: Repository migration.
	-Jincheng He</t>
        </r>
      </text>
    </comment>
    <comment ref="E175" authorId="0" shapeId="0" xr:uid="{A9D62F98-901A-184A-8E48-19A533D0977E}">
      <text>
        <r>
          <rPr>
            <sz val="10"/>
            <color rgb="FF000000"/>
            <rFont val="Arial"/>
            <family val="2"/>
          </rPr>
          <t>Move or remove?
	-Jincheng He</t>
        </r>
      </text>
    </comment>
    <comment ref="A197" authorId="0" shapeId="0" xr:uid="{97CB5647-A5D0-634C-A555-D59123B7DA78}">
      <text>
        <r>
          <rPr>
            <sz val="10"/>
            <color rgb="FF000000"/>
            <rFont val="Arial"/>
            <family val="2"/>
          </rPr>
          <t>Commit message sounds like that this is a reverting change.
	-Jincheng He</t>
        </r>
      </text>
    </comment>
    <comment ref="A233" authorId="0" shapeId="0" xr:uid="{A17E6322-A08E-4E45-A993-CF0427689F2A}">
      <text>
        <r>
          <rPr>
            <sz val="10"/>
            <color rgb="FF000000"/>
            <rFont val="Arial"/>
            <family val="2"/>
          </rPr>
          <t>Removing imports.
	-Jincheng He</t>
        </r>
      </text>
    </comment>
    <comment ref="A250" authorId="0" shapeId="0" xr:uid="{ECFC3398-9B89-BA41-980C-BD8FB2DEC15F}">
      <text>
        <r>
          <rPr>
            <sz val="10"/>
            <color rgb="FF000000"/>
            <rFont val="Arial"/>
            <family val="2"/>
          </rPr>
          <t>Makes debug easier.
	-Jincheng He</t>
        </r>
      </text>
    </comment>
    <comment ref="A289" authorId="0" shapeId="0" xr:uid="{3DD62E6E-787E-1545-ACD0-AE8BD412331D}">
      <text>
        <r>
          <rPr>
            <sz val="10"/>
            <color rgb="FF000000"/>
            <rFont val="Arial"/>
            <family val="2"/>
          </rPr>
          <t>Manual merge.
	-Jincheng He</t>
        </r>
      </text>
    </comment>
    <comment ref="A299" authorId="0" shapeId="0" xr:uid="{9E6672EF-92DA-C641-BCF5-8BB4E59D228C}">
      <text>
        <r>
          <rPr>
            <sz val="10"/>
            <color rgb="FF000000"/>
            <rFont val="Arial"/>
            <family val="2"/>
          </rPr>
          <t>Manual merge.
	-Jincheng He</t>
        </r>
      </text>
    </comment>
    <comment ref="B327" authorId="0" shapeId="0" xr:uid="{930B73FC-A041-444E-B5E7-1E278080D148}">
      <text>
        <r>
          <rPr>
            <sz val="10"/>
            <color rgb="FF000000"/>
            <rFont val="Arial"/>
            <family val="2"/>
          </rPr>
          <t>Commits in first two projects are frequently companied with testing changes.
	-Jincheng He</t>
        </r>
      </text>
    </comment>
    <comment ref="A330" authorId="0" shapeId="0" xr:uid="{201D3616-7D15-9145-AF56-32B4056F7554}">
      <text>
        <r>
          <rPr>
            <sz val="10"/>
            <color rgb="FF000000"/>
            <rFont val="Arial"/>
            <family val="2"/>
          </rPr>
          <t>In this commit, the change is a extension of functionality but it is reported as a bug fix.
	-Jincheng He</t>
        </r>
      </text>
    </comment>
    <comment ref="A331" authorId="0" shapeId="0" xr:uid="{D2C4C855-9887-AE45-92A6-B67B622868E1}">
      <text>
        <r>
          <rPr>
            <sz val="10"/>
            <color rgb="FF000000"/>
            <rFont val="Arial"/>
            <family val="2"/>
          </rPr>
          <t>Not sure whether a bug fix or maintenance.
	-Jincheng He</t>
        </r>
      </text>
    </comment>
    <comment ref="A342" authorId="0" shapeId="0" xr:uid="{4A786516-C202-054A-BCC0-413F08052805}">
      <text>
        <r>
          <rPr>
            <sz val="10"/>
            <color rgb="FF000000"/>
            <rFont val="Arial"/>
            <family val="2"/>
          </rPr>
          <t>Not sure whether a bug fix or maintenance.
	-Jincheng He</t>
        </r>
      </text>
    </comment>
    <comment ref="A343" authorId="0" shapeId="0" xr:uid="{4BF9B54A-357D-A842-85A2-92B82DE4713C}">
      <text>
        <r>
          <rPr>
            <sz val="10"/>
            <color rgb="FF000000"/>
            <rFont val="Arial"/>
            <family val="2"/>
          </rPr>
          <t>Not sure whether a bug fix or maintenance.
	-Jincheng He</t>
        </r>
      </text>
    </comment>
    <comment ref="A349" authorId="0" shapeId="0" xr:uid="{C2E848F6-AA7B-2146-A208-90430DFEA6B9}">
      <text>
        <r>
          <rPr>
            <sz val="10"/>
            <color rgb="FF000000"/>
            <rFont val="Arial"/>
            <family val="2"/>
          </rPr>
          <t>Special case. It removed a part of a condition.
	-Jincheng He</t>
        </r>
      </text>
    </comment>
    <comment ref="A354" authorId="0" shapeId="0" xr:uid="{ED6A7C89-FAFB-324F-A847-363F46A30C1F}">
      <text>
        <r>
          <rPr>
            <sz val="10"/>
            <color rgb="FF000000"/>
            <rFont val="Arial"/>
            <family val="2"/>
          </rPr>
          <t>Special case. It is restoring deprecated methods.
	-Jincheng He</t>
        </r>
      </text>
    </comment>
    <comment ref="A355" authorId="0" shapeId="0" xr:uid="{20297B84-594B-844B-B97D-009D77E87D60}">
      <text>
        <r>
          <rPr>
            <sz val="10"/>
            <color rgb="FF000000"/>
            <rFont val="Arial"/>
            <family val="2"/>
          </rPr>
          <t>Not sure whether a bug fix or maintenance.
	-Jincheng He</t>
        </r>
      </text>
    </comment>
    <comment ref="A370" authorId="0" shapeId="0" xr:uid="{487749A0-3451-6046-B838-632293789E14}">
      <text>
        <r>
          <rPr>
            <sz val="10"/>
            <color rgb="FF000000"/>
            <rFont val="Arial"/>
            <family val="2"/>
          </rPr>
          <t>Special case: resource file changes. Related to language.
	-Jincheng He</t>
        </r>
      </text>
    </comment>
    <comment ref="A393" authorId="0" shapeId="0" xr:uid="{E8C83A26-AB89-6B44-8845-61D67761DAB5}">
      <text>
        <r>
          <rPr>
            <sz val="10"/>
            <color rgb="FF000000"/>
            <rFont val="Arial"/>
            <family val="2"/>
          </rPr>
          <t>Special case: Reverting.
	-Jincheng He</t>
        </r>
      </text>
    </comment>
    <comment ref="A401" authorId="0" shapeId="0" xr:uid="{F0B8C6AB-7634-F14E-9460-4781BF7228CC}">
      <text>
        <r>
          <rPr>
            <sz val="10"/>
            <color rgb="FF000000"/>
            <rFont val="Arial"/>
            <family val="2"/>
          </rPr>
          <t>Unclear between Maintenance/Bug fix
	-Jincheng He</t>
        </r>
      </text>
    </comment>
    <comment ref="A431" authorId="0" shapeId="0" xr:uid="{7AF460A1-49C7-CB4B-9DE9-DA8EAC8CE6B3}">
      <text>
        <r>
          <rPr>
            <sz val="10"/>
            <color rgb="FF000000"/>
            <rFont val="Arial"/>
            <family val="2"/>
          </rPr>
          <t>Not sure whether a bug fix or maintenance.
	-Jincheng He</t>
        </r>
      </text>
    </comment>
    <comment ref="A432" authorId="0" shapeId="0" xr:uid="{A3508033-4EC4-8D41-B534-3B5C1F956372}">
      <text>
        <r>
          <rPr>
            <sz val="10"/>
            <color rgb="FF000000"/>
            <rFont val="Arial"/>
            <family val="2"/>
          </rPr>
          <t>Not sure whether a bug fix or maintenance.
	-Jincheng He</t>
        </r>
      </text>
    </comment>
    <comment ref="A436" authorId="0" shapeId="0" xr:uid="{2347B81E-2D7E-054E-8174-DB1DFD771148}">
      <text>
        <r>
          <rPr>
            <sz val="10"/>
            <color rgb="FF000000"/>
            <rFont val="Arial"/>
            <family val="2"/>
          </rPr>
          <t>Not sure whether a bug fix or maintenance.
	-Jincheng He</t>
        </r>
      </text>
    </comment>
    <comment ref="A448" authorId="0" shapeId="0" xr:uid="{14B4F424-CE4A-3E41-8E71-A4C70AAC15B1}">
      <text>
        <r>
          <rPr>
            <sz val="10"/>
            <color rgb="FF000000"/>
            <rFont val="Arial"/>
            <family val="2"/>
          </rPr>
          <t>Only declaration, not implemented.
	-Jincheng He</t>
        </r>
      </text>
    </comment>
    <comment ref="A453" authorId="0" shapeId="0" xr:uid="{9F641FAA-F70B-AC4D-A509-10E32740C4D7}">
      <text>
        <r>
          <rPr>
            <sz val="10"/>
            <color rgb="FF000000"/>
            <rFont val="Arial"/>
            <family val="2"/>
          </rPr>
          <t>Special case
	-Jincheng He</t>
        </r>
      </text>
    </comment>
    <comment ref="A464" authorId="0" shapeId="0" xr:uid="{ABAB67C2-C150-EC42-B0B2-B0E8B4E2C638}">
      <text>
        <r>
          <rPr>
            <sz val="10"/>
            <color rgb="FF000000"/>
            <rFont val="Arial"/>
            <family val="2"/>
          </rPr>
          <t>Not sure.
	-Jincheng He</t>
        </r>
      </text>
    </comment>
    <comment ref="A476" authorId="0" shapeId="0" xr:uid="{2C8B0419-0025-AD42-A012-AA23225D02DA}">
      <text>
        <r>
          <rPr>
            <sz val="10"/>
            <color rgb="FF000000"/>
            <rFont val="Arial"/>
            <family val="2"/>
          </rPr>
          <t>Not sure.
	-Jincheng He</t>
        </r>
      </text>
    </comment>
    <comment ref="A510" authorId="0" shapeId="0" xr:uid="{2DEF1786-18EC-B749-939C-A4936AC1390C}">
      <text>
        <r>
          <rPr>
            <sz val="10"/>
            <color rgb="FF000000"/>
            <rFont val="Arial"/>
            <family val="2"/>
          </rPr>
          <t>A  minor change, not sure whether a token replacement or maintenance.
	-Jincheng He</t>
        </r>
      </text>
    </comment>
    <comment ref="A516" authorId="0" shapeId="0" xr:uid="{AA56C5DD-4238-0244-BFA5-58265C072212}">
      <text>
        <r>
          <rPr>
            <sz val="10"/>
            <color rgb="FF000000"/>
            <rFont val="Arial"/>
            <family val="2"/>
          </rPr>
          <t>Not sure
	-Jincheng He</t>
        </r>
      </text>
    </comment>
    <comment ref="A558" authorId="0" shapeId="0" xr:uid="{6167CFFD-7D53-6942-8C9A-F9CC317E4D57}">
      <text>
        <r>
          <rPr>
            <sz val="10"/>
            <color rgb="FF000000"/>
            <rFont val="Arial"/>
            <family val="2"/>
          </rPr>
          <t>This is moving of files from normal folder to resource folder.
	-Jincheng He</t>
        </r>
      </text>
    </comment>
    <comment ref="A563" authorId="0" shapeId="0" xr:uid="{B9E1D9C0-4ABE-4449-BB82-ED4489C4478D}">
      <text>
        <r>
          <rPr>
            <sz val="10"/>
            <color rgb="FF000000"/>
            <rFont val="Arial"/>
            <family val="2"/>
          </rPr>
          <t>Irrelavant minor indentation change.
	-Jincheng He</t>
        </r>
      </text>
    </comment>
    <comment ref="A601" authorId="0" shapeId="0" xr:uid="{6389CF0F-AF3E-6A4D-8DB2-3D40C690B087}">
      <text>
        <r>
          <rPr>
            <sz val="10"/>
            <color rgb="FF000000"/>
            <rFont val="Arial"/>
            <family val="2"/>
          </rPr>
          <t>Debug is a subset of Logging(cross)?
	-Jincheng He</t>
        </r>
      </text>
    </comment>
    <comment ref="A668" authorId="0" shapeId="0" xr:uid="{B7DA9F25-D659-E841-B1A7-78EF59E98D10}">
      <text>
        <r>
          <rPr>
            <sz val="10"/>
            <color rgb="FF000000"/>
            <rFont val="Arial"/>
            <family val="2"/>
          </rPr>
          <t>Logging and debug?
	-Jincheng He</t>
        </r>
      </text>
    </comment>
    <comment ref="A677" authorId="0" shapeId="0" xr:uid="{A6DFA722-2DC1-1F40-8B3A-F797BC9E1322}">
      <text>
        <r>
          <rPr>
            <sz val="10"/>
            <color rgb="FF000000"/>
            <rFont val="Arial"/>
            <family val="2"/>
          </rPr>
          <t>Debug/logging?
	-Jincheng He</t>
        </r>
      </text>
    </comment>
    <comment ref="A757" authorId="0" shapeId="0" xr:uid="{9925348B-B159-1740-A52B-4D9F4384DF82}">
      <text>
        <r>
          <rPr>
            <sz val="10"/>
            <color rgb="FF000000"/>
            <rFont val="Arial"/>
            <family val="2"/>
          </rPr>
          <t>It's error-reporting changes.
	-Jincheng He</t>
        </r>
      </text>
    </comment>
    <comment ref="A844" authorId="0" shapeId="0" xr:uid="{0DFA109E-EA11-434F-B8D6-A3D183B11455}">
      <text>
        <r>
          <rPr>
            <sz val="10"/>
            <color rgb="FF000000"/>
            <rFont val="Arial"/>
            <family val="2"/>
          </rPr>
          <t>Also refactoring in testing but not changes.
	-Jincheng He</t>
        </r>
      </text>
    </comment>
  </commentList>
</comments>
</file>

<file path=xl/sharedStrings.xml><?xml version="1.0" encoding="utf-8"?>
<sst xmlns="http://schemas.openxmlformats.org/spreadsheetml/2006/main" count="3433" uniqueCount="970">
  <si>
    <t>0b9ea98</t>
  </si>
  <si>
    <t>980d9f8</t>
  </si>
  <si>
    <t>e9d5060</t>
  </si>
  <si>
    <t>a63639b</t>
  </si>
  <si>
    <t>a611d64</t>
  </si>
  <si>
    <t>c711fed</t>
  </si>
  <si>
    <t>5cee2a1</t>
  </si>
  <si>
    <t>8ddaf50</t>
  </si>
  <si>
    <t>9bebece</t>
  </si>
  <si>
    <t>2010565</t>
  </si>
  <si>
    <t>e5585e4</t>
  </si>
  <si>
    <t>129eca8</t>
  </si>
  <si>
    <t>da4ec29</t>
  </si>
  <si>
    <t>6ed868d</t>
  </si>
  <si>
    <t>9640239</t>
  </si>
  <si>
    <t>25d3c6f</t>
  </si>
  <si>
    <t>90f4139</t>
  </si>
  <si>
    <t>83226e1</t>
  </si>
  <si>
    <t>c340a74</t>
  </si>
  <si>
    <t>a793612</t>
  </si>
  <si>
    <t>cec72ce</t>
  </si>
  <si>
    <t>b7af8b3</t>
  </si>
  <si>
    <t>7684a4b</t>
  </si>
  <si>
    <t>99870ef</t>
  </si>
  <si>
    <t>fa8fea7</t>
  </si>
  <si>
    <t>ab9ebfc</t>
  </si>
  <si>
    <t>5aaa012</t>
  </si>
  <si>
    <t>ba2ab0e</t>
  </si>
  <si>
    <t>c089491</t>
  </si>
  <si>
    <t>10a33f3</t>
  </si>
  <si>
    <t>8c3aaee</t>
  </si>
  <si>
    <t>3ea8118</t>
  </si>
  <si>
    <t>4dcf99a</t>
  </si>
  <si>
    <t>d7b27cc</t>
  </si>
  <si>
    <t>5064788</t>
  </si>
  <si>
    <t>a23156e</t>
  </si>
  <si>
    <t>79f6ffa</t>
  </si>
  <si>
    <t>8eeb52f</t>
  </si>
  <si>
    <t>5f1fcc9</t>
  </si>
  <si>
    <t>6b70a70</t>
  </si>
  <si>
    <t>c2b9de1</t>
  </si>
  <si>
    <t>cfa533f</t>
  </si>
  <si>
    <t>0e55dab</t>
  </si>
  <si>
    <t>44cec10</t>
  </si>
  <si>
    <t>2d5c8f8</t>
  </si>
  <si>
    <t>b4fabe8</t>
  </si>
  <si>
    <t>ea30b2f</t>
  </si>
  <si>
    <t>a4244f8</t>
  </si>
  <si>
    <t>d3e2a98</t>
  </si>
  <si>
    <t>a7fb411</t>
  </si>
  <si>
    <t xml:space="preserve">094fefe </t>
  </si>
  <si>
    <t>e1a94d7</t>
  </si>
  <si>
    <t>a7b95a2</t>
  </si>
  <si>
    <t>f91d7d6</t>
  </si>
  <si>
    <t>ec47d75</t>
  </si>
  <si>
    <t>9e98155</t>
  </si>
  <si>
    <t>abd219b</t>
  </si>
  <si>
    <t>25bdb02</t>
  </si>
  <si>
    <t>54b824f</t>
  </si>
  <si>
    <t>cae5c37</t>
  </si>
  <si>
    <t>3c0a524c</t>
  </si>
  <si>
    <t>b06255a</t>
  </si>
  <si>
    <t>e75b76c</t>
  </si>
  <si>
    <t>56bf794</t>
  </si>
  <si>
    <t>25167c0</t>
  </si>
  <si>
    <t>08af52b</t>
  </si>
  <si>
    <t>6b6798f</t>
  </si>
  <si>
    <t>5d1655b</t>
  </si>
  <si>
    <t>5cb6bbc</t>
  </si>
  <si>
    <t>9fabb61</t>
  </si>
  <si>
    <t>d068b3e</t>
  </si>
  <si>
    <t>ffd7d7e</t>
  </si>
  <si>
    <t>8ce1f03</t>
  </si>
  <si>
    <t>d24205d</t>
  </si>
  <si>
    <t>9969d8b</t>
  </si>
  <si>
    <t>09de31e</t>
  </si>
  <si>
    <t>a466e4b</t>
  </si>
  <si>
    <t>818f945</t>
  </si>
  <si>
    <t>eb6325d</t>
  </si>
  <si>
    <t>f5b685e</t>
  </si>
  <si>
    <t>d31949a</t>
  </si>
  <si>
    <t>e26b51e</t>
  </si>
  <si>
    <t>9c47b67</t>
  </si>
  <si>
    <t>c33ea10</t>
  </si>
  <si>
    <t>b85f26f</t>
  </si>
  <si>
    <t>d4ce86d</t>
  </si>
  <si>
    <t>7088e5a</t>
  </si>
  <si>
    <t>c581456</t>
  </si>
  <si>
    <t>0fd8ac3</t>
  </si>
  <si>
    <t>42e16ad</t>
  </si>
  <si>
    <t>a4ed985</t>
  </si>
  <si>
    <t>db0924e</t>
  </si>
  <si>
    <t>d656fae</t>
  </si>
  <si>
    <t>2945f74</t>
  </si>
  <si>
    <t>9b9e0d3</t>
  </si>
  <si>
    <t>9dcf08d</t>
  </si>
  <si>
    <t>e0ab385</t>
  </si>
  <si>
    <t>88a28ec</t>
  </si>
  <si>
    <t>72d68d5</t>
  </si>
  <si>
    <t>771afc5</t>
  </si>
  <si>
    <t>18388ba</t>
  </si>
  <si>
    <t>86b3e40</t>
  </si>
  <si>
    <t>893ba2a</t>
  </si>
  <si>
    <t>bac5191</t>
  </si>
  <si>
    <t>ef727ae</t>
  </si>
  <si>
    <t>d18adac</t>
  </si>
  <si>
    <t>9ebf3e9</t>
  </si>
  <si>
    <t>1c5dff9</t>
  </si>
  <si>
    <t>4e48719</t>
  </si>
  <si>
    <t>917af3e</t>
  </si>
  <si>
    <t>f1df105</t>
  </si>
  <si>
    <t>c5a29ca</t>
  </si>
  <si>
    <t>91b32bf</t>
  </si>
  <si>
    <t>80e9c4a</t>
  </si>
  <si>
    <t>3cb7a1c</t>
  </si>
  <si>
    <t>2ce971e</t>
  </si>
  <si>
    <t>ecec159</t>
  </si>
  <si>
    <t>5166769</t>
  </si>
  <si>
    <t>3bb3754</t>
  </si>
  <si>
    <t>e2e564a</t>
  </si>
  <si>
    <t>9b97410</t>
  </si>
  <si>
    <t>c7f3b74</t>
  </si>
  <si>
    <t>3c93d00</t>
  </si>
  <si>
    <t>43714ad</t>
  </si>
  <si>
    <t>586bfb7</t>
  </si>
  <si>
    <t>604a37f</t>
  </si>
  <si>
    <t>02f02e7</t>
  </si>
  <si>
    <t>8ee4890</t>
  </si>
  <si>
    <t>833d6e1</t>
  </si>
  <si>
    <t>8096739</t>
  </si>
  <si>
    <t>0d23710</t>
  </si>
  <si>
    <t>cf8c21b</t>
  </si>
  <si>
    <t>b2ee191</t>
  </si>
  <si>
    <t>a65aaa2</t>
  </si>
  <si>
    <t>3140e0b</t>
  </si>
  <si>
    <t>55ca881</t>
  </si>
  <si>
    <t>cbb92d2</t>
  </si>
  <si>
    <t>7f52ea8</t>
  </si>
  <si>
    <t>fa0af69</t>
  </si>
  <si>
    <t>13818de</t>
  </si>
  <si>
    <t>e0041fc</t>
  </si>
  <si>
    <t>d966cb6</t>
  </si>
  <si>
    <t>421faf5</t>
  </si>
  <si>
    <t>004c204</t>
  </si>
  <si>
    <t>c1a6b58</t>
  </si>
  <si>
    <t>9861e80</t>
  </si>
  <si>
    <t>bf7c8b8</t>
  </si>
  <si>
    <t>b6d49f9</t>
  </si>
  <si>
    <t>1e17545</t>
  </si>
  <si>
    <t>f26b5f7</t>
  </si>
  <si>
    <t>63037c7</t>
  </si>
  <si>
    <t>9714c44</t>
  </si>
  <si>
    <t>45b5cf7</t>
  </si>
  <si>
    <t>edf9d11</t>
  </si>
  <si>
    <t>0032314</t>
  </si>
  <si>
    <t>15eefe7</t>
  </si>
  <si>
    <t>faed27a</t>
  </si>
  <si>
    <t>16b73c1</t>
  </si>
  <si>
    <t>3388a10</t>
  </si>
  <si>
    <t>23e28c1</t>
  </si>
  <si>
    <t>251d2be</t>
  </si>
  <si>
    <t>09e3cfb</t>
  </si>
  <si>
    <t>5623c32</t>
  </si>
  <si>
    <t>2c8e6e8</t>
  </si>
  <si>
    <t>8ed07ed</t>
  </si>
  <si>
    <t>c738668</t>
  </si>
  <si>
    <t>576c159</t>
  </si>
  <si>
    <t>da758fc</t>
  </si>
  <si>
    <t>f6b4d90</t>
  </si>
  <si>
    <t>f12d044</t>
  </si>
  <si>
    <t>13918f7</t>
  </si>
  <si>
    <t>25437bc</t>
  </si>
  <si>
    <t>b117756</t>
  </si>
  <si>
    <t>efa2576</t>
  </si>
  <si>
    <t>9c14051</t>
  </si>
  <si>
    <t>6f8ac2c</t>
  </si>
  <si>
    <t>1c28d97</t>
  </si>
  <si>
    <t>8f1c145</t>
  </si>
  <si>
    <t>e9cfbc5</t>
  </si>
  <si>
    <t>89985de</t>
  </si>
  <si>
    <t>2be8a41</t>
  </si>
  <si>
    <t>740d5a5</t>
  </si>
  <si>
    <t>58051d0</t>
  </si>
  <si>
    <t>023f863</t>
  </si>
  <si>
    <t>c98cda7</t>
  </si>
  <si>
    <t>3130fa9</t>
  </si>
  <si>
    <t>39a982d</t>
  </si>
  <si>
    <t>7d7c217</t>
  </si>
  <si>
    <t>caf65ca</t>
  </si>
  <si>
    <t>c0ad8cf</t>
  </si>
  <si>
    <t>7bc9cce</t>
  </si>
  <si>
    <t>986080f</t>
  </si>
  <si>
    <t>e910d8d</t>
  </si>
  <si>
    <t>eee98b6</t>
  </si>
  <si>
    <t>b435dac</t>
  </si>
  <si>
    <t>f7c1889</t>
  </si>
  <si>
    <t>748b76f</t>
  </si>
  <si>
    <t>53f7d3c</t>
  </si>
  <si>
    <t>73a2e60</t>
  </si>
  <si>
    <t>e8c4658</t>
  </si>
  <si>
    <t>42d8db5</t>
  </si>
  <si>
    <t>f3123e6</t>
  </si>
  <si>
    <t>2835a9c</t>
  </si>
  <si>
    <t>1161daf</t>
  </si>
  <si>
    <t>d925f0b</t>
  </si>
  <si>
    <t>1fe126e</t>
  </si>
  <si>
    <t>2517806</t>
  </si>
  <si>
    <t>de7beee</t>
  </si>
  <si>
    <t>0394401</t>
  </si>
  <si>
    <t>4334689</t>
  </si>
  <si>
    <t>5ae11d5</t>
  </si>
  <si>
    <t>76fb77c</t>
  </si>
  <si>
    <t>4fb4090</t>
  </si>
  <si>
    <t>3b21314</t>
  </si>
  <si>
    <t>f68bc75</t>
  </si>
  <si>
    <t>c502e93</t>
  </si>
  <si>
    <t>a8e0d7b</t>
  </si>
  <si>
    <t>eb51de4</t>
  </si>
  <si>
    <t>9be9a3a</t>
  </si>
  <si>
    <t>764e34c</t>
  </si>
  <si>
    <t>d1fa7aa</t>
  </si>
  <si>
    <t>1d2a786</t>
  </si>
  <si>
    <t>31d99a3</t>
  </si>
  <si>
    <t>70b7156</t>
  </si>
  <si>
    <t>ccf23a6</t>
  </si>
  <si>
    <t>f31d607</t>
  </si>
  <si>
    <t>fd43267</t>
  </si>
  <si>
    <t>30ba0d1</t>
  </si>
  <si>
    <t>d1000f8</t>
  </si>
  <si>
    <t>cce57e7</t>
  </si>
  <si>
    <t>2fceef6</t>
  </si>
  <si>
    <t>53ae716</t>
  </si>
  <si>
    <t>e2611ba</t>
  </si>
  <si>
    <t>4aa958d</t>
  </si>
  <si>
    <t>f0e2a3e</t>
  </si>
  <si>
    <t>c3d5d9a</t>
  </si>
  <si>
    <t>8a5ac2d</t>
  </si>
  <si>
    <t>7a7bbf7</t>
  </si>
  <si>
    <t>f1f8b66</t>
  </si>
  <si>
    <t>553fa6b</t>
  </si>
  <si>
    <t>b6a625f</t>
  </si>
  <si>
    <t>368aa9e</t>
  </si>
  <si>
    <t>0234aac</t>
  </si>
  <si>
    <t>7e176c40</t>
  </si>
  <si>
    <t>410b4a8</t>
  </si>
  <si>
    <t>67af0dd</t>
  </si>
  <si>
    <t>de8ffd9</t>
  </si>
  <si>
    <t>93bd1b4</t>
  </si>
  <si>
    <t>08749a2</t>
  </si>
  <si>
    <t>b40090f</t>
  </si>
  <si>
    <t>2a441e5</t>
  </si>
  <si>
    <t>fca311a</t>
  </si>
  <si>
    <t>bb0e468c</t>
  </si>
  <si>
    <t>b604b3e7</t>
  </si>
  <si>
    <t>66c3f4f9</t>
  </si>
  <si>
    <t>cddbceb</t>
  </si>
  <si>
    <t>322588e</t>
  </si>
  <si>
    <t>5c02043</t>
  </si>
  <si>
    <t>2fbc730</t>
  </si>
  <si>
    <t>3b85896</t>
  </si>
  <si>
    <t>ebf4176</t>
  </si>
  <si>
    <t>5717027</t>
  </si>
  <si>
    <t>ee82c61</t>
  </si>
  <si>
    <t>d4356fc</t>
  </si>
  <si>
    <t>35d20e3</t>
  </si>
  <si>
    <t>1784c66</t>
  </si>
  <si>
    <t>edb60db</t>
  </si>
  <si>
    <t>e2e6bea</t>
  </si>
  <si>
    <t>fdfb3ae</t>
  </si>
  <si>
    <t>36bfd70</t>
  </si>
  <si>
    <t>e4c4c88</t>
  </si>
  <si>
    <t>a296d80</t>
  </si>
  <si>
    <t>9f8c742</t>
  </si>
  <si>
    <t>1eb528e</t>
  </si>
  <si>
    <t>123598a</t>
  </si>
  <si>
    <t>f13314a</t>
  </si>
  <si>
    <t>2ff16ff</t>
  </si>
  <si>
    <t>90a9e47</t>
  </si>
  <si>
    <t>553c79c</t>
  </si>
  <si>
    <t>e27f856</t>
  </si>
  <si>
    <t>da5fe71</t>
  </si>
  <si>
    <t>24a6e47</t>
  </si>
  <si>
    <t>bc964a4</t>
  </si>
  <si>
    <t>cdf4169</t>
  </si>
  <si>
    <t>43ce7d5</t>
  </si>
  <si>
    <t>0de293</t>
  </si>
  <si>
    <t>e4b06fc</t>
  </si>
  <si>
    <t>5abf02a</t>
  </si>
  <si>
    <t>5894d1e</t>
  </si>
  <si>
    <t>c440848</t>
  </si>
  <si>
    <t>59899ba</t>
  </si>
  <si>
    <t>bc2cb53</t>
  </si>
  <si>
    <t>1e34eca</t>
  </si>
  <si>
    <t>7b60d06</t>
  </si>
  <si>
    <t>1e4bd47</t>
  </si>
  <si>
    <t>fdb64e2</t>
  </si>
  <si>
    <t>337c1f5</t>
  </si>
  <si>
    <t>4d251f9</t>
  </si>
  <si>
    <t>c632bd2</t>
  </si>
  <si>
    <t>806de48</t>
  </si>
  <si>
    <t>22ec7f3</t>
  </si>
  <si>
    <t>e77b6b0</t>
  </si>
  <si>
    <t>07e3047</t>
  </si>
  <si>
    <t>53ca660</t>
  </si>
  <si>
    <t>bfde56c</t>
  </si>
  <si>
    <t>6fa935c</t>
  </si>
  <si>
    <t>9a4c1c7</t>
  </si>
  <si>
    <t>8718184</t>
  </si>
  <si>
    <t>859578b</t>
  </si>
  <si>
    <t>5298804</t>
  </si>
  <si>
    <t>cd66dde</t>
  </si>
  <si>
    <t>7f577bd</t>
  </si>
  <si>
    <t>f9f9568</t>
  </si>
  <si>
    <t>3f03eba</t>
  </si>
  <si>
    <t>4557621</t>
  </si>
  <si>
    <t>825ed5b</t>
  </si>
  <si>
    <t>1b4b31a</t>
  </si>
  <si>
    <t>28e8b5d</t>
  </si>
  <si>
    <t>d77415b</t>
  </si>
  <si>
    <t>235b466</t>
  </si>
  <si>
    <t>3725664</t>
  </si>
  <si>
    <t>c2143a2</t>
  </si>
  <si>
    <t>2296c97</t>
  </si>
  <si>
    <t>4127f85</t>
  </si>
  <si>
    <t>NFT</t>
  </si>
  <si>
    <t>RFT</t>
  </si>
  <si>
    <t>RMN</t>
  </si>
  <si>
    <t>BRC</t>
  </si>
  <si>
    <t>FIX</t>
  </si>
  <si>
    <t>CMT</t>
  </si>
  <si>
    <t>ANT</t>
  </si>
  <si>
    <t>DEL</t>
  </si>
  <si>
    <t>MOD</t>
  </si>
  <si>
    <t>DOC</t>
  </si>
  <si>
    <t>DPD</t>
  </si>
  <si>
    <t>VER</t>
  </si>
  <si>
    <t>CLN</t>
  </si>
  <si>
    <t>MDL</t>
  </si>
  <si>
    <t>IMP</t>
  </si>
  <si>
    <t>TST</t>
  </si>
  <si>
    <t>126e976</t>
  </si>
  <si>
    <t>2df0775</t>
  </si>
  <si>
    <t>a39e6de</t>
  </si>
  <si>
    <t>2020c8a</t>
  </si>
  <si>
    <t>fa0059c</t>
  </si>
  <si>
    <t>50baf4c</t>
  </si>
  <si>
    <t>44c72c3</t>
  </si>
  <si>
    <t>c2059f1</t>
  </si>
  <si>
    <t>2c339be</t>
  </si>
  <si>
    <t>e117c10</t>
  </si>
  <si>
    <t>3c32deb</t>
  </si>
  <si>
    <t>ee0afb6</t>
  </si>
  <si>
    <t>316a058</t>
  </si>
  <si>
    <t>24276d6</t>
  </si>
  <si>
    <t>9f44aea</t>
  </si>
  <si>
    <t>e4d3ad0</t>
  </si>
  <si>
    <t>1f91bbf</t>
  </si>
  <si>
    <t>55fbf04</t>
  </si>
  <si>
    <t>47c8df9</t>
  </si>
  <si>
    <t>1580bd0</t>
  </si>
  <si>
    <t>915c218</t>
  </si>
  <si>
    <t>c3bf95b</t>
  </si>
  <si>
    <t>e9b1c00</t>
  </si>
  <si>
    <t>531b184</t>
  </si>
  <si>
    <t>ae57c74</t>
  </si>
  <si>
    <t>12bea29</t>
  </si>
  <si>
    <t>4044847</t>
  </si>
  <si>
    <t>3c08cbd</t>
  </si>
  <si>
    <t>dd04510</t>
  </si>
  <si>
    <t>fb3787f</t>
  </si>
  <si>
    <t>e352fa9</t>
  </si>
  <si>
    <t>5e415a1</t>
  </si>
  <si>
    <t>a083af5</t>
  </si>
  <si>
    <t>49d370d</t>
  </si>
  <si>
    <t>a9c1ac3</t>
  </si>
  <si>
    <t>e7294c1</t>
  </si>
  <si>
    <t>a2ab92c</t>
  </si>
  <si>
    <t>20e93a1</t>
  </si>
  <si>
    <t>9547acb</t>
  </si>
  <si>
    <t>fbf1877</t>
  </si>
  <si>
    <t>abbaedb</t>
  </si>
  <si>
    <t>3753e3c</t>
  </si>
  <si>
    <t>7e8c20b</t>
  </si>
  <si>
    <t>5dd9e60</t>
  </si>
  <si>
    <t>19478da</t>
  </si>
  <si>
    <t>a011e57</t>
  </si>
  <si>
    <t>f42d538</t>
  </si>
  <si>
    <t>bdc77f1</t>
  </si>
  <si>
    <t>dd86760</t>
  </si>
  <si>
    <t>09a6f09</t>
  </si>
  <si>
    <t>95083b5</t>
  </si>
  <si>
    <t>a078522</t>
  </si>
  <si>
    <t>c7f3ce1</t>
  </si>
  <si>
    <t>842e39b</t>
  </si>
  <si>
    <t>b75d948</t>
  </si>
  <si>
    <t>c611542</t>
  </si>
  <si>
    <t>ba87583</t>
  </si>
  <si>
    <t>dd3ac28</t>
  </si>
  <si>
    <t>9d6a3eb</t>
  </si>
  <si>
    <t>8961704</t>
  </si>
  <si>
    <t>38bb9b4</t>
  </si>
  <si>
    <t>5a31eea</t>
  </si>
  <si>
    <t>b5f6652</t>
  </si>
  <si>
    <t>f9930aa</t>
  </si>
  <si>
    <t>fcf4320</t>
  </si>
  <si>
    <t>82b547a</t>
  </si>
  <si>
    <t>6d8659c</t>
  </si>
  <si>
    <t>5989652</t>
  </si>
  <si>
    <t>7c068db</t>
  </si>
  <si>
    <t>3fc9325</t>
  </si>
  <si>
    <t>325f002</t>
  </si>
  <si>
    <t>cfd5387</t>
  </si>
  <si>
    <t>cf003d1</t>
  </si>
  <si>
    <t>45fa6e0</t>
  </si>
  <si>
    <t>8c6d38e</t>
  </si>
  <si>
    <t>df1d2a4</t>
  </si>
  <si>
    <t>545c399</t>
  </si>
  <si>
    <t>ce9e0ce</t>
  </si>
  <si>
    <t>f538f38</t>
  </si>
  <si>
    <t>2be44aa</t>
  </si>
  <si>
    <t>d5aa050</t>
  </si>
  <si>
    <t>cbdc8bf</t>
  </si>
  <si>
    <t>4d9b92a</t>
  </si>
  <si>
    <t>4ac67bf</t>
  </si>
  <si>
    <t>0456186</t>
  </si>
  <si>
    <t>2f3b09f</t>
  </si>
  <si>
    <t>177483e</t>
  </si>
  <si>
    <t>0299191</t>
  </si>
  <si>
    <t>fdac147</t>
  </si>
  <si>
    <t>b4805bb</t>
  </si>
  <si>
    <t>a6fbdae</t>
  </si>
  <si>
    <t>2d858d5</t>
  </si>
  <si>
    <t>5f99a51</t>
  </si>
  <si>
    <t>f7e0a4a</t>
  </si>
  <si>
    <t>9d84f5a</t>
  </si>
  <si>
    <t>d042d35</t>
  </si>
  <si>
    <t>40ce05b</t>
  </si>
  <si>
    <t>79f4969</t>
  </si>
  <si>
    <t>8309cfc</t>
  </si>
  <si>
    <t>6a34b82</t>
  </si>
  <si>
    <t>15b4e3f</t>
  </si>
  <si>
    <t>8a5f777</t>
  </si>
  <si>
    <t>71c209f</t>
  </si>
  <si>
    <t>bb7d696</t>
  </si>
  <si>
    <t>88a7e75</t>
  </si>
  <si>
    <t>c473d87</t>
  </si>
  <si>
    <t>0833f45</t>
  </si>
  <si>
    <t>8033a71</t>
  </si>
  <si>
    <t>1533fac</t>
  </si>
  <si>
    <t>7b9fba0</t>
  </si>
  <si>
    <t>ae63188</t>
  </si>
  <si>
    <t>4475a00</t>
  </si>
  <si>
    <t>1b4e77f</t>
  </si>
  <si>
    <t>d330a68</t>
  </si>
  <si>
    <t>91e47f7</t>
  </si>
  <si>
    <t>de71c0e</t>
  </si>
  <si>
    <t>70f378c</t>
  </si>
  <si>
    <t>03027d8</t>
  </si>
  <si>
    <t>3e30027</t>
  </si>
  <si>
    <t>8a15299</t>
  </si>
  <si>
    <t>2e2da03</t>
  </si>
  <si>
    <t>d8d6355</t>
  </si>
  <si>
    <t>d4b1074</t>
  </si>
  <si>
    <t>dc5bb11</t>
  </si>
  <si>
    <t>4f84528</t>
  </si>
  <si>
    <t>9fc3d64</t>
  </si>
  <si>
    <t>7f1ab60</t>
  </si>
  <si>
    <t>8473206</t>
  </si>
  <si>
    <t>383ad1f</t>
  </si>
  <si>
    <t>e96cc96</t>
  </si>
  <si>
    <t>aba2c83</t>
  </si>
  <si>
    <t>08b89d6</t>
  </si>
  <si>
    <t>734fd15</t>
  </si>
  <si>
    <t>c773b26</t>
  </si>
  <si>
    <t>baec3f0</t>
  </si>
  <si>
    <t>e02aa9a</t>
  </si>
  <si>
    <t>1382c2c</t>
  </si>
  <si>
    <t>e759649</t>
  </si>
  <si>
    <t>e2c9799</t>
  </si>
  <si>
    <t>b01c2af</t>
  </si>
  <si>
    <t>e0aba3e</t>
  </si>
  <si>
    <t>45c80e3</t>
  </si>
  <si>
    <t>544ee2f</t>
  </si>
  <si>
    <t>51b6ca9</t>
  </si>
  <si>
    <t>d219afb</t>
  </si>
  <si>
    <t>b43ac62</t>
  </si>
  <si>
    <t>5582d8b</t>
  </si>
  <si>
    <t>b1147fd</t>
  </si>
  <si>
    <t>fd10c3d</t>
  </si>
  <si>
    <t>571c9ea</t>
  </si>
  <si>
    <t>2586f75</t>
  </si>
  <si>
    <t>fbff08a</t>
  </si>
  <si>
    <t>9a8268b</t>
  </si>
  <si>
    <t>0e2f4d6</t>
  </si>
  <si>
    <t>de55966</t>
  </si>
  <si>
    <t>6077bea</t>
  </si>
  <si>
    <t>ebde272</t>
  </si>
  <si>
    <t>14c06ee</t>
  </si>
  <si>
    <t>86cbc45</t>
  </si>
  <si>
    <t>cafd9c7</t>
  </si>
  <si>
    <t>316af19</t>
  </si>
  <si>
    <t>ceddda7</t>
  </si>
  <si>
    <t>19bed73</t>
  </si>
  <si>
    <t>18382e4</t>
  </si>
  <si>
    <t>cd619f9</t>
  </si>
  <si>
    <t>e918a8f</t>
  </si>
  <si>
    <t>64b682c</t>
  </si>
  <si>
    <t>36e17e3</t>
  </si>
  <si>
    <t>f633058</t>
  </si>
  <si>
    <t>ff21f00</t>
  </si>
  <si>
    <t>8b9893c</t>
  </si>
  <si>
    <t>ccb7ab6</t>
  </si>
  <si>
    <t>e4953ac</t>
  </si>
  <si>
    <t>a44ec12</t>
  </si>
  <si>
    <t>34041ea</t>
  </si>
  <si>
    <t>7b42b55</t>
  </si>
  <si>
    <t>9c95a92</t>
  </si>
  <si>
    <t>87d3072</t>
  </si>
  <si>
    <t>680d1b9</t>
  </si>
  <si>
    <t>1f7b7ba</t>
  </si>
  <si>
    <t>ad5b6e2</t>
  </si>
  <si>
    <t>6c0b566</t>
  </si>
  <si>
    <t>cfcc634</t>
  </si>
  <si>
    <t>a83318f</t>
  </si>
  <si>
    <t>720fff6</t>
  </si>
  <si>
    <t>dded39c</t>
  </si>
  <si>
    <t>f2b55c3</t>
  </si>
  <si>
    <t>ce7b4f1</t>
  </si>
  <si>
    <t>e344688</t>
  </si>
  <si>
    <t>63c1d78</t>
  </si>
  <si>
    <t>1c37185</t>
  </si>
  <si>
    <t>8126927</t>
  </si>
  <si>
    <t>17f888d</t>
  </si>
  <si>
    <t>ed0369b</t>
  </si>
  <si>
    <t>a0be3ae</t>
  </si>
  <si>
    <t>d10769f</t>
  </si>
  <si>
    <t>b075bf6</t>
  </si>
  <si>
    <t>35a7ad0</t>
  </si>
  <si>
    <t>f21edb0</t>
  </si>
  <si>
    <t>71fe8f0</t>
  </si>
  <si>
    <t>f9da62b</t>
  </si>
  <si>
    <t>eaee422</t>
  </si>
  <si>
    <t>78bf38c</t>
  </si>
  <si>
    <t>e72e559</t>
  </si>
  <si>
    <t>55a4666</t>
  </si>
  <si>
    <t>23bfd9e</t>
  </si>
  <si>
    <t>fbec810</t>
  </si>
  <si>
    <t>f017ce5</t>
  </si>
  <si>
    <t>eabdf29</t>
  </si>
  <si>
    <t>76ef549</t>
  </si>
  <si>
    <t>6cb6acb</t>
  </si>
  <si>
    <t>160a0d3</t>
  </si>
  <si>
    <t>7a04bfd</t>
  </si>
  <si>
    <t>1f959d0</t>
  </si>
  <si>
    <t>7f8ac56</t>
  </si>
  <si>
    <t>2ddabf3</t>
  </si>
  <si>
    <t>2e7ce47</t>
  </si>
  <si>
    <t>3bbac90</t>
  </si>
  <si>
    <t>d5f9ffc</t>
  </si>
  <si>
    <t>385c8f9</t>
  </si>
  <si>
    <t>d80a37f</t>
  </si>
  <si>
    <t>5aed6e3</t>
  </si>
  <si>
    <t>fdbffeb</t>
  </si>
  <si>
    <t>e4da824</t>
  </si>
  <si>
    <t>42584cd</t>
  </si>
  <si>
    <t>64d15f2</t>
  </si>
  <si>
    <t>5fa3c78</t>
  </si>
  <si>
    <t>e5b28fb</t>
  </si>
  <si>
    <t>5fc5101</t>
  </si>
  <si>
    <t>50d39d7</t>
  </si>
  <si>
    <t>c3bbeb3</t>
  </si>
  <si>
    <t>1a7286a</t>
  </si>
  <si>
    <t>a8b8ae0</t>
  </si>
  <si>
    <t>dde7e6e</t>
  </si>
  <si>
    <t>ac51c9a</t>
  </si>
  <si>
    <t>e2a5c62</t>
  </si>
  <si>
    <t>5bcada6</t>
  </si>
  <si>
    <t>8d359c0</t>
  </si>
  <si>
    <t>7b3e525</t>
  </si>
  <si>
    <t>2981bbd</t>
  </si>
  <si>
    <t>a840601</t>
  </si>
  <si>
    <t>13d19e9</t>
  </si>
  <si>
    <t>8c09051</t>
  </si>
  <si>
    <t>590f65c</t>
  </si>
  <si>
    <t>80da302</t>
  </si>
  <si>
    <t>087d6af</t>
  </si>
  <si>
    <t>bf08441</t>
  </si>
  <si>
    <t>fa172d9</t>
  </si>
  <si>
    <t>51645b1</t>
  </si>
  <si>
    <t>74e1be5</t>
  </si>
  <si>
    <t>914c9ce</t>
  </si>
  <si>
    <t>a757caf</t>
  </si>
  <si>
    <t>e4d6204</t>
  </si>
  <si>
    <t>3159095</t>
  </si>
  <si>
    <t>bc70b18</t>
  </si>
  <si>
    <t>3665ee0</t>
  </si>
  <si>
    <t>4c89604</t>
  </si>
  <si>
    <t>95d6566</t>
  </si>
  <si>
    <t>9d55aee</t>
  </si>
  <si>
    <t>3a073e8</t>
  </si>
  <si>
    <t>48316ce</t>
  </si>
  <si>
    <t>c93020c</t>
  </si>
  <si>
    <t>941bed2</t>
  </si>
  <si>
    <t>e6783df</t>
  </si>
  <si>
    <t>0927cb1</t>
  </si>
  <si>
    <t>3064551</t>
  </si>
  <si>
    <t>c02c917</t>
  </si>
  <si>
    <t>5f296c6</t>
  </si>
  <si>
    <t>7f8d6e0</t>
  </si>
  <si>
    <t>5f33726</t>
  </si>
  <si>
    <t>8f7dff1</t>
  </si>
  <si>
    <t>9477d4f</t>
  </si>
  <si>
    <t>1448b79</t>
  </si>
  <si>
    <t>93d3aea</t>
  </si>
  <si>
    <t>e79f409</t>
  </si>
  <si>
    <t>9d39433</t>
  </si>
  <si>
    <t>dc0fb63</t>
  </si>
  <si>
    <t>9d154d2</t>
  </si>
  <si>
    <t>5b7b53b</t>
  </si>
  <si>
    <t>e077dae</t>
  </si>
  <si>
    <t>82b0f82</t>
  </si>
  <si>
    <t>19ef5b1</t>
  </si>
  <si>
    <t>4726b2b</t>
  </si>
  <si>
    <t>ecb8693</t>
  </si>
  <si>
    <t>753414e</t>
  </si>
  <si>
    <t>8af52fb</t>
  </si>
  <si>
    <t>5d4e851</t>
  </si>
  <si>
    <t>05960aa</t>
  </si>
  <si>
    <t>f2da62a</t>
  </si>
  <si>
    <t>3f20e33</t>
  </si>
  <si>
    <t>8eaa157</t>
  </si>
  <si>
    <t>9ad0b41</t>
  </si>
  <si>
    <t>a2ae871</t>
  </si>
  <si>
    <t>4b9f2fb</t>
  </si>
  <si>
    <t>e874ce9</t>
  </si>
  <si>
    <t>70622c3</t>
  </si>
  <si>
    <t>b5b6291</t>
  </si>
  <si>
    <t>f0ef8f7</t>
  </si>
  <si>
    <t>c5494d9</t>
  </si>
  <si>
    <t>51bb03e</t>
  </si>
  <si>
    <t>12b7ccc</t>
  </si>
  <si>
    <t>02c7974</t>
  </si>
  <si>
    <t>04bffa5</t>
  </si>
  <si>
    <t>4806873</t>
  </si>
  <si>
    <t>0874a43</t>
  </si>
  <si>
    <t>f8f68f9</t>
  </si>
  <si>
    <t>df3e94a</t>
  </si>
  <si>
    <t>806b548</t>
  </si>
  <si>
    <t>3dd2210</t>
  </si>
  <si>
    <t>73d7558</t>
  </si>
  <si>
    <t>19b369b</t>
  </si>
  <si>
    <t>634cb77</t>
  </si>
  <si>
    <t>568bd7f</t>
  </si>
  <si>
    <t>c38386d</t>
  </si>
  <si>
    <t>d3ed795</t>
  </si>
  <si>
    <t>7d2205d</t>
  </si>
  <si>
    <t>66d6bba</t>
  </si>
  <si>
    <t>7220592</t>
  </si>
  <si>
    <t>4e0c0a3</t>
  </si>
  <si>
    <t>944bed7</t>
  </si>
  <si>
    <t>da8def9</t>
  </si>
  <si>
    <t>4a1ec7e</t>
  </si>
  <si>
    <t>39afa9f</t>
  </si>
  <si>
    <t>b2b5788</t>
  </si>
  <si>
    <t>2dfede4</t>
  </si>
  <si>
    <t>5282a8a</t>
  </si>
  <si>
    <t>7827178</t>
  </si>
  <si>
    <t>efb941a</t>
  </si>
  <si>
    <t>173c7d7</t>
  </si>
  <si>
    <t>9b9c868</t>
  </si>
  <si>
    <t>436bab0</t>
  </si>
  <si>
    <t>de9a2c7</t>
  </si>
  <si>
    <t>b0220fa</t>
  </si>
  <si>
    <t>f832a9f</t>
  </si>
  <si>
    <t>a8ccb1e</t>
  </si>
  <si>
    <t>79b9004</t>
  </si>
  <si>
    <t>4bf8a3f</t>
  </si>
  <si>
    <t>02f8349</t>
  </si>
  <si>
    <t>c23b374</t>
  </si>
  <si>
    <t>fdb74d5</t>
  </si>
  <si>
    <t>0b258f8</t>
  </si>
  <si>
    <t>e3d50db</t>
  </si>
  <si>
    <t>e250f02</t>
  </si>
  <si>
    <t>9e4e38f</t>
  </si>
  <si>
    <t>eefd4f2</t>
  </si>
  <si>
    <t>e691b66</t>
  </si>
  <si>
    <t>fc82413</t>
  </si>
  <si>
    <t>db45be7</t>
  </si>
  <si>
    <t>63ce23e</t>
  </si>
  <si>
    <t>06dd900</t>
  </si>
  <si>
    <t>627ad89</t>
  </si>
  <si>
    <t>0550002</t>
  </si>
  <si>
    <t>369f212</t>
  </si>
  <si>
    <t>1c01f3f</t>
  </si>
  <si>
    <t>03651c0</t>
  </si>
  <si>
    <t>4ac4517</t>
  </si>
  <si>
    <t>1672ae7</t>
  </si>
  <si>
    <t>2fc0fed</t>
  </si>
  <si>
    <t>4a604b4</t>
  </si>
  <si>
    <t>6388467</t>
  </si>
  <si>
    <t>6971018</t>
  </si>
  <si>
    <t>05287a9</t>
  </si>
  <si>
    <t>bc38ec6</t>
  </si>
  <si>
    <t>87dbab3</t>
  </si>
  <si>
    <t>425fdbb</t>
  </si>
  <si>
    <t>0b3d1c6</t>
  </si>
  <si>
    <t>ab761fc</t>
  </si>
  <si>
    <t>2438e72</t>
  </si>
  <si>
    <t>46e6d85</t>
  </si>
  <si>
    <t>f4ae374</t>
  </si>
  <si>
    <t>bcbc5c6</t>
  </si>
  <si>
    <t>7187a26</t>
  </si>
  <si>
    <t>919d645</t>
  </si>
  <si>
    <t>f4e18e6</t>
  </si>
  <si>
    <t>7ad8c91</t>
  </si>
  <si>
    <t>6e44d83</t>
  </si>
  <si>
    <t>2d4379d</t>
  </si>
  <si>
    <t>705ab00</t>
  </si>
  <si>
    <t>e39f80a</t>
  </si>
  <si>
    <t>5f03294</t>
  </si>
  <si>
    <t>35a7018</t>
  </si>
  <si>
    <t>afef3a6</t>
  </si>
  <si>
    <t>49dc0b1</t>
  </si>
  <si>
    <t>5144f36</t>
  </si>
  <si>
    <t>f275157</t>
  </si>
  <si>
    <t>41a1f4b</t>
  </si>
  <si>
    <t>43abbfe</t>
  </si>
  <si>
    <t>5e5c94b</t>
  </si>
  <si>
    <t>4ef85f9</t>
  </si>
  <si>
    <t>4429f10</t>
  </si>
  <si>
    <t>6033d4c</t>
  </si>
  <si>
    <t>5465bfb</t>
  </si>
  <si>
    <t>66e849c</t>
  </si>
  <si>
    <t>330ddf2</t>
  </si>
  <si>
    <t>09a3027</t>
  </si>
  <si>
    <t>fd79cc9</t>
  </si>
  <si>
    <t>25dd5c6</t>
  </si>
  <si>
    <t>ee936db</t>
  </si>
  <si>
    <t>26b5716</t>
  </si>
  <si>
    <t>2fae552</t>
  </si>
  <si>
    <t>38bc30e</t>
  </si>
  <si>
    <t>83c874e</t>
  </si>
  <si>
    <t>05ad006</t>
  </si>
  <si>
    <t>c8df197</t>
  </si>
  <si>
    <t>326c57e</t>
  </si>
  <si>
    <t>2df399f</t>
  </si>
  <si>
    <t>2ed26c2</t>
  </si>
  <si>
    <t>7db7728</t>
  </si>
  <si>
    <t>f23c5be</t>
  </si>
  <si>
    <t>03e49f9</t>
  </si>
  <si>
    <t>39184a6</t>
  </si>
  <si>
    <t>7e4d75c</t>
  </si>
  <si>
    <t>9df6321</t>
  </si>
  <si>
    <t>e35ee81</t>
  </si>
  <si>
    <t>e6e4313</t>
  </si>
  <si>
    <t>aeaa7a6</t>
  </si>
  <si>
    <t>2b4e30f</t>
  </si>
  <si>
    <t>7d0ea79</t>
  </si>
  <si>
    <t>7ab7014</t>
  </si>
  <si>
    <t>cb67bb1</t>
  </si>
  <si>
    <t>318ac4d</t>
  </si>
  <si>
    <t>fd1eb16</t>
  </si>
  <si>
    <t>78816ee</t>
  </si>
  <si>
    <t>11acbf8</t>
  </si>
  <si>
    <t>43e0a0b</t>
  </si>
  <si>
    <t>3a00a40</t>
  </si>
  <si>
    <t>b0a99b8</t>
  </si>
  <si>
    <t>957bce9</t>
  </si>
  <si>
    <t>b5057b7</t>
  </si>
  <si>
    <t>b02d77b</t>
  </si>
  <si>
    <t>a7a5dea</t>
  </si>
  <si>
    <t>b90983b</t>
  </si>
  <si>
    <t>1794620</t>
  </si>
  <si>
    <t>16f83e5</t>
  </si>
  <si>
    <t>10760d0</t>
  </si>
  <si>
    <t>53b91bd</t>
  </si>
  <si>
    <t>ca8369e</t>
  </si>
  <si>
    <t>e24690d</t>
  </si>
  <si>
    <t>e469eab</t>
  </si>
  <si>
    <t>4c17a4b</t>
  </si>
  <si>
    <t>e85ef1a</t>
  </si>
  <si>
    <t>926bb1b</t>
  </si>
  <si>
    <t>f39c874</t>
  </si>
  <si>
    <t>c0e49a8</t>
  </si>
  <si>
    <t>edb7dd2</t>
  </si>
  <si>
    <t>b3990fd</t>
  </si>
  <si>
    <t>7c0ee50</t>
  </si>
  <si>
    <t>ad84be5</t>
  </si>
  <si>
    <t>c849cbf</t>
  </si>
  <si>
    <t>865a6b8</t>
  </si>
  <si>
    <t>6de880c</t>
  </si>
  <si>
    <t>9c9b2ff</t>
  </si>
  <si>
    <t>4b1a20c</t>
  </si>
  <si>
    <t>a45b983</t>
  </si>
  <si>
    <t>14b8157</t>
  </si>
  <si>
    <t>37cb93b</t>
  </si>
  <si>
    <t>0656987</t>
  </si>
  <si>
    <t>eb5a3f7</t>
  </si>
  <si>
    <t>65875df</t>
  </si>
  <si>
    <t>d9dda89</t>
  </si>
  <si>
    <t>c7a89f3</t>
  </si>
  <si>
    <t>e0e92ee</t>
  </si>
  <si>
    <t>5b3008c</t>
  </si>
  <si>
    <t>5037ad1</t>
  </si>
  <si>
    <t>8534e09</t>
  </si>
  <si>
    <t>9fb40d7</t>
  </si>
  <si>
    <t>7c9a32a</t>
  </si>
  <si>
    <t>370735d</t>
  </si>
  <si>
    <t>4b93917</t>
  </si>
  <si>
    <t>5fc108c</t>
  </si>
  <si>
    <t>451c9f9</t>
  </si>
  <si>
    <t>ecbd338</t>
  </si>
  <si>
    <t>3d45f2c</t>
  </si>
  <si>
    <t>7b0f422</t>
  </si>
  <si>
    <t>81fbe8d</t>
  </si>
  <si>
    <t>bb1cc58</t>
  </si>
  <si>
    <t>7857c33</t>
  </si>
  <si>
    <t>24edd0c</t>
  </si>
  <si>
    <t>c83047c</t>
  </si>
  <si>
    <t>70ab4ac</t>
  </si>
  <si>
    <t>83cd759</t>
  </si>
  <si>
    <t>a0fe9f1</t>
  </si>
  <si>
    <t>1651bf6</t>
  </si>
  <si>
    <t>ba28392</t>
  </si>
  <si>
    <t>ada597e</t>
  </si>
  <si>
    <t>9ce9c62</t>
  </si>
  <si>
    <t>1c3d087</t>
  </si>
  <si>
    <t>4c62934</t>
  </si>
  <si>
    <t>3090a7e</t>
  </si>
  <si>
    <t>2c19c43</t>
  </si>
  <si>
    <t>81854db</t>
  </si>
  <si>
    <t>e4ea6b1</t>
  </si>
  <si>
    <t>8f43bda</t>
  </si>
  <si>
    <t>9aaeb95</t>
  </si>
  <si>
    <t>c2641e0</t>
  </si>
  <si>
    <t>952ea2a</t>
  </si>
  <si>
    <t>faeac10</t>
  </si>
  <si>
    <t>606dd9e</t>
  </si>
  <si>
    <t>ca9e7f9</t>
  </si>
  <si>
    <t>8c90f96</t>
  </si>
  <si>
    <t>b62bb98</t>
  </si>
  <si>
    <t>7fbd3fa</t>
  </si>
  <si>
    <t>e53a815</t>
  </si>
  <si>
    <t>78dab80</t>
  </si>
  <si>
    <t>417170e</t>
  </si>
  <si>
    <t>15950e7</t>
  </si>
  <si>
    <t>8420f1b</t>
  </si>
  <si>
    <t>f6186e3</t>
  </si>
  <si>
    <t>0c76914</t>
  </si>
  <si>
    <t>d0f7179</t>
  </si>
  <si>
    <t>288ca09</t>
  </si>
  <si>
    <t>39b6a72</t>
  </si>
  <si>
    <t>7dc1368</t>
  </si>
  <si>
    <t>f38aa29</t>
  </si>
  <si>
    <t>447e7a4</t>
  </si>
  <si>
    <t>be55ffa</t>
  </si>
  <si>
    <t>13d60bc</t>
  </si>
  <si>
    <t>3775da6</t>
  </si>
  <si>
    <t>536aeaa</t>
  </si>
  <si>
    <t>0a848bd</t>
  </si>
  <si>
    <t>717ece9</t>
  </si>
  <si>
    <t>db6b2b6</t>
  </si>
  <si>
    <t>72ae31f</t>
  </si>
  <si>
    <t>9a37e92</t>
  </si>
  <si>
    <t>ccc239f</t>
  </si>
  <si>
    <t>ce9b72a</t>
  </si>
  <si>
    <t>146e1f8</t>
  </si>
  <si>
    <t>c9914b8</t>
  </si>
  <si>
    <t>20a4275</t>
  </si>
  <si>
    <t>26eace7</t>
  </si>
  <si>
    <t>4dfc921</t>
  </si>
  <si>
    <t>2e2f86f</t>
  </si>
  <si>
    <t>bbdac75</t>
  </si>
  <si>
    <t>0e2a6cb</t>
  </si>
  <si>
    <t>01223bd</t>
  </si>
  <si>
    <t>a25dfcd</t>
  </si>
  <si>
    <t>1f9c76b</t>
  </si>
  <si>
    <t>c00df28</t>
  </si>
  <si>
    <t>336d222</t>
  </si>
  <si>
    <t>66094fb</t>
  </si>
  <si>
    <t>14e2703</t>
  </si>
  <si>
    <t>16f8b0f</t>
  </si>
  <si>
    <t>713c06c</t>
  </si>
  <si>
    <t>4cde503</t>
  </si>
  <si>
    <t>5a1486a</t>
  </si>
  <si>
    <t>a8f6fa6</t>
  </si>
  <si>
    <t>e3645f1</t>
  </si>
  <si>
    <t>f0fc4a3</t>
  </si>
  <si>
    <t>b912c44</t>
  </si>
  <si>
    <t>01dedc4</t>
  </si>
  <si>
    <t>7324605</t>
  </si>
  <si>
    <t>d7de5b8</t>
  </si>
  <si>
    <t>4c0a654</t>
  </si>
  <si>
    <t>ab87267</t>
  </si>
  <si>
    <t>adad37e</t>
  </si>
  <si>
    <t>54267b4</t>
  </si>
  <si>
    <t>d1ab70e</t>
  </si>
  <si>
    <t>cb5c2b2</t>
  </si>
  <si>
    <t>33f1cab</t>
  </si>
  <si>
    <t>30806c6</t>
  </si>
  <si>
    <t>88cb46d</t>
  </si>
  <si>
    <t>86f96e2</t>
  </si>
  <si>
    <t>8d79251</t>
  </si>
  <si>
    <t>3c21c24</t>
  </si>
  <si>
    <t>7575254</t>
  </si>
  <si>
    <t>fb709f6</t>
  </si>
  <si>
    <t>6c15520</t>
  </si>
  <si>
    <t>e494871</t>
  </si>
  <si>
    <t>6050958</t>
  </si>
  <si>
    <t>041a209</t>
  </si>
  <si>
    <t>71b12db</t>
  </si>
  <si>
    <t>64a488b</t>
  </si>
  <si>
    <t>805d4f4</t>
  </si>
  <si>
    <t>690e197</t>
  </si>
  <si>
    <t>b947a20</t>
  </si>
  <si>
    <t>66f7073</t>
  </si>
  <si>
    <t>81b39a2</t>
  </si>
  <si>
    <t>93e27e8</t>
  </si>
  <si>
    <t>04f33ad</t>
  </si>
  <si>
    <t>cae8191</t>
  </si>
  <si>
    <t>bd28d47</t>
  </si>
  <si>
    <t>0c219cb</t>
  </si>
  <si>
    <t>71be228</t>
  </si>
  <si>
    <t>f8365ad</t>
  </si>
  <si>
    <t>1ce34c5</t>
  </si>
  <si>
    <t>cd9c685</t>
  </si>
  <si>
    <t>0f0e5cb</t>
  </si>
  <si>
    <t>ce7c35f</t>
  </si>
  <si>
    <t>1a0e1fe</t>
  </si>
  <si>
    <t>45ac36b</t>
  </si>
  <si>
    <t>1629586</t>
  </si>
  <si>
    <t>e11849b</t>
  </si>
  <si>
    <t>1cbdfc8</t>
  </si>
  <si>
    <t>4f8c212</t>
  </si>
  <si>
    <t>a8052f0</t>
  </si>
  <si>
    <t>2869ece</t>
  </si>
  <si>
    <t>58015c0</t>
  </si>
  <si>
    <t>9d43206</t>
  </si>
  <si>
    <t>750dcb4</t>
  </si>
  <si>
    <t>422ab09</t>
  </si>
  <si>
    <t>commit id</t>
  </si>
  <si>
    <t>class</t>
  </si>
  <si>
    <t>Testing</t>
  </si>
  <si>
    <t>Feature Add</t>
  </si>
  <si>
    <t>Refactoring</t>
  </si>
  <si>
    <t>Bug fix</t>
  </si>
  <si>
    <t>Maintenance</t>
  </si>
  <si>
    <t>Build</t>
  </si>
  <si>
    <t>Module Move</t>
  </si>
  <si>
    <t>Module Remove</t>
  </si>
  <si>
    <t>Source Control</t>
  </si>
  <si>
    <t>Documentation</t>
  </si>
  <si>
    <t>Token Replace</t>
  </si>
  <si>
    <t>Clean up</t>
  </si>
  <si>
    <t>Indentation</t>
  </si>
  <si>
    <t>Rename</t>
  </si>
  <si>
    <t>Legal</t>
  </si>
  <si>
    <t>Cross</t>
  </si>
  <si>
    <t>Module Add</t>
  </si>
  <si>
    <t>Debug</t>
  </si>
  <si>
    <t>Initialization</t>
  </si>
  <si>
    <t>Merge</t>
  </si>
  <si>
    <t>label1</t>
  </si>
  <si>
    <t>label2</t>
  </si>
  <si>
    <t>label3</t>
  </si>
  <si>
    <t>label4</t>
  </si>
  <si>
    <t>label5</t>
  </si>
  <si>
    <t>label6</t>
  </si>
  <si>
    <t>Internationalization</t>
  </si>
  <si>
    <t>Versioning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</si>
</sst>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0"/>
      <color rgb="FF000000"/>
      <name val="Arial"/>
      <family val="2"/>
    </font>
    <font>
      <sz val="10"/>
      <name val="Arial"/>
      <family val="2"/>
    </font>
    <font>
      <sz val="11"/>
      <color theme="1"/>
      <name val="Arial"/>
      <family val="2"/>
    </font>
    <font>
      <sz val="11"/>
      <color theme="1"/>
      <name val="等线"/>
      <family val="4"/>
      <charset val="134"/>
    </font>
    <font>
      <u/>
      <sz val="11"/>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s>
  <borders count="4">
    <border>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2" borderId="2" xfId="0" applyFont="1" applyFill="1" applyBorder="1"/>
    <xf numFmtId="0" fontId="0" fillId="0" borderId="3" xfId="0" applyBorder="1"/>
    <xf numFmtId="0" fontId="2" fillId="2" borderId="3" xfId="0" applyFont="1" applyFill="1" applyBorder="1"/>
    <xf numFmtId="49" fontId="3" fillId="0" borderId="3" xfId="0" applyNumberFormat="1" applyFont="1" applyFill="1" applyBorder="1"/>
    <xf numFmtId="49" fontId="3" fillId="0" borderId="3" xfId="0" applyNumberFormat="1" applyFont="1" applyFill="1" applyBorder="1" applyAlignment="1">
      <alignment horizontal="left"/>
    </xf>
    <xf numFmtId="0" fontId="3" fillId="0" borderId="3" xfId="0" applyFont="1" applyFill="1" applyBorder="1"/>
    <xf numFmtId="49" fontId="4" fillId="0" borderId="1" xfId="0" applyNumberFormat="1" applyFont="1" applyFill="1" applyBorder="1"/>
    <xf numFmtId="49" fontId="4" fillId="0" borderId="1" xfId="0" applyNumberFormat="1" applyFont="1" applyFill="1" applyBorder="1" applyAlignment="1">
      <alignment horizontal="right"/>
    </xf>
    <xf numFmtId="0" fontId="0" fillId="0" borderId="3" xfId="0" applyFont="1" applyFill="1" applyBorder="1"/>
    <xf numFmtId="0" fontId="2" fillId="0" borderId="2" xfId="0" applyFont="1" applyBorder="1"/>
    <xf numFmtId="0" fontId="2" fillId="3" borderId="2" xfId="0" applyFont="1" applyFill="1" applyBorder="1"/>
    <xf numFmtId="0" fontId="2" fillId="4" borderId="2" xfId="0" applyFont="1" applyFill="1" applyBorder="1"/>
    <xf numFmtId="49" fontId="5" fillId="2" borderId="2" xfId="0" applyNumberFormat="1" applyFont="1" applyFill="1" applyBorder="1"/>
    <xf numFmtId="0" fontId="5" fillId="2" borderId="2" xfId="0" applyFont="1" applyFill="1" applyBorder="1"/>
    <xf numFmtId="49" fontId="5" fillId="4" borderId="2" xfId="0" applyNumberFormat="1" applyFont="1" applyFill="1" applyBorder="1"/>
    <xf numFmtId="49" fontId="5" fillId="5" borderId="2" xfId="0" applyNumberFormat="1" applyFont="1" applyFill="1" applyBorder="1"/>
    <xf numFmtId="0" fontId="2" fillId="2" borderId="1" xfId="0" applyFont="1" applyFill="1" applyBorder="1"/>
    <xf numFmtId="49" fontId="5" fillId="4" borderId="2" xfId="0" applyNumberFormat="1" applyFont="1" applyFill="1" applyBorder="1" applyAlignment="1">
      <alignment horizontal="left"/>
    </xf>
    <xf numFmtId="49" fontId="5" fillId="2" borderId="2" xfId="0" applyNumberFormat="1" applyFont="1" applyFill="1" applyBorder="1" applyAlignment="1">
      <alignment horizontal="left"/>
    </xf>
    <xf numFmtId="49" fontId="5" fillId="5" borderId="2" xfId="0" applyNumberFormat="1" applyFont="1" applyFill="1" applyBorder="1" applyAlignment="1">
      <alignment horizontal="left"/>
    </xf>
    <xf numFmtId="0" fontId="2" fillId="5" borderId="2" xfId="0" applyFont="1" applyFill="1" applyBorder="1"/>
    <xf numFmtId="0" fontId="1"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661DD-C542-5844-8FAC-D532C0AD5316}">
  <dimension ref="A1:B927"/>
  <sheetViews>
    <sheetView workbookViewId="0">
      <selection activeCell="C4" sqref="C4"/>
    </sheetView>
  </sheetViews>
  <sheetFormatPr baseColWidth="10" defaultRowHeight="16"/>
  <cols>
    <col min="1" max="1" width="14.5" style="9"/>
    <col min="2" max="2" width="9.5" style="2" customWidth="1"/>
  </cols>
  <sheetData>
    <row r="1" spans="1:2">
      <c r="A1" s="9" t="s">
        <v>940</v>
      </c>
      <c r="B1" s="2" t="s">
        <v>941</v>
      </c>
    </row>
    <row r="2" spans="1:2">
      <c r="A2" s="4" t="s">
        <v>0</v>
      </c>
      <c r="B2" s="3" t="s">
        <v>324</v>
      </c>
    </row>
    <row r="3" spans="1:2">
      <c r="A3" s="4" t="s">
        <v>1</v>
      </c>
      <c r="B3" s="3" t="s">
        <v>325</v>
      </c>
    </row>
    <row r="4" spans="1:2">
      <c r="A4" s="4" t="s">
        <v>2</v>
      </c>
      <c r="B4" s="3" t="s">
        <v>324</v>
      </c>
    </row>
    <row r="5" spans="1:2">
      <c r="A5" s="4" t="s">
        <v>3</v>
      </c>
      <c r="B5" s="3" t="s">
        <v>324</v>
      </c>
    </row>
    <row r="6" spans="1:2">
      <c r="A6" s="4" t="s">
        <v>4</v>
      </c>
      <c r="B6" s="3" t="s">
        <v>326</v>
      </c>
    </row>
    <row r="7" spans="1:2">
      <c r="A7" s="4" t="s">
        <v>5</v>
      </c>
      <c r="B7" s="3" t="s">
        <v>324</v>
      </c>
    </row>
    <row r="8" spans="1:2">
      <c r="A8" s="4" t="s">
        <v>6</v>
      </c>
      <c r="B8" s="3" t="s">
        <v>324</v>
      </c>
    </row>
    <row r="9" spans="1:2">
      <c r="A9" s="4" t="s">
        <v>7</v>
      </c>
      <c r="B9" s="3" t="s">
        <v>327</v>
      </c>
    </row>
    <row r="10" spans="1:2">
      <c r="A10" s="4" t="s">
        <v>8</v>
      </c>
      <c r="B10" s="3" t="s">
        <v>325</v>
      </c>
    </row>
    <row r="11" spans="1:2">
      <c r="A11" s="5" t="s">
        <v>9</v>
      </c>
      <c r="B11" s="3" t="s">
        <v>328</v>
      </c>
    </row>
    <row r="12" spans="1:2">
      <c r="A12" s="4" t="s">
        <v>10</v>
      </c>
      <c r="B12" s="3" t="s">
        <v>328</v>
      </c>
    </row>
    <row r="13" spans="1:2">
      <c r="A13" s="4" t="s">
        <v>11</v>
      </c>
      <c r="B13" s="3" t="s">
        <v>324</v>
      </c>
    </row>
    <row r="14" spans="1:2">
      <c r="A14" s="4" t="s">
        <v>12</v>
      </c>
      <c r="B14" s="3" t="s">
        <v>324</v>
      </c>
    </row>
    <row r="15" spans="1:2">
      <c r="A15" s="5" t="s">
        <v>14</v>
      </c>
      <c r="B15" s="3" t="s">
        <v>329</v>
      </c>
    </row>
    <row r="16" spans="1:2">
      <c r="A16" s="4" t="s">
        <v>15</v>
      </c>
      <c r="B16" s="3" t="s">
        <v>330</v>
      </c>
    </row>
    <row r="17" spans="1:2">
      <c r="A17" s="4" t="s">
        <v>13</v>
      </c>
      <c r="B17" s="3" t="s">
        <v>326</v>
      </c>
    </row>
    <row r="18" spans="1:2">
      <c r="A18" s="4" t="s">
        <v>16</v>
      </c>
      <c r="B18" s="3" t="s">
        <v>324</v>
      </c>
    </row>
    <row r="19" spans="1:2">
      <c r="A19" s="4" t="s">
        <v>17</v>
      </c>
      <c r="B19" s="3" t="s">
        <v>325</v>
      </c>
    </row>
    <row r="20" spans="1:2">
      <c r="A20" s="4" t="s">
        <v>18</v>
      </c>
      <c r="B20" s="3" t="s">
        <v>331</v>
      </c>
    </row>
    <row r="21" spans="1:2">
      <c r="A21" s="4" t="s">
        <v>19</v>
      </c>
      <c r="B21" s="3" t="s">
        <v>324</v>
      </c>
    </row>
    <row r="22" spans="1:2">
      <c r="A22" s="4" t="s">
        <v>20</v>
      </c>
      <c r="B22" s="3" t="s">
        <v>331</v>
      </c>
    </row>
    <row r="23" spans="1:2">
      <c r="A23" s="4" t="s">
        <v>21</v>
      </c>
      <c r="B23" s="3" t="s">
        <v>332</v>
      </c>
    </row>
    <row r="24" spans="1:2">
      <c r="A24" s="4" t="s">
        <v>22</v>
      </c>
      <c r="B24" s="3" t="s">
        <v>329</v>
      </c>
    </row>
    <row r="25" spans="1:2">
      <c r="A25" s="4" t="s">
        <v>23</v>
      </c>
      <c r="B25" s="3" t="s">
        <v>330</v>
      </c>
    </row>
    <row r="26" spans="1:2">
      <c r="A26" s="4" t="s">
        <v>24</v>
      </c>
      <c r="B26" s="3" t="s">
        <v>326</v>
      </c>
    </row>
    <row r="27" spans="1:2">
      <c r="A27" s="4" t="s">
        <v>25</v>
      </c>
      <c r="B27" s="3" t="s">
        <v>324</v>
      </c>
    </row>
    <row r="28" spans="1:2">
      <c r="A28" s="6" t="s">
        <v>26</v>
      </c>
      <c r="B28" s="3" t="s">
        <v>332</v>
      </c>
    </row>
    <row r="29" spans="1:2">
      <c r="A29" s="6" t="s">
        <v>27</v>
      </c>
      <c r="B29" s="3" t="s">
        <v>326</v>
      </c>
    </row>
    <row r="30" spans="1:2">
      <c r="A30" s="4" t="s">
        <v>28</v>
      </c>
      <c r="B30" s="3" t="s">
        <v>324</v>
      </c>
    </row>
    <row r="31" spans="1:2">
      <c r="A31" s="4" t="s">
        <v>29</v>
      </c>
      <c r="B31" s="3" t="s">
        <v>328</v>
      </c>
    </row>
    <row r="32" spans="1:2">
      <c r="A32" s="4" t="s">
        <v>30</v>
      </c>
      <c r="B32" s="3" t="s">
        <v>326</v>
      </c>
    </row>
    <row r="33" spans="1:2">
      <c r="A33" s="4" t="s">
        <v>31</v>
      </c>
      <c r="B33" s="3" t="s">
        <v>325</v>
      </c>
    </row>
    <row r="34" spans="1:2">
      <c r="A34" s="4" t="s">
        <v>33</v>
      </c>
      <c r="B34" s="3" t="s">
        <v>324</v>
      </c>
    </row>
    <row r="35" spans="1:2">
      <c r="A35" s="4" t="s">
        <v>32</v>
      </c>
      <c r="B35" s="3" t="s">
        <v>328</v>
      </c>
    </row>
    <row r="36" spans="1:2">
      <c r="A36" s="4" t="s">
        <v>323</v>
      </c>
      <c r="B36" s="3" t="s">
        <v>328</v>
      </c>
    </row>
    <row r="37" spans="1:2">
      <c r="A37" s="4" t="s">
        <v>34</v>
      </c>
      <c r="B37" s="3" t="s">
        <v>331</v>
      </c>
    </row>
    <row r="38" spans="1:2">
      <c r="A38" s="4" t="s">
        <v>35</v>
      </c>
      <c r="B38" s="3" t="s">
        <v>333</v>
      </c>
    </row>
    <row r="39" spans="1:2">
      <c r="A39" s="4" t="s">
        <v>36</v>
      </c>
      <c r="B39" s="3" t="s">
        <v>324</v>
      </c>
    </row>
    <row r="40" spans="1:2">
      <c r="A40" s="4" t="s">
        <v>37</v>
      </c>
      <c r="B40" s="3" t="s">
        <v>325</v>
      </c>
    </row>
    <row r="41" spans="1:2">
      <c r="A41" s="4" t="s">
        <v>38</v>
      </c>
      <c r="B41" s="3" t="s">
        <v>328</v>
      </c>
    </row>
    <row r="42" spans="1:2">
      <c r="A42" s="4" t="s">
        <v>39</v>
      </c>
      <c r="B42" s="3" t="s">
        <v>334</v>
      </c>
    </row>
    <row r="43" spans="1:2">
      <c r="A43" s="4" t="s">
        <v>40</v>
      </c>
      <c r="B43" s="3" t="s">
        <v>324</v>
      </c>
    </row>
    <row r="44" spans="1:2">
      <c r="A44" s="4" t="s">
        <v>41</v>
      </c>
      <c r="B44" s="3" t="s">
        <v>325</v>
      </c>
    </row>
    <row r="45" spans="1:2">
      <c r="A45" s="4" t="s">
        <v>42</v>
      </c>
      <c r="B45" s="3" t="s">
        <v>331</v>
      </c>
    </row>
    <row r="46" spans="1:2">
      <c r="A46" s="4" t="s">
        <v>43</v>
      </c>
      <c r="B46" s="3" t="s">
        <v>324</v>
      </c>
    </row>
    <row r="47" spans="1:2">
      <c r="A47" s="4" t="s">
        <v>44</v>
      </c>
      <c r="B47" s="3" t="s">
        <v>332</v>
      </c>
    </row>
    <row r="48" spans="1:2">
      <c r="A48" s="4" t="s">
        <v>45</v>
      </c>
      <c r="B48" s="3" t="s">
        <v>328</v>
      </c>
    </row>
    <row r="49" spans="1:2">
      <c r="A49" s="4" t="s">
        <v>46</v>
      </c>
      <c r="B49" s="3" t="s">
        <v>328</v>
      </c>
    </row>
    <row r="50" spans="1:2">
      <c r="A50" s="4" t="s">
        <v>47</v>
      </c>
      <c r="B50" s="3" t="s">
        <v>328</v>
      </c>
    </row>
    <row r="51" spans="1:2">
      <c r="A51" s="4" t="s">
        <v>48</v>
      </c>
      <c r="B51" s="3" t="s">
        <v>324</v>
      </c>
    </row>
    <row r="52" spans="1:2">
      <c r="A52" s="4" t="s">
        <v>49</v>
      </c>
      <c r="B52" s="3" t="s">
        <v>333</v>
      </c>
    </row>
    <row r="53" spans="1:2">
      <c r="A53" s="4" t="s">
        <v>50</v>
      </c>
      <c r="B53" s="3" t="s">
        <v>332</v>
      </c>
    </row>
    <row r="54" spans="1:2">
      <c r="A54" s="4" t="s">
        <v>51</v>
      </c>
      <c r="B54" s="3" t="s">
        <v>324</v>
      </c>
    </row>
    <row r="55" spans="1:2">
      <c r="A55" s="4" t="s">
        <v>52</v>
      </c>
      <c r="B55" s="3" t="s">
        <v>324</v>
      </c>
    </row>
    <row r="56" spans="1:2">
      <c r="A56" s="4" t="s">
        <v>53</v>
      </c>
      <c r="B56" s="3" t="s">
        <v>332</v>
      </c>
    </row>
    <row r="57" spans="1:2">
      <c r="A57" s="4" t="s">
        <v>54</v>
      </c>
      <c r="B57" s="3" t="s">
        <v>324</v>
      </c>
    </row>
    <row r="58" spans="1:2">
      <c r="A58" s="4" t="s">
        <v>55</v>
      </c>
      <c r="B58" s="3" t="s">
        <v>334</v>
      </c>
    </row>
    <row r="59" spans="1:2">
      <c r="A59" s="4" t="s">
        <v>56</v>
      </c>
      <c r="B59" s="3" t="s">
        <v>331</v>
      </c>
    </row>
    <row r="60" spans="1:2">
      <c r="A60" s="4" t="s">
        <v>57</v>
      </c>
      <c r="B60" s="3" t="s">
        <v>330</v>
      </c>
    </row>
    <row r="61" spans="1:2">
      <c r="A61" s="4" t="s">
        <v>58</v>
      </c>
      <c r="B61" s="3" t="s">
        <v>328</v>
      </c>
    </row>
    <row r="62" spans="1:2">
      <c r="A62" s="4" t="s">
        <v>59</v>
      </c>
      <c r="B62" s="3" t="s">
        <v>324</v>
      </c>
    </row>
    <row r="63" spans="1:2">
      <c r="A63" s="4" t="s">
        <v>60</v>
      </c>
      <c r="B63" s="3" t="s">
        <v>325</v>
      </c>
    </row>
    <row r="64" spans="1:2">
      <c r="A64" s="4" t="s">
        <v>61</v>
      </c>
      <c r="B64" s="3" t="s">
        <v>332</v>
      </c>
    </row>
    <row r="65" spans="1:2">
      <c r="A65" s="4" t="s">
        <v>62</v>
      </c>
      <c r="B65" s="3" t="s">
        <v>332</v>
      </c>
    </row>
    <row r="66" spans="1:2">
      <c r="A66" s="4" t="s">
        <v>63</v>
      </c>
      <c r="B66" s="3" t="s">
        <v>335</v>
      </c>
    </row>
    <row r="67" spans="1:2">
      <c r="A67" s="4" t="s">
        <v>64</v>
      </c>
      <c r="B67" s="3" t="s">
        <v>328</v>
      </c>
    </row>
    <row r="68" spans="1:2">
      <c r="A68" s="4" t="s">
        <v>65</v>
      </c>
      <c r="B68" s="3" t="s">
        <v>325</v>
      </c>
    </row>
    <row r="69" spans="1:2">
      <c r="A69" s="4" t="s">
        <v>66</v>
      </c>
      <c r="B69" s="3" t="s">
        <v>332</v>
      </c>
    </row>
    <row r="70" spans="1:2">
      <c r="A70" s="4" t="s">
        <v>67</v>
      </c>
      <c r="B70" s="3" t="s">
        <v>324</v>
      </c>
    </row>
    <row r="71" spans="1:2">
      <c r="A71" s="4" t="s">
        <v>68</v>
      </c>
      <c r="B71" s="3" t="s">
        <v>332</v>
      </c>
    </row>
    <row r="72" spans="1:2">
      <c r="A72" s="4" t="s">
        <v>69</v>
      </c>
      <c r="B72" s="3" t="s">
        <v>328</v>
      </c>
    </row>
    <row r="73" spans="1:2">
      <c r="A73" s="4" t="s">
        <v>70</v>
      </c>
      <c r="B73" s="3" t="s">
        <v>324</v>
      </c>
    </row>
    <row r="74" spans="1:2">
      <c r="A74" s="4" t="s">
        <v>71</v>
      </c>
      <c r="B74" s="3" t="s">
        <v>324</v>
      </c>
    </row>
    <row r="75" spans="1:2">
      <c r="A75" s="4" t="s">
        <v>72</v>
      </c>
      <c r="B75" s="3" t="s">
        <v>324</v>
      </c>
    </row>
    <row r="76" spans="1:2">
      <c r="A76" s="4" t="s">
        <v>73</v>
      </c>
      <c r="B76" s="3" t="s">
        <v>332</v>
      </c>
    </row>
    <row r="77" spans="1:2">
      <c r="A77" s="4" t="s">
        <v>74</v>
      </c>
      <c r="B77" s="3" t="s">
        <v>324</v>
      </c>
    </row>
    <row r="78" spans="1:2">
      <c r="A78" s="4" t="s">
        <v>75</v>
      </c>
      <c r="B78" s="3" t="s">
        <v>332</v>
      </c>
    </row>
    <row r="79" spans="1:2">
      <c r="A79" s="4" t="s">
        <v>76</v>
      </c>
      <c r="B79" s="3" t="s">
        <v>336</v>
      </c>
    </row>
    <row r="80" spans="1:2">
      <c r="A80" s="4" t="s">
        <v>77</v>
      </c>
      <c r="B80" s="3" t="s">
        <v>334</v>
      </c>
    </row>
    <row r="81" spans="1:2">
      <c r="A81" s="4" t="s">
        <v>78</v>
      </c>
      <c r="B81" s="3" t="s">
        <v>324</v>
      </c>
    </row>
    <row r="82" spans="1:2">
      <c r="A82" s="4" t="s">
        <v>79</v>
      </c>
      <c r="B82" s="3" t="s">
        <v>334</v>
      </c>
    </row>
    <row r="83" spans="1:2">
      <c r="A83" s="4" t="s">
        <v>80</v>
      </c>
      <c r="B83" s="3" t="s">
        <v>324</v>
      </c>
    </row>
    <row r="84" spans="1:2">
      <c r="A84" s="4" t="s">
        <v>81</v>
      </c>
      <c r="B84" s="3" t="s">
        <v>325</v>
      </c>
    </row>
    <row r="85" spans="1:2">
      <c r="A85" s="4" t="s">
        <v>82</v>
      </c>
      <c r="B85" s="3" t="s">
        <v>324</v>
      </c>
    </row>
    <row r="86" spans="1:2">
      <c r="A86" s="4" t="s">
        <v>83</v>
      </c>
      <c r="B86" s="3" t="s">
        <v>328</v>
      </c>
    </row>
    <row r="87" spans="1:2">
      <c r="A87" s="4" t="s">
        <v>84</v>
      </c>
      <c r="B87" s="3" t="s">
        <v>335</v>
      </c>
    </row>
    <row r="88" spans="1:2">
      <c r="A88" s="4" t="s">
        <v>85</v>
      </c>
      <c r="B88" s="3" t="s">
        <v>332</v>
      </c>
    </row>
    <row r="89" spans="1:2">
      <c r="A89" s="4" t="s">
        <v>86</v>
      </c>
      <c r="B89" s="3" t="s">
        <v>324</v>
      </c>
    </row>
    <row r="90" spans="1:2">
      <c r="A90" s="4" t="s">
        <v>87</v>
      </c>
      <c r="B90" s="3" t="s">
        <v>332</v>
      </c>
    </row>
    <row r="91" spans="1:2">
      <c r="A91" s="4" t="s">
        <v>88</v>
      </c>
      <c r="B91" s="3" t="s">
        <v>324</v>
      </c>
    </row>
    <row r="92" spans="1:2">
      <c r="A92" s="6" t="s">
        <v>89</v>
      </c>
      <c r="B92" s="3" t="s">
        <v>336</v>
      </c>
    </row>
    <row r="93" spans="1:2">
      <c r="A93" s="4" t="s">
        <v>90</v>
      </c>
      <c r="B93" s="3" t="s">
        <v>328</v>
      </c>
    </row>
    <row r="94" spans="1:2">
      <c r="A94" s="4" t="s">
        <v>91</v>
      </c>
      <c r="B94" s="3" t="s">
        <v>332</v>
      </c>
    </row>
    <row r="95" spans="1:2">
      <c r="A95" s="4" t="s">
        <v>92</v>
      </c>
      <c r="B95" s="3" t="s">
        <v>334</v>
      </c>
    </row>
    <row r="96" spans="1:2">
      <c r="A96" s="4" t="s">
        <v>93</v>
      </c>
      <c r="B96" s="3" t="s">
        <v>324</v>
      </c>
    </row>
    <row r="97" spans="1:2">
      <c r="A97" s="4" t="s">
        <v>94</v>
      </c>
      <c r="B97" s="3" t="s">
        <v>328</v>
      </c>
    </row>
    <row r="98" spans="1:2">
      <c r="A98" s="4" t="s">
        <v>95</v>
      </c>
      <c r="B98" s="3" t="s">
        <v>331</v>
      </c>
    </row>
    <row r="99" spans="1:2">
      <c r="A99" s="4" t="s">
        <v>96</v>
      </c>
      <c r="B99" s="3" t="s">
        <v>331</v>
      </c>
    </row>
    <row r="100" spans="1:2">
      <c r="A100" s="4" t="s">
        <v>38</v>
      </c>
      <c r="B100" s="3" t="s">
        <v>328</v>
      </c>
    </row>
    <row r="101" spans="1:2">
      <c r="A101" s="4" t="s">
        <v>97</v>
      </c>
      <c r="B101" s="3" t="s">
        <v>324</v>
      </c>
    </row>
    <row r="102" spans="1:2">
      <c r="A102" s="4" t="s">
        <v>96</v>
      </c>
      <c r="B102" s="3" t="s">
        <v>331</v>
      </c>
    </row>
    <row r="103" spans="1:2">
      <c r="A103" s="4" t="s">
        <v>98</v>
      </c>
      <c r="B103" s="3" t="s">
        <v>331</v>
      </c>
    </row>
    <row r="104" spans="1:2">
      <c r="A104" s="4" t="s">
        <v>99</v>
      </c>
      <c r="B104" s="3" t="s">
        <v>328</v>
      </c>
    </row>
    <row r="105" spans="1:2">
      <c r="A105" s="4" t="s">
        <v>100</v>
      </c>
      <c r="B105" s="3" t="s">
        <v>324</v>
      </c>
    </row>
    <row r="106" spans="1:2">
      <c r="A106" s="4" t="s">
        <v>101</v>
      </c>
      <c r="B106" s="3" t="s">
        <v>328</v>
      </c>
    </row>
    <row r="107" spans="1:2">
      <c r="A107" s="4" t="s">
        <v>102</v>
      </c>
      <c r="B107" s="3" t="s">
        <v>336</v>
      </c>
    </row>
    <row r="108" spans="1:2">
      <c r="A108" s="4" t="s">
        <v>103</v>
      </c>
      <c r="B108" s="3" t="s">
        <v>328</v>
      </c>
    </row>
    <row r="109" spans="1:2">
      <c r="A109" s="4" t="s">
        <v>104</v>
      </c>
      <c r="B109" s="3" t="s">
        <v>332</v>
      </c>
    </row>
    <row r="110" spans="1:2">
      <c r="A110" s="4" t="s">
        <v>105</v>
      </c>
      <c r="B110" s="3" t="s">
        <v>331</v>
      </c>
    </row>
    <row r="111" spans="1:2">
      <c r="A111" s="4" t="s">
        <v>106</v>
      </c>
      <c r="B111" s="3" t="s">
        <v>332</v>
      </c>
    </row>
    <row r="112" spans="1:2">
      <c r="A112" s="4" t="s">
        <v>107</v>
      </c>
      <c r="B112" s="3" t="s">
        <v>324</v>
      </c>
    </row>
    <row r="113" spans="1:2">
      <c r="A113" s="4" t="s">
        <v>108</v>
      </c>
      <c r="B113" s="3" t="s">
        <v>324</v>
      </c>
    </row>
    <row r="114" spans="1:2">
      <c r="A114" s="4" t="s">
        <v>109</v>
      </c>
      <c r="B114" s="3" t="s">
        <v>332</v>
      </c>
    </row>
    <row r="115" spans="1:2">
      <c r="A115" s="4" t="s">
        <v>110</v>
      </c>
      <c r="B115" s="3" t="s">
        <v>324</v>
      </c>
    </row>
    <row r="116" spans="1:2">
      <c r="A116" s="4" t="s">
        <v>111</v>
      </c>
      <c r="B116" s="3" t="s">
        <v>325</v>
      </c>
    </row>
    <row r="117" spans="1:2">
      <c r="A117" s="4" t="s">
        <v>112</v>
      </c>
      <c r="B117" s="3" t="s">
        <v>324</v>
      </c>
    </row>
    <row r="118" spans="1:2">
      <c r="A118" s="4" t="s">
        <v>113</v>
      </c>
      <c r="B118" s="3" t="s">
        <v>325</v>
      </c>
    </row>
    <row r="119" spans="1:2">
      <c r="A119" s="4" t="s">
        <v>114</v>
      </c>
      <c r="B119" s="3" t="s">
        <v>325</v>
      </c>
    </row>
    <row r="120" spans="1:2">
      <c r="A120" s="4" t="s">
        <v>115</v>
      </c>
      <c r="B120" s="3" t="s">
        <v>324</v>
      </c>
    </row>
    <row r="121" spans="1:2">
      <c r="A121" s="4" t="s">
        <v>116</v>
      </c>
      <c r="B121" s="3" t="s">
        <v>326</v>
      </c>
    </row>
    <row r="122" spans="1:2">
      <c r="A122" s="4" t="s">
        <v>117</v>
      </c>
      <c r="B122" s="3" t="s">
        <v>334</v>
      </c>
    </row>
    <row r="123" spans="1:2">
      <c r="A123" s="4" t="s">
        <v>118</v>
      </c>
      <c r="B123" s="3" t="s">
        <v>325</v>
      </c>
    </row>
    <row r="124" spans="1:2">
      <c r="A124" s="4" t="s">
        <v>119</v>
      </c>
      <c r="B124" s="3" t="s">
        <v>331</v>
      </c>
    </row>
    <row r="125" spans="1:2">
      <c r="A125" s="4" t="s">
        <v>120</v>
      </c>
      <c r="B125" s="3" t="s">
        <v>332</v>
      </c>
    </row>
    <row r="126" spans="1:2">
      <c r="A126" s="4" t="s">
        <v>121</v>
      </c>
      <c r="B126" s="3" t="s">
        <v>334</v>
      </c>
    </row>
    <row r="127" spans="1:2">
      <c r="A127" s="4" t="s">
        <v>122</v>
      </c>
      <c r="B127" s="3" t="s">
        <v>324</v>
      </c>
    </row>
    <row r="128" spans="1:2">
      <c r="A128" s="4" t="s">
        <v>123</v>
      </c>
      <c r="B128" s="3" t="s">
        <v>328</v>
      </c>
    </row>
    <row r="129" spans="1:2">
      <c r="A129" s="4" t="s">
        <v>124</v>
      </c>
      <c r="B129" s="3" t="s">
        <v>324</v>
      </c>
    </row>
    <row r="130" spans="1:2">
      <c r="A130" s="4" t="s">
        <v>125</v>
      </c>
      <c r="B130" s="3" t="s">
        <v>324</v>
      </c>
    </row>
    <row r="131" spans="1:2">
      <c r="A131" s="4" t="s">
        <v>126</v>
      </c>
      <c r="B131" s="3" t="s">
        <v>324</v>
      </c>
    </row>
    <row r="132" spans="1:2">
      <c r="A132" s="4" t="s">
        <v>127</v>
      </c>
      <c r="B132" s="3" t="s">
        <v>324</v>
      </c>
    </row>
    <row r="133" spans="1:2">
      <c r="A133" s="4" t="s">
        <v>128</v>
      </c>
      <c r="B133" s="3" t="s">
        <v>332</v>
      </c>
    </row>
    <row r="134" spans="1:2">
      <c r="A134" s="4" t="s">
        <v>129</v>
      </c>
      <c r="B134" s="3" t="s">
        <v>333</v>
      </c>
    </row>
    <row r="135" spans="1:2">
      <c r="A135" s="4" t="s">
        <v>130</v>
      </c>
      <c r="B135" s="3" t="s">
        <v>325</v>
      </c>
    </row>
    <row r="136" spans="1:2">
      <c r="A136" s="4" t="s">
        <v>131</v>
      </c>
      <c r="B136" s="3" t="s">
        <v>324</v>
      </c>
    </row>
    <row r="137" spans="1:2">
      <c r="A137" s="4" t="s">
        <v>132</v>
      </c>
      <c r="B137" s="3" t="s">
        <v>325</v>
      </c>
    </row>
    <row r="138" spans="1:2">
      <c r="A138" s="4" t="s">
        <v>133</v>
      </c>
      <c r="B138" s="3" t="s">
        <v>328</v>
      </c>
    </row>
    <row r="139" spans="1:2">
      <c r="A139" s="4" t="s">
        <v>134</v>
      </c>
      <c r="B139" s="3" t="s">
        <v>326</v>
      </c>
    </row>
    <row r="140" spans="1:2">
      <c r="A140" s="4" t="s">
        <v>135</v>
      </c>
      <c r="B140" s="3" t="s">
        <v>337</v>
      </c>
    </row>
    <row r="141" spans="1:2">
      <c r="A141" s="4" t="s">
        <v>136</v>
      </c>
      <c r="B141" s="3" t="s">
        <v>335</v>
      </c>
    </row>
    <row r="142" spans="1:2">
      <c r="A142" s="4" t="s">
        <v>137</v>
      </c>
      <c r="B142" s="3" t="s">
        <v>333</v>
      </c>
    </row>
    <row r="143" spans="1:2">
      <c r="A143" s="4" t="s">
        <v>138</v>
      </c>
      <c r="B143" s="3" t="s">
        <v>332</v>
      </c>
    </row>
    <row r="144" spans="1:2">
      <c r="A144" s="4" t="s">
        <v>139</v>
      </c>
      <c r="B144" s="3" t="s">
        <v>324</v>
      </c>
    </row>
    <row r="145" spans="1:2">
      <c r="A145" s="4" t="s">
        <v>140</v>
      </c>
      <c r="B145" s="3" t="s">
        <v>328</v>
      </c>
    </row>
    <row r="146" spans="1:2">
      <c r="A146" s="4" t="s">
        <v>141</v>
      </c>
      <c r="B146" s="3" t="s">
        <v>324</v>
      </c>
    </row>
    <row r="147" spans="1:2">
      <c r="A147" s="4" t="s">
        <v>142</v>
      </c>
      <c r="B147" s="3" t="s">
        <v>332</v>
      </c>
    </row>
    <row r="148" spans="1:2">
      <c r="A148" s="4" t="s">
        <v>143</v>
      </c>
      <c r="B148" s="3" t="s">
        <v>324</v>
      </c>
    </row>
    <row r="149" spans="1:2">
      <c r="A149" s="4" t="s">
        <v>144</v>
      </c>
      <c r="B149" s="3" t="s">
        <v>326</v>
      </c>
    </row>
    <row r="150" spans="1:2">
      <c r="A150" s="4" t="s">
        <v>145</v>
      </c>
      <c r="B150" s="3" t="s">
        <v>324</v>
      </c>
    </row>
    <row r="151" spans="1:2">
      <c r="A151" s="4" t="s">
        <v>146</v>
      </c>
      <c r="B151" s="3" t="s">
        <v>328</v>
      </c>
    </row>
    <row r="152" spans="1:2">
      <c r="A152" s="6" t="s">
        <v>147</v>
      </c>
      <c r="B152" s="3" t="s">
        <v>328</v>
      </c>
    </row>
    <row r="153" spans="1:2">
      <c r="A153" s="6" t="s">
        <v>148</v>
      </c>
      <c r="B153" s="3" t="s">
        <v>324</v>
      </c>
    </row>
    <row r="154" spans="1:2">
      <c r="A154" s="4" t="s">
        <v>149</v>
      </c>
      <c r="B154" s="3" t="s">
        <v>325</v>
      </c>
    </row>
    <row r="155" spans="1:2">
      <c r="A155" s="4" t="s">
        <v>150</v>
      </c>
      <c r="B155" s="3" t="s">
        <v>328</v>
      </c>
    </row>
    <row r="156" spans="1:2">
      <c r="A156" s="4" t="s">
        <v>151</v>
      </c>
      <c r="B156" s="3" t="s">
        <v>331</v>
      </c>
    </row>
    <row r="157" spans="1:2">
      <c r="A157" s="4" t="s">
        <v>152</v>
      </c>
      <c r="B157" s="3" t="s">
        <v>332</v>
      </c>
    </row>
    <row r="158" spans="1:2">
      <c r="A158" s="4" t="s">
        <v>153</v>
      </c>
      <c r="B158" s="3" t="s">
        <v>328</v>
      </c>
    </row>
    <row r="159" spans="1:2">
      <c r="A159" s="4" t="s">
        <v>154</v>
      </c>
      <c r="B159" s="3" t="s">
        <v>328</v>
      </c>
    </row>
    <row r="160" spans="1:2">
      <c r="A160" s="4" t="s">
        <v>155</v>
      </c>
      <c r="B160" s="3" t="s">
        <v>328</v>
      </c>
    </row>
    <row r="161" spans="1:2">
      <c r="A161" s="4" t="s">
        <v>156</v>
      </c>
      <c r="B161" s="3" t="s">
        <v>332</v>
      </c>
    </row>
    <row r="162" spans="1:2">
      <c r="A162" s="4" t="s">
        <v>157</v>
      </c>
      <c r="B162" s="3" t="s">
        <v>324</v>
      </c>
    </row>
    <row r="163" spans="1:2">
      <c r="A163" s="4" t="s">
        <v>158</v>
      </c>
      <c r="B163" s="3" t="s">
        <v>328</v>
      </c>
    </row>
    <row r="164" spans="1:2">
      <c r="A164" s="4" t="s">
        <v>159</v>
      </c>
      <c r="B164" s="3" t="s">
        <v>331</v>
      </c>
    </row>
    <row r="165" spans="1:2">
      <c r="A165" s="4" t="s">
        <v>160</v>
      </c>
      <c r="B165" s="3" t="s">
        <v>331</v>
      </c>
    </row>
    <row r="166" spans="1:2">
      <c r="A166" s="4" t="s">
        <v>161</v>
      </c>
      <c r="B166" s="3" t="s">
        <v>330</v>
      </c>
    </row>
    <row r="167" spans="1:2">
      <c r="A167" s="4" t="s">
        <v>162</v>
      </c>
      <c r="B167" s="3" t="s">
        <v>333</v>
      </c>
    </row>
    <row r="168" spans="1:2">
      <c r="A168" s="4" t="s">
        <v>163</v>
      </c>
      <c r="B168" s="3" t="s">
        <v>324</v>
      </c>
    </row>
    <row r="169" spans="1:2">
      <c r="A169" s="4" t="s">
        <v>164</v>
      </c>
      <c r="B169" s="3" t="s">
        <v>324</v>
      </c>
    </row>
    <row r="170" spans="1:2">
      <c r="A170" s="4" t="s">
        <v>165</v>
      </c>
      <c r="B170" s="3" t="s">
        <v>324</v>
      </c>
    </row>
    <row r="171" spans="1:2">
      <c r="A171" s="4" t="s">
        <v>166</v>
      </c>
      <c r="B171" s="3" t="s">
        <v>326</v>
      </c>
    </row>
    <row r="172" spans="1:2">
      <c r="A172" s="4" t="s">
        <v>167</v>
      </c>
      <c r="B172" s="3" t="s">
        <v>324</v>
      </c>
    </row>
    <row r="173" spans="1:2">
      <c r="A173" s="4" t="s">
        <v>168</v>
      </c>
      <c r="B173" s="3" t="s">
        <v>324</v>
      </c>
    </row>
    <row r="174" spans="1:2">
      <c r="A174" s="4" t="s">
        <v>169</v>
      </c>
      <c r="B174" s="3" t="s">
        <v>324</v>
      </c>
    </row>
    <row r="175" spans="1:2">
      <c r="A175" s="4" t="s">
        <v>170</v>
      </c>
      <c r="B175" s="3" t="s">
        <v>332</v>
      </c>
    </row>
    <row r="176" spans="1:2">
      <c r="A176" s="4" t="s">
        <v>171</v>
      </c>
      <c r="B176" s="3" t="s">
        <v>335</v>
      </c>
    </row>
    <row r="177" spans="1:2">
      <c r="A177" s="4" t="s">
        <v>172</v>
      </c>
      <c r="B177" s="3" t="s">
        <v>324</v>
      </c>
    </row>
    <row r="178" spans="1:2">
      <c r="A178" s="4" t="s">
        <v>173</v>
      </c>
      <c r="B178" s="3" t="s">
        <v>331</v>
      </c>
    </row>
    <row r="179" spans="1:2">
      <c r="A179" s="4" t="s">
        <v>174</v>
      </c>
      <c r="B179" s="3" t="s">
        <v>331</v>
      </c>
    </row>
    <row r="180" spans="1:2">
      <c r="A180" s="4" t="s">
        <v>175</v>
      </c>
      <c r="B180" s="3" t="s">
        <v>324</v>
      </c>
    </row>
    <row r="181" spans="1:2">
      <c r="A181" s="4" t="s">
        <v>176</v>
      </c>
      <c r="B181" s="3" t="s">
        <v>324</v>
      </c>
    </row>
    <row r="182" spans="1:2">
      <c r="A182" s="4" t="s">
        <v>177</v>
      </c>
      <c r="B182" s="3" t="s">
        <v>332</v>
      </c>
    </row>
    <row r="183" spans="1:2">
      <c r="A183" s="4" t="s">
        <v>178</v>
      </c>
      <c r="B183" s="3" t="s">
        <v>332</v>
      </c>
    </row>
    <row r="184" spans="1:2">
      <c r="A184" s="4" t="s">
        <v>179</v>
      </c>
      <c r="B184" s="3" t="s">
        <v>324</v>
      </c>
    </row>
    <row r="185" spans="1:2">
      <c r="A185" s="4" t="s">
        <v>180</v>
      </c>
      <c r="B185" s="3" t="s">
        <v>335</v>
      </c>
    </row>
    <row r="186" spans="1:2">
      <c r="A186" s="4" t="s">
        <v>181</v>
      </c>
      <c r="B186" s="3" t="s">
        <v>324</v>
      </c>
    </row>
    <row r="187" spans="1:2">
      <c r="A187" s="4" t="s">
        <v>182</v>
      </c>
      <c r="B187" s="3" t="s">
        <v>324</v>
      </c>
    </row>
    <row r="188" spans="1:2">
      <c r="A188" s="4" t="s">
        <v>183</v>
      </c>
      <c r="B188" s="3" t="s">
        <v>332</v>
      </c>
    </row>
    <row r="189" spans="1:2">
      <c r="A189" s="4" t="s">
        <v>184</v>
      </c>
      <c r="B189" s="3" t="s">
        <v>334</v>
      </c>
    </row>
    <row r="190" spans="1:2">
      <c r="A190" s="4" t="s">
        <v>185</v>
      </c>
      <c r="B190" s="3" t="s">
        <v>332</v>
      </c>
    </row>
    <row r="191" spans="1:2">
      <c r="A191" s="4" t="s">
        <v>186</v>
      </c>
      <c r="B191" s="3" t="s">
        <v>324</v>
      </c>
    </row>
    <row r="192" spans="1:2">
      <c r="A192" s="4" t="s">
        <v>187</v>
      </c>
      <c r="B192" s="3" t="s">
        <v>328</v>
      </c>
    </row>
    <row r="193" spans="1:2">
      <c r="A193" s="4" t="s">
        <v>188</v>
      </c>
      <c r="B193" s="3" t="s">
        <v>324</v>
      </c>
    </row>
    <row r="194" spans="1:2">
      <c r="A194" s="4" t="s">
        <v>189</v>
      </c>
      <c r="B194" s="3" t="s">
        <v>324</v>
      </c>
    </row>
    <row r="195" spans="1:2">
      <c r="A195" s="4" t="s">
        <v>190</v>
      </c>
      <c r="B195" s="3" t="s">
        <v>334</v>
      </c>
    </row>
    <row r="196" spans="1:2">
      <c r="A196" s="4" t="s">
        <v>191</v>
      </c>
      <c r="B196" s="3" t="s">
        <v>324</v>
      </c>
    </row>
    <row r="197" spans="1:2">
      <c r="A197" s="4" t="s">
        <v>192</v>
      </c>
      <c r="B197" s="3" t="s">
        <v>335</v>
      </c>
    </row>
    <row r="198" spans="1:2">
      <c r="A198" s="4" t="s">
        <v>193</v>
      </c>
      <c r="B198" s="3" t="s">
        <v>324</v>
      </c>
    </row>
    <row r="199" spans="1:2">
      <c r="A199" s="4" t="s">
        <v>194</v>
      </c>
      <c r="B199" s="3" t="s">
        <v>326</v>
      </c>
    </row>
    <row r="200" spans="1:2">
      <c r="A200" s="4" t="s">
        <v>195</v>
      </c>
      <c r="B200" s="3" t="s">
        <v>324</v>
      </c>
    </row>
    <row r="201" spans="1:2">
      <c r="A201" s="4" t="s">
        <v>196</v>
      </c>
      <c r="B201" s="3" t="s">
        <v>324</v>
      </c>
    </row>
    <row r="202" spans="1:2">
      <c r="A202" s="4" t="s">
        <v>197</v>
      </c>
      <c r="B202" s="3" t="s">
        <v>335</v>
      </c>
    </row>
    <row r="203" spans="1:2">
      <c r="A203" s="4" t="s">
        <v>198</v>
      </c>
      <c r="B203" s="3" t="s">
        <v>328</v>
      </c>
    </row>
    <row r="204" spans="1:2">
      <c r="A204" s="4" t="s">
        <v>199</v>
      </c>
      <c r="B204" s="3" t="s">
        <v>327</v>
      </c>
    </row>
    <row r="205" spans="1:2">
      <c r="A205" s="4" t="s">
        <v>200</v>
      </c>
      <c r="B205" s="3" t="s">
        <v>334</v>
      </c>
    </row>
    <row r="206" spans="1:2">
      <c r="A206" s="4" t="s">
        <v>201</v>
      </c>
      <c r="B206" s="3" t="s">
        <v>324</v>
      </c>
    </row>
    <row r="207" spans="1:2">
      <c r="A207" s="4" t="s">
        <v>202</v>
      </c>
      <c r="B207" s="3" t="s">
        <v>324</v>
      </c>
    </row>
    <row r="208" spans="1:2">
      <c r="A208" s="4" t="s">
        <v>203</v>
      </c>
      <c r="B208" s="3" t="s">
        <v>324</v>
      </c>
    </row>
    <row r="209" spans="1:2">
      <c r="A209" s="4" t="s">
        <v>204</v>
      </c>
      <c r="B209" s="3" t="s">
        <v>324</v>
      </c>
    </row>
    <row r="210" spans="1:2">
      <c r="A210" s="4" t="s">
        <v>205</v>
      </c>
      <c r="B210" s="3" t="s">
        <v>326</v>
      </c>
    </row>
    <row r="211" spans="1:2">
      <c r="A211" s="4" t="s">
        <v>206</v>
      </c>
      <c r="B211" s="3" t="s">
        <v>324</v>
      </c>
    </row>
    <row r="212" spans="1:2">
      <c r="A212" s="4" t="s">
        <v>207</v>
      </c>
      <c r="B212" s="3" t="s">
        <v>324</v>
      </c>
    </row>
    <row r="213" spans="1:2">
      <c r="A213" s="4" t="s">
        <v>208</v>
      </c>
      <c r="B213" s="3" t="s">
        <v>332</v>
      </c>
    </row>
    <row r="214" spans="1:2">
      <c r="A214" s="4" t="s">
        <v>209</v>
      </c>
      <c r="B214" s="3" t="s">
        <v>324</v>
      </c>
    </row>
    <row r="215" spans="1:2">
      <c r="A215" s="4" t="s">
        <v>210</v>
      </c>
      <c r="B215" s="3" t="s">
        <v>332</v>
      </c>
    </row>
    <row r="216" spans="1:2">
      <c r="A216" s="4" t="s">
        <v>211</v>
      </c>
      <c r="B216" s="3" t="s">
        <v>325</v>
      </c>
    </row>
    <row r="217" spans="1:2">
      <c r="A217" s="4" t="s">
        <v>212</v>
      </c>
      <c r="B217" s="3" t="s">
        <v>336</v>
      </c>
    </row>
    <row r="218" spans="1:2">
      <c r="A218" s="4" t="s">
        <v>213</v>
      </c>
      <c r="B218" s="3" t="s">
        <v>333</v>
      </c>
    </row>
    <row r="219" spans="1:2">
      <c r="A219" s="4" t="s">
        <v>214</v>
      </c>
      <c r="B219" s="3" t="s">
        <v>332</v>
      </c>
    </row>
    <row r="220" spans="1:2">
      <c r="A220" s="4" t="s">
        <v>215</v>
      </c>
      <c r="B220" s="3" t="s">
        <v>328</v>
      </c>
    </row>
    <row r="221" spans="1:2">
      <c r="A221" s="4" t="s">
        <v>216</v>
      </c>
      <c r="B221" s="3" t="s">
        <v>328</v>
      </c>
    </row>
    <row r="222" spans="1:2">
      <c r="A222" s="4" t="s">
        <v>217</v>
      </c>
      <c r="B222" s="3" t="s">
        <v>328</v>
      </c>
    </row>
    <row r="223" spans="1:2">
      <c r="A223" s="4" t="s">
        <v>218</v>
      </c>
      <c r="B223" s="3" t="s">
        <v>324</v>
      </c>
    </row>
    <row r="224" spans="1:2">
      <c r="A224" s="4" t="s">
        <v>219</v>
      </c>
      <c r="B224" s="3" t="s">
        <v>328</v>
      </c>
    </row>
    <row r="225" spans="1:2">
      <c r="A225" s="4" t="s">
        <v>220</v>
      </c>
      <c r="B225" s="3" t="s">
        <v>328</v>
      </c>
    </row>
    <row r="226" spans="1:2">
      <c r="A226" s="4" t="s">
        <v>221</v>
      </c>
      <c r="B226" s="3" t="s">
        <v>335</v>
      </c>
    </row>
    <row r="227" spans="1:2">
      <c r="A227" s="4" t="s">
        <v>222</v>
      </c>
      <c r="B227" s="3" t="s">
        <v>333</v>
      </c>
    </row>
    <row r="228" spans="1:2">
      <c r="A228" s="4" t="s">
        <v>223</v>
      </c>
      <c r="B228" s="3" t="s">
        <v>324</v>
      </c>
    </row>
    <row r="229" spans="1:2">
      <c r="A229" s="4" t="s">
        <v>224</v>
      </c>
      <c r="B229" s="3" t="s">
        <v>324</v>
      </c>
    </row>
    <row r="230" spans="1:2">
      <c r="A230" s="4" t="s">
        <v>225</v>
      </c>
      <c r="B230" s="3" t="s">
        <v>338</v>
      </c>
    </row>
    <row r="231" spans="1:2">
      <c r="A231" s="4" t="s">
        <v>226</v>
      </c>
      <c r="B231" s="3" t="s">
        <v>332</v>
      </c>
    </row>
    <row r="232" spans="1:2">
      <c r="A232" s="4" t="s">
        <v>227</v>
      </c>
      <c r="B232" s="3" t="s">
        <v>332</v>
      </c>
    </row>
    <row r="233" spans="1:2">
      <c r="A233" s="4" t="s">
        <v>228</v>
      </c>
      <c r="B233" s="3" t="s">
        <v>333</v>
      </c>
    </row>
    <row r="234" spans="1:2">
      <c r="A234" s="4" t="s">
        <v>229</v>
      </c>
      <c r="B234" s="3" t="s">
        <v>332</v>
      </c>
    </row>
    <row r="235" spans="1:2">
      <c r="A235" s="4" t="s">
        <v>230</v>
      </c>
      <c r="B235" s="3" t="s">
        <v>328</v>
      </c>
    </row>
    <row r="236" spans="1:2">
      <c r="A236" s="4" t="s">
        <v>231</v>
      </c>
      <c r="B236" s="3" t="s">
        <v>325</v>
      </c>
    </row>
    <row r="237" spans="1:2">
      <c r="A237" s="4" t="s">
        <v>232</v>
      </c>
      <c r="B237" s="3" t="s">
        <v>328</v>
      </c>
    </row>
    <row r="238" spans="1:2">
      <c r="A238" s="4" t="s">
        <v>233</v>
      </c>
      <c r="B238" s="3" t="s">
        <v>332</v>
      </c>
    </row>
    <row r="239" spans="1:2">
      <c r="A239" s="4" t="s">
        <v>234</v>
      </c>
      <c r="B239" s="3" t="s">
        <v>332</v>
      </c>
    </row>
    <row r="240" spans="1:2">
      <c r="A240" s="4" t="s">
        <v>235</v>
      </c>
      <c r="B240" s="3" t="s">
        <v>336</v>
      </c>
    </row>
    <row r="241" spans="1:2">
      <c r="A241" s="4" t="s">
        <v>236</v>
      </c>
      <c r="B241" s="3" t="s">
        <v>336</v>
      </c>
    </row>
    <row r="242" spans="1:2">
      <c r="A242" s="4" t="s">
        <v>237</v>
      </c>
      <c r="B242" s="3" t="s">
        <v>332</v>
      </c>
    </row>
    <row r="243" spans="1:2">
      <c r="A243" s="4" t="s">
        <v>238</v>
      </c>
      <c r="B243" s="3" t="s">
        <v>324</v>
      </c>
    </row>
    <row r="244" spans="1:2">
      <c r="A244" s="4" t="s">
        <v>239</v>
      </c>
      <c r="B244" s="3" t="s">
        <v>331</v>
      </c>
    </row>
    <row r="245" spans="1:2">
      <c r="A245" s="4" t="s">
        <v>240</v>
      </c>
      <c r="B245" s="3" t="s">
        <v>328</v>
      </c>
    </row>
    <row r="246" spans="1:2">
      <c r="A246" s="4" t="s">
        <v>241</v>
      </c>
      <c r="B246" s="3" t="s">
        <v>324</v>
      </c>
    </row>
    <row r="247" spans="1:2">
      <c r="A247" s="4" t="s">
        <v>242</v>
      </c>
      <c r="B247" s="3" t="s">
        <v>331</v>
      </c>
    </row>
    <row r="248" spans="1:2">
      <c r="A248" s="4" t="s">
        <v>243</v>
      </c>
      <c r="B248" s="3" t="s">
        <v>324</v>
      </c>
    </row>
    <row r="249" spans="1:2">
      <c r="A249" s="4" t="s">
        <v>244</v>
      </c>
      <c r="B249" s="3" t="s">
        <v>332</v>
      </c>
    </row>
    <row r="250" spans="1:2">
      <c r="A250" s="4" t="s">
        <v>245</v>
      </c>
      <c r="B250" s="3" t="s">
        <v>333</v>
      </c>
    </row>
    <row r="251" spans="1:2">
      <c r="A251" s="4" t="s">
        <v>246</v>
      </c>
      <c r="B251" s="3" t="s">
        <v>332</v>
      </c>
    </row>
    <row r="252" spans="1:2">
      <c r="A252" s="4" t="s">
        <v>247</v>
      </c>
      <c r="B252" s="3" t="s">
        <v>328</v>
      </c>
    </row>
    <row r="253" spans="1:2">
      <c r="A253" s="4" t="s">
        <v>248</v>
      </c>
      <c r="B253" s="3" t="s">
        <v>324</v>
      </c>
    </row>
    <row r="254" spans="1:2">
      <c r="A254" s="4" t="s">
        <v>249</v>
      </c>
      <c r="B254" s="3" t="s">
        <v>332</v>
      </c>
    </row>
    <row r="255" spans="1:2">
      <c r="A255" s="4" t="s">
        <v>250</v>
      </c>
      <c r="B255" s="3" t="s">
        <v>324</v>
      </c>
    </row>
    <row r="256" spans="1:2">
      <c r="A256" s="4" t="s">
        <v>251</v>
      </c>
      <c r="B256" s="3" t="s">
        <v>332</v>
      </c>
    </row>
    <row r="257" spans="1:2">
      <c r="A257" s="4" t="s">
        <v>252</v>
      </c>
      <c r="B257" s="3" t="s">
        <v>324</v>
      </c>
    </row>
    <row r="258" spans="1:2">
      <c r="A258" s="4" t="s">
        <v>253</v>
      </c>
      <c r="B258" s="3" t="s">
        <v>324</v>
      </c>
    </row>
    <row r="259" spans="1:2">
      <c r="A259" s="4" t="s">
        <v>254</v>
      </c>
      <c r="B259" s="3" t="s">
        <v>325</v>
      </c>
    </row>
    <row r="260" spans="1:2">
      <c r="A260" s="4" t="s">
        <v>255</v>
      </c>
      <c r="B260" s="3" t="s">
        <v>324</v>
      </c>
    </row>
    <row r="261" spans="1:2">
      <c r="A261" s="4" t="s">
        <v>256</v>
      </c>
      <c r="B261" s="3" t="s">
        <v>324</v>
      </c>
    </row>
    <row r="262" spans="1:2">
      <c r="A262" s="4" t="s">
        <v>257</v>
      </c>
      <c r="B262" s="3" t="s">
        <v>334</v>
      </c>
    </row>
    <row r="263" spans="1:2">
      <c r="A263" s="4" t="s">
        <v>258</v>
      </c>
      <c r="B263" s="3" t="s">
        <v>332</v>
      </c>
    </row>
    <row r="264" spans="1:2">
      <c r="A264" s="4" t="s">
        <v>259</v>
      </c>
      <c r="B264" s="3" t="s">
        <v>332</v>
      </c>
    </row>
    <row r="265" spans="1:2">
      <c r="A265" s="4" t="s">
        <v>260</v>
      </c>
      <c r="B265" s="3" t="s">
        <v>325</v>
      </c>
    </row>
    <row r="266" spans="1:2">
      <c r="A266" s="4" t="s">
        <v>261</v>
      </c>
      <c r="B266" s="3" t="s">
        <v>325</v>
      </c>
    </row>
    <row r="267" spans="1:2">
      <c r="A267" s="4" t="s">
        <v>262</v>
      </c>
      <c r="B267" s="3" t="s">
        <v>325</v>
      </c>
    </row>
    <row r="268" spans="1:2">
      <c r="A268" s="4" t="s">
        <v>263</v>
      </c>
      <c r="B268" s="3" t="s">
        <v>328</v>
      </c>
    </row>
    <row r="269" spans="1:2">
      <c r="A269" s="4" t="s">
        <v>264</v>
      </c>
      <c r="B269" s="3" t="s">
        <v>335</v>
      </c>
    </row>
    <row r="270" spans="1:2">
      <c r="A270" s="4" t="s">
        <v>265</v>
      </c>
      <c r="B270" s="3" t="s">
        <v>325</v>
      </c>
    </row>
    <row r="271" spans="1:2">
      <c r="A271" s="4" t="s">
        <v>266</v>
      </c>
      <c r="B271" s="3" t="s">
        <v>328</v>
      </c>
    </row>
    <row r="272" spans="1:2">
      <c r="A272" s="4" t="s">
        <v>267</v>
      </c>
      <c r="B272" s="3" t="s">
        <v>325</v>
      </c>
    </row>
    <row r="273" spans="1:2">
      <c r="A273" s="4" t="s">
        <v>268</v>
      </c>
      <c r="B273" s="3" t="s">
        <v>325</v>
      </c>
    </row>
    <row r="274" spans="1:2">
      <c r="A274" s="4" t="s">
        <v>269</v>
      </c>
      <c r="B274" s="3" t="s">
        <v>324</v>
      </c>
    </row>
    <row r="275" spans="1:2">
      <c r="A275" s="4" t="s">
        <v>270</v>
      </c>
      <c r="B275" s="3" t="s">
        <v>336</v>
      </c>
    </row>
    <row r="276" spans="1:2">
      <c r="A276" s="4" t="s">
        <v>271</v>
      </c>
      <c r="B276" s="3" t="s">
        <v>324</v>
      </c>
    </row>
    <row r="277" spans="1:2">
      <c r="A277" s="4" t="s">
        <v>272</v>
      </c>
      <c r="B277" s="3" t="s">
        <v>335</v>
      </c>
    </row>
    <row r="278" spans="1:2">
      <c r="A278" s="4" t="s">
        <v>273</v>
      </c>
      <c r="B278" s="3" t="s">
        <v>324</v>
      </c>
    </row>
    <row r="279" spans="1:2">
      <c r="A279" s="4" t="s">
        <v>274</v>
      </c>
      <c r="B279" s="3" t="s">
        <v>333</v>
      </c>
    </row>
    <row r="280" spans="1:2">
      <c r="A280" s="4" t="s">
        <v>275</v>
      </c>
      <c r="B280" s="3" t="s">
        <v>333</v>
      </c>
    </row>
    <row r="281" spans="1:2">
      <c r="A281" s="4" t="s">
        <v>276</v>
      </c>
      <c r="B281" s="3" t="s">
        <v>324</v>
      </c>
    </row>
    <row r="282" spans="1:2">
      <c r="A282" s="4" t="s">
        <v>277</v>
      </c>
      <c r="B282" s="3" t="s">
        <v>328</v>
      </c>
    </row>
    <row r="283" spans="1:2">
      <c r="A283" s="4" t="s">
        <v>278</v>
      </c>
      <c r="B283" s="3" t="s">
        <v>328</v>
      </c>
    </row>
    <row r="284" spans="1:2">
      <c r="A284" s="4" t="s">
        <v>279</v>
      </c>
      <c r="B284" s="3" t="s">
        <v>328</v>
      </c>
    </row>
    <row r="285" spans="1:2">
      <c r="A285" s="4" t="s">
        <v>280</v>
      </c>
      <c r="B285" s="3" t="s">
        <v>328</v>
      </c>
    </row>
    <row r="286" spans="1:2">
      <c r="A286" s="4" t="s">
        <v>281</v>
      </c>
      <c r="B286" s="3" t="s">
        <v>335</v>
      </c>
    </row>
    <row r="287" spans="1:2">
      <c r="A287" s="4" t="s">
        <v>282</v>
      </c>
      <c r="B287" s="3" t="s">
        <v>324</v>
      </c>
    </row>
    <row r="288" spans="1:2">
      <c r="A288" s="4" t="s">
        <v>283</v>
      </c>
      <c r="B288" s="3" t="s">
        <v>324</v>
      </c>
    </row>
    <row r="289" spans="1:2">
      <c r="A289" s="4" t="s">
        <v>284</v>
      </c>
      <c r="B289" s="3" t="s">
        <v>324</v>
      </c>
    </row>
    <row r="290" spans="1:2">
      <c r="A290" s="4" t="s">
        <v>285</v>
      </c>
      <c r="B290" s="3" t="s">
        <v>327</v>
      </c>
    </row>
    <row r="291" spans="1:2">
      <c r="A291" s="4" t="s">
        <v>286</v>
      </c>
      <c r="B291" s="3" t="s">
        <v>324</v>
      </c>
    </row>
    <row r="292" spans="1:2">
      <c r="A292" s="4" t="s">
        <v>287</v>
      </c>
      <c r="B292" s="3" t="s">
        <v>324</v>
      </c>
    </row>
    <row r="293" spans="1:2">
      <c r="A293" s="4" t="s">
        <v>288</v>
      </c>
      <c r="B293" s="3" t="s">
        <v>331</v>
      </c>
    </row>
    <row r="294" spans="1:2">
      <c r="A294" s="4" t="s">
        <v>289</v>
      </c>
      <c r="B294" s="3" t="s">
        <v>334</v>
      </c>
    </row>
    <row r="295" spans="1:2">
      <c r="A295" s="4" t="s">
        <v>290</v>
      </c>
      <c r="B295" s="3" t="s">
        <v>334</v>
      </c>
    </row>
    <row r="296" spans="1:2">
      <c r="A296" s="4" t="s">
        <v>291</v>
      </c>
      <c r="B296" s="3" t="s">
        <v>328</v>
      </c>
    </row>
    <row r="297" spans="1:2">
      <c r="A297" s="4" t="s">
        <v>292</v>
      </c>
      <c r="B297" s="3" t="s">
        <v>332</v>
      </c>
    </row>
    <row r="298" spans="1:2">
      <c r="A298" s="4" t="s">
        <v>293</v>
      </c>
      <c r="B298" s="3" t="s">
        <v>335</v>
      </c>
    </row>
    <row r="299" spans="1:2">
      <c r="A299" s="4" t="s">
        <v>294</v>
      </c>
      <c r="B299" s="3" t="s">
        <v>332</v>
      </c>
    </row>
    <row r="300" spans="1:2">
      <c r="A300" s="4" t="s">
        <v>295</v>
      </c>
      <c r="B300" s="3" t="s">
        <v>331</v>
      </c>
    </row>
    <row r="301" spans="1:2">
      <c r="A301" s="4" t="s">
        <v>296</v>
      </c>
      <c r="B301" s="3" t="s">
        <v>339</v>
      </c>
    </row>
    <row r="302" spans="1:2">
      <c r="A302" s="4" t="s">
        <v>297</v>
      </c>
      <c r="B302" s="3" t="s">
        <v>332</v>
      </c>
    </row>
    <row r="303" spans="1:2">
      <c r="A303" s="4" t="s">
        <v>298</v>
      </c>
      <c r="B303" s="3" t="s">
        <v>332</v>
      </c>
    </row>
    <row r="304" spans="1:2">
      <c r="A304" s="4" t="s">
        <v>299</v>
      </c>
      <c r="B304" s="3" t="s">
        <v>331</v>
      </c>
    </row>
    <row r="305" spans="1:2">
      <c r="A305" s="4" t="s">
        <v>300</v>
      </c>
      <c r="B305" s="3" t="s">
        <v>324</v>
      </c>
    </row>
    <row r="306" spans="1:2">
      <c r="A306" s="4" t="s">
        <v>301</v>
      </c>
      <c r="B306" s="3" t="s">
        <v>334</v>
      </c>
    </row>
    <row r="307" spans="1:2">
      <c r="A307" s="4" t="s">
        <v>302</v>
      </c>
      <c r="B307" s="3" t="s">
        <v>334</v>
      </c>
    </row>
    <row r="308" spans="1:2">
      <c r="A308" s="4" t="s">
        <v>303</v>
      </c>
      <c r="B308" s="3" t="s">
        <v>328</v>
      </c>
    </row>
    <row r="309" spans="1:2">
      <c r="A309" s="4" t="s">
        <v>304</v>
      </c>
      <c r="B309" s="3" t="s">
        <v>324</v>
      </c>
    </row>
    <row r="310" spans="1:2">
      <c r="A310" s="4" t="s">
        <v>305</v>
      </c>
      <c r="B310" s="3" t="s">
        <v>324</v>
      </c>
    </row>
    <row r="311" spans="1:2">
      <c r="A311" s="4" t="s">
        <v>306</v>
      </c>
      <c r="B311" s="3" t="s">
        <v>326</v>
      </c>
    </row>
    <row r="312" spans="1:2">
      <c r="A312" s="4" t="s">
        <v>307</v>
      </c>
      <c r="B312" s="3" t="s">
        <v>324</v>
      </c>
    </row>
    <row r="313" spans="1:2">
      <c r="A313" s="4" t="s">
        <v>308</v>
      </c>
      <c r="B313" s="3" t="s">
        <v>324</v>
      </c>
    </row>
    <row r="314" spans="1:2">
      <c r="A314" s="4" t="s">
        <v>309</v>
      </c>
      <c r="B314" s="3" t="s">
        <v>324</v>
      </c>
    </row>
    <row r="315" spans="1:2">
      <c r="A315" s="4" t="s">
        <v>310</v>
      </c>
      <c r="B315" s="3" t="s">
        <v>328</v>
      </c>
    </row>
    <row r="316" spans="1:2">
      <c r="A316" s="4" t="s">
        <v>311</v>
      </c>
      <c r="B316" s="3" t="s">
        <v>324</v>
      </c>
    </row>
    <row r="317" spans="1:2">
      <c r="A317" s="4" t="s">
        <v>312</v>
      </c>
      <c r="B317" s="3" t="s">
        <v>324</v>
      </c>
    </row>
    <row r="318" spans="1:2">
      <c r="A318" s="4" t="s">
        <v>313</v>
      </c>
      <c r="B318" s="3" t="s">
        <v>324</v>
      </c>
    </row>
    <row r="319" spans="1:2">
      <c r="A319" s="4" t="s">
        <v>314</v>
      </c>
      <c r="B319" s="3" t="s">
        <v>324</v>
      </c>
    </row>
    <row r="320" spans="1:2">
      <c r="A320" s="4" t="s">
        <v>315</v>
      </c>
      <c r="B320" s="3" t="s">
        <v>324</v>
      </c>
    </row>
    <row r="321" spans="1:2">
      <c r="A321" s="4" t="s">
        <v>316</v>
      </c>
      <c r="B321" s="3" t="s">
        <v>332</v>
      </c>
    </row>
    <row r="322" spans="1:2">
      <c r="A322" s="4" t="s">
        <v>317</v>
      </c>
      <c r="B322" s="3" t="s">
        <v>324</v>
      </c>
    </row>
    <row r="323" spans="1:2">
      <c r="A323" s="4" t="s">
        <v>318</v>
      </c>
      <c r="B323" s="3" t="s">
        <v>324</v>
      </c>
    </row>
    <row r="324" spans="1:2">
      <c r="A324" s="4" t="s">
        <v>319</v>
      </c>
      <c r="B324" s="3" t="s">
        <v>324</v>
      </c>
    </row>
    <row r="325" spans="1:2">
      <c r="A325" s="4" t="s">
        <v>320</v>
      </c>
      <c r="B325" s="3" t="s">
        <v>324</v>
      </c>
    </row>
    <row r="326" spans="1:2">
      <c r="A326" s="4" t="s">
        <v>321</v>
      </c>
      <c r="B326" s="3" t="s">
        <v>334</v>
      </c>
    </row>
    <row r="327" spans="1:2">
      <c r="A327" s="4" t="s">
        <v>322</v>
      </c>
      <c r="B327" s="3" t="s">
        <v>333</v>
      </c>
    </row>
    <row r="328" spans="1:2">
      <c r="A328" s="7" t="s">
        <v>340</v>
      </c>
      <c r="B328" s="10" t="s">
        <v>328</v>
      </c>
    </row>
    <row r="329" spans="1:2">
      <c r="A329" s="7" t="s">
        <v>341</v>
      </c>
      <c r="B329" s="1" t="s">
        <v>324</v>
      </c>
    </row>
    <row r="330" spans="1:2">
      <c r="A330" s="7" t="s">
        <v>342</v>
      </c>
      <c r="B330" s="10" t="s">
        <v>328</v>
      </c>
    </row>
    <row r="331" spans="1:2">
      <c r="A331" s="7" t="s">
        <v>343</v>
      </c>
      <c r="B331" s="10" t="s">
        <v>328</v>
      </c>
    </row>
    <row r="332" spans="1:2">
      <c r="A332" s="7" t="s">
        <v>344</v>
      </c>
      <c r="B332" s="10" t="s">
        <v>328</v>
      </c>
    </row>
    <row r="333" spans="1:2">
      <c r="A333" s="7" t="s">
        <v>345</v>
      </c>
      <c r="B333" s="10" t="s">
        <v>328</v>
      </c>
    </row>
    <row r="334" spans="1:2">
      <c r="A334" s="7" t="s">
        <v>346</v>
      </c>
      <c r="B334" s="10" t="s">
        <v>328</v>
      </c>
    </row>
    <row r="335" spans="1:2">
      <c r="A335" s="7" t="s">
        <v>347</v>
      </c>
      <c r="B335" s="10" t="s">
        <v>332</v>
      </c>
    </row>
    <row r="336" spans="1:2">
      <c r="A336" s="7" t="s">
        <v>348</v>
      </c>
      <c r="B336" s="10" t="s">
        <v>328</v>
      </c>
    </row>
    <row r="337" spans="1:2">
      <c r="A337" s="7" t="s">
        <v>349</v>
      </c>
      <c r="B337" s="10" t="s">
        <v>324</v>
      </c>
    </row>
    <row r="338" spans="1:2">
      <c r="A338" s="7" t="s">
        <v>350</v>
      </c>
      <c r="B338" s="10" t="s">
        <v>328</v>
      </c>
    </row>
    <row r="339" spans="1:2">
      <c r="A339" s="7" t="s">
        <v>351</v>
      </c>
      <c r="B339" s="10" t="s">
        <v>328</v>
      </c>
    </row>
    <row r="340" spans="1:2">
      <c r="A340" s="7" t="s">
        <v>352</v>
      </c>
      <c r="B340" s="10" t="s">
        <v>332</v>
      </c>
    </row>
    <row r="341" spans="1:2">
      <c r="A341" s="7" t="s">
        <v>353</v>
      </c>
      <c r="B341" s="10" t="s">
        <v>332</v>
      </c>
    </row>
    <row r="342" spans="1:2">
      <c r="A342" s="7" t="s">
        <v>354</v>
      </c>
      <c r="B342" s="10" t="s">
        <v>324</v>
      </c>
    </row>
    <row r="343" spans="1:2">
      <c r="A343" s="7" t="s">
        <v>355</v>
      </c>
      <c r="B343" s="10" t="s">
        <v>328</v>
      </c>
    </row>
    <row r="344" spans="1:2">
      <c r="A344" s="7" t="s">
        <v>356</v>
      </c>
      <c r="B344" s="10" t="s">
        <v>328</v>
      </c>
    </row>
    <row r="345" spans="1:2">
      <c r="A345" s="7" t="s">
        <v>357</v>
      </c>
      <c r="B345" s="10" t="s">
        <v>335</v>
      </c>
    </row>
    <row r="346" spans="1:2">
      <c r="A346" s="7" t="s">
        <v>358</v>
      </c>
      <c r="B346" s="10" t="s">
        <v>324</v>
      </c>
    </row>
    <row r="347" spans="1:2">
      <c r="A347" s="7" t="s">
        <v>359</v>
      </c>
      <c r="B347" s="10" t="s">
        <v>328</v>
      </c>
    </row>
    <row r="348" spans="1:2">
      <c r="A348" s="7" t="s">
        <v>360</v>
      </c>
      <c r="B348" s="10" t="s">
        <v>335</v>
      </c>
    </row>
    <row r="349" spans="1:2">
      <c r="A349" s="7" t="s">
        <v>361</v>
      </c>
      <c r="B349" s="10" t="s">
        <v>336</v>
      </c>
    </row>
    <row r="350" spans="1:2">
      <c r="A350" s="7" t="s">
        <v>362</v>
      </c>
      <c r="B350" s="10" t="s">
        <v>328</v>
      </c>
    </row>
    <row r="351" spans="1:2">
      <c r="A351" s="7" t="s">
        <v>363</v>
      </c>
      <c r="B351" s="10" t="s">
        <v>329</v>
      </c>
    </row>
    <row r="352" spans="1:2">
      <c r="A352" s="7" t="s">
        <v>364</v>
      </c>
      <c r="B352" s="10" t="s">
        <v>326</v>
      </c>
    </row>
    <row r="353" spans="1:2">
      <c r="A353" s="7" t="s">
        <v>365</v>
      </c>
      <c r="B353" s="10" t="s">
        <v>324</v>
      </c>
    </row>
    <row r="354" spans="1:2">
      <c r="A354" s="8" t="s">
        <v>366</v>
      </c>
      <c r="B354" s="1" t="s">
        <v>324</v>
      </c>
    </row>
    <row r="355" spans="1:2">
      <c r="A355" s="7" t="s">
        <v>367</v>
      </c>
      <c r="B355" s="10" t="s">
        <v>324</v>
      </c>
    </row>
    <row r="356" spans="1:2">
      <c r="A356" s="7" t="s">
        <v>368</v>
      </c>
      <c r="B356" s="10" t="s">
        <v>328</v>
      </c>
    </row>
    <row r="357" spans="1:2">
      <c r="A357" s="7" t="s">
        <v>369</v>
      </c>
      <c r="B357" s="10" t="s">
        <v>328</v>
      </c>
    </row>
    <row r="358" spans="1:2">
      <c r="A358" s="7" t="s">
        <v>370</v>
      </c>
      <c r="B358" s="10" t="s">
        <v>332</v>
      </c>
    </row>
    <row r="359" spans="1:2">
      <c r="A359" s="7" t="s">
        <v>371</v>
      </c>
      <c r="B359" s="10" t="s">
        <v>328</v>
      </c>
    </row>
    <row r="360" spans="1:2">
      <c r="A360" s="7" t="s">
        <v>372</v>
      </c>
      <c r="B360" s="10" t="s">
        <v>332</v>
      </c>
    </row>
    <row r="361" spans="1:2">
      <c r="A361" s="7" t="s">
        <v>373</v>
      </c>
      <c r="B361" s="10" t="s">
        <v>332</v>
      </c>
    </row>
    <row r="362" spans="1:2">
      <c r="A362" s="7" t="s">
        <v>374</v>
      </c>
      <c r="B362" s="10" t="s">
        <v>328</v>
      </c>
    </row>
    <row r="363" spans="1:2">
      <c r="A363" s="7" t="s">
        <v>375</v>
      </c>
      <c r="B363" s="10" t="s">
        <v>332</v>
      </c>
    </row>
    <row r="364" spans="1:2">
      <c r="A364" s="7" t="s">
        <v>376</v>
      </c>
      <c r="B364" s="10" t="s">
        <v>338</v>
      </c>
    </row>
    <row r="365" spans="1:2">
      <c r="A365" s="7" t="s">
        <v>377</v>
      </c>
      <c r="B365" s="10" t="s">
        <v>333</v>
      </c>
    </row>
    <row r="366" spans="1:2">
      <c r="A366" s="7" t="s">
        <v>378</v>
      </c>
      <c r="B366" s="10" t="s">
        <v>331</v>
      </c>
    </row>
    <row r="367" spans="1:2">
      <c r="A367" s="7" t="s">
        <v>379</v>
      </c>
      <c r="B367" s="10" t="s">
        <v>335</v>
      </c>
    </row>
    <row r="368" spans="1:2">
      <c r="A368" s="7" t="s">
        <v>380</v>
      </c>
      <c r="B368" s="1" t="s">
        <v>336</v>
      </c>
    </row>
    <row r="369" spans="1:2">
      <c r="A369" s="7" t="s">
        <v>381</v>
      </c>
      <c r="B369" s="10" t="s">
        <v>333</v>
      </c>
    </row>
    <row r="370" spans="1:2">
      <c r="A370" s="7" t="s">
        <v>382</v>
      </c>
      <c r="B370" s="10" t="s">
        <v>324</v>
      </c>
    </row>
    <row r="371" spans="1:2">
      <c r="A371" s="7" t="s">
        <v>383</v>
      </c>
      <c r="B371" s="10" t="s">
        <v>328</v>
      </c>
    </row>
    <row r="372" spans="1:2">
      <c r="A372" s="7" t="s">
        <v>384</v>
      </c>
      <c r="B372" s="10" t="s">
        <v>328</v>
      </c>
    </row>
    <row r="373" spans="1:2">
      <c r="A373" s="7" t="s">
        <v>385</v>
      </c>
      <c r="B373" s="10" t="s">
        <v>333</v>
      </c>
    </row>
    <row r="374" spans="1:2">
      <c r="A374" s="7" t="s">
        <v>386</v>
      </c>
      <c r="B374" s="10" t="s">
        <v>333</v>
      </c>
    </row>
    <row r="375" spans="1:2">
      <c r="A375" s="7" t="s">
        <v>387</v>
      </c>
      <c r="B375" s="10" t="s">
        <v>324</v>
      </c>
    </row>
    <row r="376" spans="1:2">
      <c r="A376" s="7" t="s">
        <v>388</v>
      </c>
      <c r="B376" s="10" t="s">
        <v>326</v>
      </c>
    </row>
    <row r="377" spans="1:2">
      <c r="A377" s="7" t="s">
        <v>389</v>
      </c>
      <c r="B377" s="10" t="s">
        <v>326</v>
      </c>
    </row>
    <row r="378" spans="1:2">
      <c r="A378" s="7" t="s">
        <v>390</v>
      </c>
      <c r="B378" s="10" t="s">
        <v>326</v>
      </c>
    </row>
    <row r="379" spans="1:2">
      <c r="A379" s="7" t="s">
        <v>391</v>
      </c>
      <c r="B379" s="10" t="s">
        <v>333</v>
      </c>
    </row>
    <row r="380" spans="1:2">
      <c r="A380" s="7" t="s">
        <v>392</v>
      </c>
      <c r="B380" s="10" t="s">
        <v>332</v>
      </c>
    </row>
    <row r="381" spans="1:2">
      <c r="A381" s="7" t="s">
        <v>393</v>
      </c>
      <c r="B381" s="10" t="s">
        <v>333</v>
      </c>
    </row>
    <row r="382" spans="1:2">
      <c r="A382" s="7" t="s">
        <v>394</v>
      </c>
      <c r="B382" s="10" t="s">
        <v>333</v>
      </c>
    </row>
    <row r="383" spans="1:2">
      <c r="A383" s="7" t="s">
        <v>395</v>
      </c>
      <c r="B383" s="10" t="s">
        <v>325</v>
      </c>
    </row>
    <row r="384" spans="1:2">
      <c r="A384" s="7" t="s">
        <v>396</v>
      </c>
      <c r="B384" s="10" t="s">
        <v>324</v>
      </c>
    </row>
    <row r="385" spans="1:2">
      <c r="A385" s="7" t="s">
        <v>397</v>
      </c>
      <c r="B385" s="10" t="s">
        <v>332</v>
      </c>
    </row>
    <row r="386" spans="1:2">
      <c r="A386" s="7" t="s">
        <v>398</v>
      </c>
      <c r="B386" s="10" t="s">
        <v>332</v>
      </c>
    </row>
    <row r="387" spans="1:2">
      <c r="A387" s="8" t="s">
        <v>399</v>
      </c>
      <c r="B387" s="10" t="s">
        <v>338</v>
      </c>
    </row>
    <row r="388" spans="1:2">
      <c r="A388" s="7" t="s">
        <v>400</v>
      </c>
      <c r="B388" s="10" t="s">
        <v>326</v>
      </c>
    </row>
    <row r="389" spans="1:2">
      <c r="A389" s="7" t="s">
        <v>401</v>
      </c>
      <c r="B389" s="10" t="s">
        <v>333</v>
      </c>
    </row>
    <row r="390" spans="1:2">
      <c r="A390" s="7" t="s">
        <v>402</v>
      </c>
      <c r="B390" s="10" t="s">
        <v>333</v>
      </c>
    </row>
    <row r="391" spans="1:2">
      <c r="A391" s="7" t="s">
        <v>403</v>
      </c>
      <c r="B391" s="10" t="s">
        <v>329</v>
      </c>
    </row>
    <row r="392" spans="1:2">
      <c r="A392" s="7" t="s">
        <v>404</v>
      </c>
      <c r="B392" s="10" t="s">
        <v>332</v>
      </c>
    </row>
    <row r="393" spans="1:2">
      <c r="A393" s="7" t="s">
        <v>405</v>
      </c>
      <c r="B393" s="10" t="s">
        <v>335</v>
      </c>
    </row>
    <row r="394" spans="1:2">
      <c r="A394" s="7" t="s">
        <v>406</v>
      </c>
      <c r="B394" s="10" t="s">
        <v>327</v>
      </c>
    </row>
    <row r="395" spans="1:2">
      <c r="A395" s="8" t="s">
        <v>407</v>
      </c>
      <c r="B395" s="10" t="s">
        <v>324</v>
      </c>
    </row>
    <row r="396" spans="1:2">
      <c r="A396" s="7" t="s">
        <v>408</v>
      </c>
      <c r="B396" s="10" t="s">
        <v>324</v>
      </c>
    </row>
    <row r="397" spans="1:2">
      <c r="A397" s="7" t="s">
        <v>409</v>
      </c>
      <c r="B397" s="10" t="s">
        <v>336</v>
      </c>
    </row>
    <row r="398" spans="1:2">
      <c r="A398" s="7" t="s">
        <v>410</v>
      </c>
      <c r="B398" s="10" t="s">
        <v>329</v>
      </c>
    </row>
    <row r="399" spans="1:2">
      <c r="A399" s="7" t="s">
        <v>411</v>
      </c>
      <c r="B399" s="10" t="s">
        <v>333</v>
      </c>
    </row>
    <row r="400" spans="1:2">
      <c r="A400" s="7" t="s">
        <v>412</v>
      </c>
      <c r="B400" s="10" t="s">
        <v>333</v>
      </c>
    </row>
    <row r="401" spans="1:2">
      <c r="A401" s="7" t="s">
        <v>413</v>
      </c>
      <c r="B401" s="10" t="s">
        <v>324</v>
      </c>
    </row>
    <row r="402" spans="1:2">
      <c r="A402" s="7" t="s">
        <v>414</v>
      </c>
      <c r="B402" s="11" t="s">
        <v>336</v>
      </c>
    </row>
    <row r="403" spans="1:2">
      <c r="A403" s="7" t="s">
        <v>415</v>
      </c>
      <c r="B403" s="10" t="s">
        <v>332</v>
      </c>
    </row>
    <row r="404" spans="1:2">
      <c r="A404" s="7" t="s">
        <v>416</v>
      </c>
      <c r="B404" s="10" t="s">
        <v>333</v>
      </c>
    </row>
    <row r="405" spans="1:2">
      <c r="A405" s="7" t="s">
        <v>417</v>
      </c>
      <c r="B405" s="10" t="s">
        <v>326</v>
      </c>
    </row>
    <row r="406" spans="1:2">
      <c r="A406" s="7" t="s">
        <v>418</v>
      </c>
      <c r="B406" s="10" t="s">
        <v>328</v>
      </c>
    </row>
    <row r="407" spans="1:2">
      <c r="A407" s="7" t="s">
        <v>419</v>
      </c>
      <c r="B407" s="10" t="s">
        <v>330</v>
      </c>
    </row>
    <row r="408" spans="1:2">
      <c r="A408" s="7" t="s">
        <v>420</v>
      </c>
      <c r="B408" s="10" t="s">
        <v>332</v>
      </c>
    </row>
    <row r="409" spans="1:2">
      <c r="A409" s="7" t="s">
        <v>421</v>
      </c>
      <c r="B409" s="10" t="s">
        <v>324</v>
      </c>
    </row>
    <row r="410" spans="1:2">
      <c r="A410" s="7" t="s">
        <v>422</v>
      </c>
      <c r="B410" s="10" t="s">
        <v>332</v>
      </c>
    </row>
    <row r="411" spans="1:2">
      <c r="A411" s="7" t="s">
        <v>423</v>
      </c>
      <c r="B411" s="10" t="s">
        <v>328</v>
      </c>
    </row>
    <row r="412" spans="1:2">
      <c r="A412" s="8" t="s">
        <v>424</v>
      </c>
      <c r="B412" s="10" t="s">
        <v>324</v>
      </c>
    </row>
    <row r="413" spans="1:2">
      <c r="A413" s="7" t="s">
        <v>425</v>
      </c>
      <c r="B413" s="10" t="s">
        <v>325</v>
      </c>
    </row>
    <row r="414" spans="1:2">
      <c r="A414" s="7" t="s">
        <v>426</v>
      </c>
      <c r="B414" s="10" t="s">
        <v>331</v>
      </c>
    </row>
    <row r="415" spans="1:2">
      <c r="A415" s="8" t="s">
        <v>427</v>
      </c>
      <c r="B415" s="10" t="s">
        <v>328</v>
      </c>
    </row>
    <row r="416" spans="1:2">
      <c r="A416" s="7" t="s">
        <v>428</v>
      </c>
      <c r="B416" s="10" t="s">
        <v>328</v>
      </c>
    </row>
    <row r="417" spans="1:2">
      <c r="A417" s="7" t="s">
        <v>429</v>
      </c>
      <c r="B417" s="10" t="s">
        <v>328</v>
      </c>
    </row>
    <row r="418" spans="1:2">
      <c r="A418" s="7" t="s">
        <v>430</v>
      </c>
      <c r="B418" s="10" t="s">
        <v>324</v>
      </c>
    </row>
    <row r="419" spans="1:2">
      <c r="A419" s="7" t="s">
        <v>431</v>
      </c>
      <c r="B419" s="10" t="s">
        <v>328</v>
      </c>
    </row>
    <row r="420" spans="1:2">
      <c r="A420" s="7" t="s">
        <v>432</v>
      </c>
      <c r="B420" s="10" t="s">
        <v>328</v>
      </c>
    </row>
    <row r="421" spans="1:2">
      <c r="A421" s="7" t="s">
        <v>433</v>
      </c>
      <c r="B421" s="10" t="s">
        <v>324</v>
      </c>
    </row>
    <row r="422" spans="1:2">
      <c r="A422" s="7" t="s">
        <v>434</v>
      </c>
      <c r="B422" s="10" t="s">
        <v>324</v>
      </c>
    </row>
    <row r="423" spans="1:2">
      <c r="A423" s="7" t="s">
        <v>435</v>
      </c>
      <c r="B423" s="10" t="s">
        <v>330</v>
      </c>
    </row>
    <row r="424" spans="1:2">
      <c r="A424" s="7" t="s">
        <v>436</v>
      </c>
      <c r="B424" s="10" t="s">
        <v>324</v>
      </c>
    </row>
    <row r="425" spans="1:2">
      <c r="A425" s="7" t="s">
        <v>437</v>
      </c>
      <c r="B425" s="10" t="s">
        <v>324</v>
      </c>
    </row>
    <row r="426" spans="1:2">
      <c r="A426" s="7" t="s">
        <v>438</v>
      </c>
      <c r="B426" s="10" t="s">
        <v>333</v>
      </c>
    </row>
    <row r="427" spans="1:2">
      <c r="A427" s="7" t="s">
        <v>439</v>
      </c>
      <c r="B427" s="10" t="s">
        <v>332</v>
      </c>
    </row>
    <row r="428" spans="1:2">
      <c r="A428" s="7" t="s">
        <v>440</v>
      </c>
      <c r="B428" s="10" t="s">
        <v>325</v>
      </c>
    </row>
    <row r="429" spans="1:2">
      <c r="A429" s="7" t="s">
        <v>441</v>
      </c>
      <c r="B429" s="10" t="s">
        <v>333</v>
      </c>
    </row>
    <row r="430" spans="1:2">
      <c r="A430" s="7" t="s">
        <v>442</v>
      </c>
      <c r="B430" s="10" t="s">
        <v>332</v>
      </c>
    </row>
    <row r="431" spans="1:2">
      <c r="A431" s="7" t="s">
        <v>443</v>
      </c>
      <c r="B431" s="10" t="s">
        <v>333</v>
      </c>
    </row>
    <row r="432" spans="1:2">
      <c r="A432" s="7" t="s">
        <v>444</v>
      </c>
      <c r="B432" s="10" t="s">
        <v>328</v>
      </c>
    </row>
    <row r="433" spans="1:2">
      <c r="A433" s="7" t="s">
        <v>445</v>
      </c>
      <c r="B433" s="10" t="s">
        <v>332</v>
      </c>
    </row>
    <row r="434" spans="1:2">
      <c r="A434" s="7" t="s">
        <v>446</v>
      </c>
      <c r="B434" s="10" t="s">
        <v>332</v>
      </c>
    </row>
    <row r="435" spans="1:2">
      <c r="A435" s="7" t="s">
        <v>447</v>
      </c>
      <c r="B435" s="10" t="s">
        <v>326</v>
      </c>
    </row>
    <row r="436" spans="1:2">
      <c r="A436" s="7" t="s">
        <v>448</v>
      </c>
      <c r="B436" s="10" t="s">
        <v>328</v>
      </c>
    </row>
    <row r="437" spans="1:2">
      <c r="A437" s="7" t="s">
        <v>449</v>
      </c>
      <c r="B437" s="10" t="s">
        <v>328</v>
      </c>
    </row>
    <row r="438" spans="1:2">
      <c r="A438" s="7" t="s">
        <v>450</v>
      </c>
      <c r="B438" s="10" t="s">
        <v>333</v>
      </c>
    </row>
    <row r="439" spans="1:2">
      <c r="A439" s="7" t="s">
        <v>451</v>
      </c>
      <c r="B439" s="10" t="s">
        <v>328</v>
      </c>
    </row>
    <row r="440" spans="1:2">
      <c r="A440" s="7" t="s">
        <v>452</v>
      </c>
      <c r="B440" s="10" t="s">
        <v>326</v>
      </c>
    </row>
    <row r="441" spans="1:2">
      <c r="A441" s="7" t="s">
        <v>453</v>
      </c>
      <c r="B441" s="10" t="s">
        <v>326</v>
      </c>
    </row>
    <row r="442" spans="1:2">
      <c r="A442" s="7" t="s">
        <v>454</v>
      </c>
      <c r="B442" s="10" t="s">
        <v>324</v>
      </c>
    </row>
    <row r="443" spans="1:2">
      <c r="A443" s="7" t="s">
        <v>455</v>
      </c>
      <c r="B443" s="10" t="s">
        <v>330</v>
      </c>
    </row>
    <row r="444" spans="1:2">
      <c r="A444" s="7" t="s">
        <v>456</v>
      </c>
      <c r="B444" s="10" t="s">
        <v>331</v>
      </c>
    </row>
    <row r="445" spans="1:2">
      <c r="A445" s="7" t="s">
        <v>457</v>
      </c>
      <c r="B445" s="10" t="s">
        <v>324</v>
      </c>
    </row>
    <row r="446" spans="1:2">
      <c r="A446" s="7" t="s">
        <v>458</v>
      </c>
      <c r="B446" s="10" t="s">
        <v>324</v>
      </c>
    </row>
    <row r="447" spans="1:2">
      <c r="A447" s="7" t="s">
        <v>459</v>
      </c>
      <c r="B447" s="10" t="s">
        <v>325</v>
      </c>
    </row>
    <row r="448" spans="1:2">
      <c r="A448" s="7" t="s">
        <v>460</v>
      </c>
      <c r="B448" s="10" t="s">
        <v>332</v>
      </c>
    </row>
    <row r="449" spans="1:2">
      <c r="A449" s="7" t="s">
        <v>461</v>
      </c>
      <c r="B449" s="10" t="s">
        <v>332</v>
      </c>
    </row>
    <row r="450" spans="1:2">
      <c r="A450" s="7" t="s">
        <v>462</v>
      </c>
      <c r="B450" s="10" t="s">
        <v>331</v>
      </c>
    </row>
    <row r="451" spans="1:2">
      <c r="A451" s="7" t="s">
        <v>463</v>
      </c>
      <c r="B451" s="10" t="s">
        <v>324</v>
      </c>
    </row>
    <row r="452" spans="1:2">
      <c r="A452" s="7" t="s">
        <v>464</v>
      </c>
      <c r="B452" s="10" t="s">
        <v>324</v>
      </c>
    </row>
    <row r="453" spans="1:2">
      <c r="A453" s="7" t="s">
        <v>465</v>
      </c>
      <c r="B453" s="1" t="s">
        <v>329</v>
      </c>
    </row>
    <row r="454" spans="1:2">
      <c r="A454" s="7" t="s">
        <v>466</v>
      </c>
      <c r="B454" s="10" t="s">
        <v>328</v>
      </c>
    </row>
    <row r="455" spans="1:2">
      <c r="A455" s="8" t="s">
        <v>467</v>
      </c>
      <c r="B455" s="10" t="s">
        <v>335</v>
      </c>
    </row>
    <row r="456" spans="1:2">
      <c r="A456" s="7" t="s">
        <v>468</v>
      </c>
      <c r="B456" s="10" t="s">
        <v>333</v>
      </c>
    </row>
    <row r="457" spans="1:2">
      <c r="A457" s="7" t="s">
        <v>469</v>
      </c>
      <c r="B457" s="10" t="s">
        <v>332</v>
      </c>
    </row>
    <row r="458" spans="1:2">
      <c r="A458" s="7" t="s">
        <v>470</v>
      </c>
      <c r="B458" s="10" t="s">
        <v>324</v>
      </c>
    </row>
    <row r="459" spans="1:2">
      <c r="A459" s="7" t="s">
        <v>471</v>
      </c>
      <c r="B459" s="10" t="s">
        <v>325</v>
      </c>
    </row>
    <row r="460" spans="1:2">
      <c r="A460" s="7" t="s">
        <v>472</v>
      </c>
      <c r="B460" s="10" t="s">
        <v>326</v>
      </c>
    </row>
    <row r="461" spans="1:2">
      <c r="A461" s="7" t="s">
        <v>473</v>
      </c>
      <c r="B461" s="10" t="s">
        <v>333</v>
      </c>
    </row>
    <row r="462" spans="1:2">
      <c r="A462" s="7" t="s">
        <v>474</v>
      </c>
      <c r="B462" s="10" t="s">
        <v>328</v>
      </c>
    </row>
    <row r="463" spans="1:2">
      <c r="A463" s="7" t="s">
        <v>475</v>
      </c>
      <c r="B463" s="10" t="s">
        <v>332</v>
      </c>
    </row>
    <row r="464" spans="1:2">
      <c r="A464" s="7" t="s">
        <v>476</v>
      </c>
      <c r="B464" s="10" t="s">
        <v>328</v>
      </c>
    </row>
    <row r="465" spans="1:2">
      <c r="A465" s="7" t="s">
        <v>477</v>
      </c>
      <c r="B465" s="10" t="s">
        <v>328</v>
      </c>
    </row>
    <row r="466" spans="1:2">
      <c r="A466" s="7" t="s">
        <v>478</v>
      </c>
      <c r="B466" s="10" t="s">
        <v>332</v>
      </c>
    </row>
    <row r="467" spans="1:2">
      <c r="A467" s="7" t="s">
        <v>479</v>
      </c>
      <c r="B467" s="10" t="s">
        <v>333</v>
      </c>
    </row>
    <row r="468" spans="1:2">
      <c r="A468" s="7" t="s">
        <v>480</v>
      </c>
      <c r="B468" s="10" t="s">
        <v>324</v>
      </c>
    </row>
    <row r="469" spans="1:2">
      <c r="A469" s="7" t="s">
        <v>481</v>
      </c>
      <c r="B469" s="10" t="s">
        <v>324</v>
      </c>
    </row>
    <row r="470" spans="1:2">
      <c r="A470" s="7" t="s">
        <v>482</v>
      </c>
      <c r="B470" s="10" t="s">
        <v>331</v>
      </c>
    </row>
    <row r="471" spans="1:2">
      <c r="A471" s="7" t="s">
        <v>483</v>
      </c>
      <c r="B471" s="10" t="s">
        <v>332</v>
      </c>
    </row>
    <row r="472" spans="1:2">
      <c r="A472" s="7" t="s">
        <v>484</v>
      </c>
      <c r="B472" s="10" t="s">
        <v>324</v>
      </c>
    </row>
    <row r="473" spans="1:2">
      <c r="A473" s="7" t="s">
        <v>485</v>
      </c>
      <c r="B473" s="10" t="s">
        <v>325</v>
      </c>
    </row>
    <row r="474" spans="1:2">
      <c r="A474" s="7" t="s">
        <v>486</v>
      </c>
      <c r="B474" s="10" t="s">
        <v>332</v>
      </c>
    </row>
    <row r="475" spans="1:2">
      <c r="A475" s="7" t="s">
        <v>487</v>
      </c>
      <c r="B475" s="10" t="s">
        <v>328</v>
      </c>
    </row>
    <row r="476" spans="1:2">
      <c r="A476" s="7" t="s">
        <v>488</v>
      </c>
      <c r="B476" s="10" t="s">
        <v>328</v>
      </c>
    </row>
    <row r="477" spans="1:2">
      <c r="A477" s="7" t="s">
        <v>489</v>
      </c>
      <c r="B477" s="10" t="s">
        <v>328</v>
      </c>
    </row>
    <row r="478" spans="1:2">
      <c r="A478" s="7" t="s">
        <v>490</v>
      </c>
      <c r="B478" s="10" t="s">
        <v>329</v>
      </c>
    </row>
    <row r="479" spans="1:2">
      <c r="A479" s="7" t="s">
        <v>491</v>
      </c>
      <c r="B479" s="10" t="s">
        <v>333</v>
      </c>
    </row>
    <row r="480" spans="1:2">
      <c r="A480" s="7" t="s">
        <v>492</v>
      </c>
      <c r="B480" s="10" t="s">
        <v>328</v>
      </c>
    </row>
    <row r="481" spans="1:2">
      <c r="A481" s="7" t="s">
        <v>493</v>
      </c>
      <c r="B481" s="10" t="s">
        <v>333</v>
      </c>
    </row>
    <row r="482" spans="1:2">
      <c r="A482" s="7" t="s">
        <v>494</v>
      </c>
      <c r="B482" s="10" t="s">
        <v>336</v>
      </c>
    </row>
    <row r="483" spans="1:2">
      <c r="A483" s="7" t="s">
        <v>495</v>
      </c>
      <c r="B483" s="10" t="s">
        <v>338</v>
      </c>
    </row>
    <row r="484" spans="1:2">
      <c r="A484" s="7" t="s">
        <v>496</v>
      </c>
      <c r="B484" s="10" t="s">
        <v>332</v>
      </c>
    </row>
    <row r="485" spans="1:2">
      <c r="A485" s="7" t="s">
        <v>497</v>
      </c>
      <c r="B485" s="10" t="s">
        <v>331</v>
      </c>
    </row>
    <row r="486" spans="1:2">
      <c r="A486" s="7" t="s">
        <v>498</v>
      </c>
      <c r="B486" s="10" t="s">
        <v>331</v>
      </c>
    </row>
    <row r="487" spans="1:2">
      <c r="A487" s="7" t="s">
        <v>499</v>
      </c>
      <c r="B487" s="10" t="s">
        <v>328</v>
      </c>
    </row>
    <row r="488" spans="1:2">
      <c r="A488" s="7" t="s">
        <v>500</v>
      </c>
      <c r="B488" s="10" t="s">
        <v>324</v>
      </c>
    </row>
    <row r="489" spans="1:2">
      <c r="A489" s="7" t="s">
        <v>501</v>
      </c>
      <c r="B489" s="10" t="s">
        <v>332</v>
      </c>
    </row>
    <row r="490" spans="1:2">
      <c r="A490" s="7" t="s">
        <v>502</v>
      </c>
      <c r="B490" s="10" t="s">
        <v>324</v>
      </c>
    </row>
    <row r="491" spans="1:2">
      <c r="A491" s="8" t="s">
        <v>503</v>
      </c>
      <c r="B491" s="10" t="s">
        <v>332</v>
      </c>
    </row>
    <row r="492" spans="1:2">
      <c r="A492" s="7" t="s">
        <v>504</v>
      </c>
      <c r="B492" s="10" t="s">
        <v>339</v>
      </c>
    </row>
    <row r="493" spans="1:2">
      <c r="A493" s="7" t="s">
        <v>505</v>
      </c>
      <c r="B493" s="10" t="s">
        <v>332</v>
      </c>
    </row>
    <row r="494" spans="1:2">
      <c r="A494" s="7" t="s">
        <v>506</v>
      </c>
      <c r="B494" s="10" t="s">
        <v>324</v>
      </c>
    </row>
    <row r="495" spans="1:2">
      <c r="A495" s="7" t="s">
        <v>507</v>
      </c>
      <c r="B495" s="10" t="s">
        <v>326</v>
      </c>
    </row>
    <row r="496" spans="1:2">
      <c r="A496" s="7" t="s">
        <v>508</v>
      </c>
      <c r="B496" s="10" t="s">
        <v>328</v>
      </c>
    </row>
    <row r="497" spans="1:2">
      <c r="A497" s="7" t="s">
        <v>509</v>
      </c>
      <c r="B497" s="10" t="s">
        <v>332</v>
      </c>
    </row>
    <row r="498" spans="1:2">
      <c r="A498" s="7" t="s">
        <v>510</v>
      </c>
      <c r="B498" s="10" t="s">
        <v>332</v>
      </c>
    </row>
    <row r="499" spans="1:2">
      <c r="A499" s="7" t="s">
        <v>511</v>
      </c>
      <c r="B499" s="10" t="s">
        <v>335</v>
      </c>
    </row>
    <row r="500" spans="1:2">
      <c r="A500" s="7" t="s">
        <v>512</v>
      </c>
      <c r="B500" s="10" t="s">
        <v>333</v>
      </c>
    </row>
    <row r="501" spans="1:2">
      <c r="A501" s="7" t="s">
        <v>513</v>
      </c>
      <c r="B501" s="10" t="s">
        <v>335</v>
      </c>
    </row>
    <row r="502" spans="1:2">
      <c r="A502" s="7" t="s">
        <v>514</v>
      </c>
      <c r="B502" s="10" t="s">
        <v>333</v>
      </c>
    </row>
    <row r="503" spans="1:2">
      <c r="A503" s="7" t="s">
        <v>515</v>
      </c>
      <c r="B503" s="10" t="s">
        <v>333</v>
      </c>
    </row>
    <row r="504" spans="1:2">
      <c r="A504" s="7" t="s">
        <v>516</v>
      </c>
      <c r="B504" s="10" t="s">
        <v>328</v>
      </c>
    </row>
    <row r="505" spans="1:2">
      <c r="A505" s="7" t="s">
        <v>517</v>
      </c>
      <c r="B505" s="10" t="s">
        <v>326</v>
      </c>
    </row>
    <row r="506" spans="1:2">
      <c r="A506" s="7" t="s">
        <v>518</v>
      </c>
      <c r="B506" s="10" t="s">
        <v>324</v>
      </c>
    </row>
    <row r="507" spans="1:2">
      <c r="A507" s="7" t="s">
        <v>519</v>
      </c>
      <c r="B507" s="10" t="s">
        <v>328</v>
      </c>
    </row>
    <row r="508" spans="1:2">
      <c r="A508" s="7" t="s">
        <v>520</v>
      </c>
      <c r="B508" s="10" t="s">
        <v>332</v>
      </c>
    </row>
    <row r="509" spans="1:2">
      <c r="A509" s="7" t="s">
        <v>521</v>
      </c>
      <c r="B509" s="10" t="s">
        <v>324</v>
      </c>
    </row>
    <row r="510" spans="1:2">
      <c r="A510" s="7" t="s">
        <v>522</v>
      </c>
      <c r="B510" s="10" t="s">
        <v>333</v>
      </c>
    </row>
    <row r="511" spans="1:2">
      <c r="A511" s="7" t="s">
        <v>523</v>
      </c>
      <c r="B511" s="10" t="s">
        <v>326</v>
      </c>
    </row>
    <row r="512" spans="1:2">
      <c r="A512" s="7" t="s">
        <v>524</v>
      </c>
      <c r="B512" s="10" t="s">
        <v>332</v>
      </c>
    </row>
    <row r="513" spans="1:2">
      <c r="A513" s="7" t="s">
        <v>525</v>
      </c>
      <c r="B513" s="10" t="s">
        <v>333</v>
      </c>
    </row>
    <row r="514" spans="1:2">
      <c r="A514" s="7" t="s">
        <v>526</v>
      </c>
      <c r="B514" s="10" t="s">
        <v>324</v>
      </c>
    </row>
    <row r="515" spans="1:2">
      <c r="A515" s="7" t="s">
        <v>527</v>
      </c>
      <c r="B515" s="10" t="s">
        <v>324</v>
      </c>
    </row>
    <row r="516" spans="1:2">
      <c r="A516" s="7" t="s">
        <v>528</v>
      </c>
      <c r="B516" s="10" t="s">
        <v>328</v>
      </c>
    </row>
    <row r="517" spans="1:2">
      <c r="A517" s="7" t="s">
        <v>529</v>
      </c>
      <c r="B517" s="10" t="s">
        <v>328</v>
      </c>
    </row>
    <row r="518" spans="1:2">
      <c r="A518" s="7" t="s">
        <v>530</v>
      </c>
      <c r="B518" s="10" t="s">
        <v>324</v>
      </c>
    </row>
    <row r="519" spans="1:2">
      <c r="A519" s="8" t="s">
        <v>531</v>
      </c>
      <c r="B519" s="10" t="s">
        <v>324</v>
      </c>
    </row>
    <row r="520" spans="1:2">
      <c r="A520" s="7" t="s">
        <v>532</v>
      </c>
      <c r="B520" s="10" t="s">
        <v>332</v>
      </c>
    </row>
    <row r="521" spans="1:2">
      <c r="A521" s="7" t="s">
        <v>533</v>
      </c>
      <c r="B521" s="10" t="s">
        <v>328</v>
      </c>
    </row>
    <row r="522" spans="1:2">
      <c r="A522" s="7" t="s">
        <v>534</v>
      </c>
      <c r="B522" s="10" t="s">
        <v>328</v>
      </c>
    </row>
    <row r="523" spans="1:2">
      <c r="A523" s="7" t="s">
        <v>535</v>
      </c>
      <c r="B523" s="10" t="s">
        <v>324</v>
      </c>
    </row>
    <row r="524" spans="1:2">
      <c r="A524" s="7" t="s">
        <v>536</v>
      </c>
      <c r="B524" s="10" t="s">
        <v>331</v>
      </c>
    </row>
    <row r="525" spans="1:2">
      <c r="A525" s="7" t="s">
        <v>537</v>
      </c>
      <c r="B525" s="10" t="s">
        <v>332</v>
      </c>
    </row>
    <row r="526" spans="1:2">
      <c r="A526" s="7" t="s">
        <v>538</v>
      </c>
      <c r="B526" s="10" t="s">
        <v>339</v>
      </c>
    </row>
    <row r="527" spans="1:2">
      <c r="A527" s="7" t="s">
        <v>539</v>
      </c>
      <c r="B527" s="10" t="s">
        <v>332</v>
      </c>
    </row>
    <row r="528" spans="1:2">
      <c r="A528" s="7" t="s">
        <v>540</v>
      </c>
      <c r="B528" s="10" t="s">
        <v>328</v>
      </c>
    </row>
    <row r="529" spans="1:2">
      <c r="A529" s="7" t="s">
        <v>541</v>
      </c>
      <c r="B529" s="10" t="s">
        <v>328</v>
      </c>
    </row>
    <row r="530" spans="1:2">
      <c r="A530" s="7" t="s">
        <v>542</v>
      </c>
      <c r="B530" s="10" t="s">
        <v>324</v>
      </c>
    </row>
    <row r="531" spans="1:2">
      <c r="A531" s="7" t="s">
        <v>543</v>
      </c>
      <c r="B531" s="10" t="s">
        <v>324</v>
      </c>
    </row>
    <row r="532" spans="1:2">
      <c r="A532" s="7" t="s">
        <v>544</v>
      </c>
      <c r="B532" s="10" t="s">
        <v>328</v>
      </c>
    </row>
    <row r="533" spans="1:2">
      <c r="A533" s="7" t="s">
        <v>545</v>
      </c>
      <c r="B533" s="10" t="s">
        <v>324</v>
      </c>
    </row>
    <row r="534" spans="1:2">
      <c r="A534" s="7" t="s">
        <v>546</v>
      </c>
      <c r="B534" s="10" t="s">
        <v>324</v>
      </c>
    </row>
    <row r="535" spans="1:2">
      <c r="A535" s="7" t="s">
        <v>547</v>
      </c>
      <c r="B535" s="10" t="s">
        <v>328</v>
      </c>
    </row>
    <row r="536" spans="1:2">
      <c r="A536" s="7" t="s">
        <v>548</v>
      </c>
      <c r="B536" s="10" t="s">
        <v>332</v>
      </c>
    </row>
    <row r="537" spans="1:2">
      <c r="A537" s="7" t="s">
        <v>549</v>
      </c>
      <c r="B537" s="10" t="s">
        <v>324</v>
      </c>
    </row>
    <row r="538" spans="1:2">
      <c r="A538" s="7" t="s">
        <v>550</v>
      </c>
      <c r="B538" s="10" t="s">
        <v>328</v>
      </c>
    </row>
    <row r="539" spans="1:2">
      <c r="A539" s="7" t="s">
        <v>551</v>
      </c>
      <c r="B539" s="10" t="s">
        <v>324</v>
      </c>
    </row>
    <row r="540" spans="1:2">
      <c r="A540" s="7" t="s">
        <v>552</v>
      </c>
      <c r="B540" s="10" t="s">
        <v>324</v>
      </c>
    </row>
    <row r="541" spans="1:2">
      <c r="A541" s="7" t="s">
        <v>553</v>
      </c>
      <c r="B541" s="10" t="s">
        <v>324</v>
      </c>
    </row>
    <row r="542" spans="1:2">
      <c r="A542" s="7" t="s">
        <v>554</v>
      </c>
      <c r="B542" s="10" t="s">
        <v>335</v>
      </c>
    </row>
    <row r="543" spans="1:2">
      <c r="A543" s="7" t="s">
        <v>555</v>
      </c>
      <c r="B543" s="10" t="s">
        <v>334</v>
      </c>
    </row>
    <row r="544" spans="1:2">
      <c r="A544" s="7" t="s">
        <v>556</v>
      </c>
      <c r="B544" s="10" t="s">
        <v>324</v>
      </c>
    </row>
    <row r="545" spans="1:2">
      <c r="A545" s="7" t="s">
        <v>557</v>
      </c>
      <c r="B545" s="10" t="s">
        <v>332</v>
      </c>
    </row>
    <row r="546" spans="1:2">
      <c r="A546" s="7" t="s">
        <v>558</v>
      </c>
      <c r="B546" s="10" t="s">
        <v>333</v>
      </c>
    </row>
    <row r="547" spans="1:2">
      <c r="A547" s="7" t="s">
        <v>559</v>
      </c>
      <c r="B547" s="10" t="s">
        <v>324</v>
      </c>
    </row>
    <row r="548" spans="1:2">
      <c r="A548" s="7" t="s">
        <v>560</v>
      </c>
      <c r="B548" s="1" t="s">
        <v>336</v>
      </c>
    </row>
    <row r="549" spans="1:2">
      <c r="A549" s="7" t="s">
        <v>561</v>
      </c>
      <c r="B549" s="10" t="s">
        <v>324</v>
      </c>
    </row>
    <row r="550" spans="1:2">
      <c r="A550" s="7" t="s">
        <v>562</v>
      </c>
      <c r="B550" s="10" t="s">
        <v>328</v>
      </c>
    </row>
    <row r="551" spans="1:2">
      <c r="A551" s="7" t="s">
        <v>563</v>
      </c>
      <c r="B551" s="10" t="s">
        <v>324</v>
      </c>
    </row>
    <row r="552" spans="1:2">
      <c r="A552" s="7" t="s">
        <v>564</v>
      </c>
      <c r="B552" s="10" t="s">
        <v>334</v>
      </c>
    </row>
    <row r="553" spans="1:2">
      <c r="A553" s="7" t="s">
        <v>565</v>
      </c>
      <c r="B553" s="10" t="s">
        <v>324</v>
      </c>
    </row>
    <row r="554" spans="1:2">
      <c r="A554" s="7" t="s">
        <v>566</v>
      </c>
      <c r="B554" s="10" t="s">
        <v>332</v>
      </c>
    </row>
    <row r="555" spans="1:2">
      <c r="A555" s="7" t="s">
        <v>567</v>
      </c>
      <c r="B555" s="10" t="s">
        <v>324</v>
      </c>
    </row>
    <row r="556" spans="1:2">
      <c r="A556" s="7" t="s">
        <v>568</v>
      </c>
      <c r="B556" s="10" t="s">
        <v>328</v>
      </c>
    </row>
    <row r="557" spans="1:2">
      <c r="A557" s="7" t="s">
        <v>569</v>
      </c>
      <c r="B557" s="10" t="s">
        <v>328</v>
      </c>
    </row>
    <row r="558" spans="1:2">
      <c r="A558" s="7" t="s">
        <v>570</v>
      </c>
      <c r="B558" s="10" t="s">
        <v>328</v>
      </c>
    </row>
    <row r="559" spans="1:2">
      <c r="A559" s="7" t="s">
        <v>571</v>
      </c>
      <c r="B559" s="10" t="s">
        <v>332</v>
      </c>
    </row>
    <row r="560" spans="1:2">
      <c r="A560" s="7" t="s">
        <v>572</v>
      </c>
      <c r="B560" s="10" t="s">
        <v>324</v>
      </c>
    </row>
    <row r="561" spans="1:2">
      <c r="A561" s="7" t="s">
        <v>573</v>
      </c>
      <c r="B561" s="10" t="s">
        <v>328</v>
      </c>
    </row>
    <row r="562" spans="1:2">
      <c r="A562" s="7" t="s">
        <v>574</v>
      </c>
      <c r="B562" s="10" t="s">
        <v>324</v>
      </c>
    </row>
    <row r="563" spans="1:2">
      <c r="A563" s="7" t="s">
        <v>575</v>
      </c>
      <c r="B563" s="10" t="s">
        <v>324</v>
      </c>
    </row>
    <row r="564" spans="1:2">
      <c r="A564" s="7" t="s">
        <v>576</v>
      </c>
      <c r="B564" s="10" t="s">
        <v>332</v>
      </c>
    </row>
    <row r="565" spans="1:2">
      <c r="A565" s="7" t="s">
        <v>577</v>
      </c>
      <c r="B565" s="10" t="s">
        <v>328</v>
      </c>
    </row>
    <row r="566" spans="1:2">
      <c r="A566" s="7" t="s">
        <v>578</v>
      </c>
      <c r="B566" s="10" t="s">
        <v>332</v>
      </c>
    </row>
    <row r="567" spans="1:2">
      <c r="A567" s="7" t="s">
        <v>579</v>
      </c>
      <c r="B567" s="10" t="s">
        <v>324</v>
      </c>
    </row>
    <row r="568" spans="1:2">
      <c r="A568" s="7" t="s">
        <v>580</v>
      </c>
      <c r="B568" s="10" t="s">
        <v>328</v>
      </c>
    </row>
    <row r="569" spans="1:2">
      <c r="A569" s="7" t="s">
        <v>581</v>
      </c>
      <c r="B569" s="10" t="s">
        <v>326</v>
      </c>
    </row>
    <row r="570" spans="1:2">
      <c r="A570" s="7" t="s">
        <v>582</v>
      </c>
      <c r="B570" s="10" t="s">
        <v>324</v>
      </c>
    </row>
    <row r="571" spans="1:2">
      <c r="A571" s="7" t="s">
        <v>583</v>
      </c>
      <c r="B571" s="10" t="s">
        <v>328</v>
      </c>
    </row>
    <row r="572" spans="1:2">
      <c r="A572" s="7" t="s">
        <v>584</v>
      </c>
      <c r="B572" s="10" t="s">
        <v>339</v>
      </c>
    </row>
    <row r="573" spans="1:2">
      <c r="A573" s="7" t="s">
        <v>585</v>
      </c>
      <c r="B573" s="10" t="s">
        <v>326</v>
      </c>
    </row>
    <row r="574" spans="1:2">
      <c r="A574" s="7" t="s">
        <v>586</v>
      </c>
      <c r="B574" s="10" t="s">
        <v>332</v>
      </c>
    </row>
    <row r="575" spans="1:2">
      <c r="A575" s="7" t="s">
        <v>587</v>
      </c>
      <c r="B575" s="10" t="s">
        <v>332</v>
      </c>
    </row>
    <row r="576" spans="1:2">
      <c r="A576" s="7" t="s">
        <v>588</v>
      </c>
      <c r="B576" s="10" t="s">
        <v>324</v>
      </c>
    </row>
    <row r="577" spans="1:2">
      <c r="A577" s="7" t="s">
        <v>589</v>
      </c>
      <c r="B577" s="10" t="s">
        <v>324</v>
      </c>
    </row>
    <row r="578" spans="1:2">
      <c r="A578" s="7" t="s">
        <v>590</v>
      </c>
      <c r="B578" s="10" t="s">
        <v>326</v>
      </c>
    </row>
    <row r="579" spans="1:2">
      <c r="A579" s="7" t="s">
        <v>591</v>
      </c>
      <c r="B579" s="10" t="s">
        <v>333</v>
      </c>
    </row>
    <row r="580" spans="1:2">
      <c r="A580" s="7" t="s">
        <v>592</v>
      </c>
      <c r="B580" s="10" t="s">
        <v>330</v>
      </c>
    </row>
    <row r="581" spans="1:2">
      <c r="A581" s="8" t="s">
        <v>593</v>
      </c>
      <c r="B581" s="10" t="s">
        <v>333</v>
      </c>
    </row>
    <row r="582" spans="1:2">
      <c r="A582" s="7" t="s">
        <v>594</v>
      </c>
      <c r="B582" s="10" t="s">
        <v>328</v>
      </c>
    </row>
    <row r="583" spans="1:2">
      <c r="A583" s="7" t="s">
        <v>595</v>
      </c>
      <c r="B583" s="10" t="s">
        <v>332</v>
      </c>
    </row>
    <row r="584" spans="1:2">
      <c r="A584" s="7" t="s">
        <v>596</v>
      </c>
      <c r="B584" s="10" t="s">
        <v>326</v>
      </c>
    </row>
    <row r="585" spans="1:2">
      <c r="A585" s="7" t="s">
        <v>597</v>
      </c>
      <c r="B585" s="10" t="s">
        <v>333</v>
      </c>
    </row>
    <row r="586" spans="1:2">
      <c r="A586" s="7" t="s">
        <v>598</v>
      </c>
      <c r="B586" s="10" t="s">
        <v>324</v>
      </c>
    </row>
    <row r="587" spans="1:2">
      <c r="A587" s="7" t="s">
        <v>599</v>
      </c>
      <c r="B587" s="10" t="s">
        <v>332</v>
      </c>
    </row>
    <row r="588" spans="1:2">
      <c r="A588" s="7" t="s">
        <v>600</v>
      </c>
      <c r="B588" s="10" t="s">
        <v>326</v>
      </c>
    </row>
    <row r="589" spans="1:2">
      <c r="A589" s="7" t="s">
        <v>601</v>
      </c>
      <c r="B589" s="10" t="s">
        <v>328</v>
      </c>
    </row>
    <row r="590" spans="1:2">
      <c r="A590" s="7" t="s">
        <v>602</v>
      </c>
      <c r="B590" s="10" t="s">
        <v>332</v>
      </c>
    </row>
    <row r="591" spans="1:2">
      <c r="A591" s="7" t="s">
        <v>603</v>
      </c>
      <c r="B591" s="10" t="s">
        <v>332</v>
      </c>
    </row>
    <row r="592" spans="1:2">
      <c r="A592" s="7" t="s">
        <v>604</v>
      </c>
      <c r="B592" s="10" t="s">
        <v>330</v>
      </c>
    </row>
    <row r="593" spans="1:2">
      <c r="A593" s="8" t="s">
        <v>605</v>
      </c>
      <c r="B593" s="10" t="s">
        <v>324</v>
      </c>
    </row>
    <row r="594" spans="1:2">
      <c r="A594" s="7" t="s">
        <v>606</v>
      </c>
      <c r="B594" s="10" t="s">
        <v>332</v>
      </c>
    </row>
    <row r="595" spans="1:2">
      <c r="A595" s="7" t="s">
        <v>607</v>
      </c>
      <c r="B595" s="12" t="s">
        <v>328</v>
      </c>
    </row>
    <row r="596" spans="1:2">
      <c r="A596" s="7" t="s">
        <v>608</v>
      </c>
      <c r="B596" s="10" t="s">
        <v>331</v>
      </c>
    </row>
    <row r="597" spans="1:2">
      <c r="A597" s="7" t="s">
        <v>609</v>
      </c>
      <c r="B597" s="10" t="s">
        <v>336</v>
      </c>
    </row>
    <row r="598" spans="1:2">
      <c r="A598" s="7" t="s">
        <v>610</v>
      </c>
      <c r="B598" s="10" t="s">
        <v>332</v>
      </c>
    </row>
    <row r="599" spans="1:2">
      <c r="A599" s="7" t="s">
        <v>611</v>
      </c>
      <c r="B599" s="10" t="s">
        <v>328</v>
      </c>
    </row>
    <row r="600" spans="1:2">
      <c r="A600" s="7" t="s">
        <v>612</v>
      </c>
      <c r="B600" s="10" t="s">
        <v>324</v>
      </c>
    </row>
    <row r="601" spans="1:2">
      <c r="A601" s="7" t="s">
        <v>613</v>
      </c>
      <c r="B601" s="10" t="s">
        <v>328</v>
      </c>
    </row>
    <row r="602" spans="1:2">
      <c r="A602" s="7" t="s">
        <v>614</v>
      </c>
      <c r="B602" s="10" t="s">
        <v>332</v>
      </c>
    </row>
    <row r="603" spans="1:2">
      <c r="A603" s="7" t="s">
        <v>615</v>
      </c>
      <c r="B603" s="10" t="s">
        <v>328</v>
      </c>
    </row>
    <row r="604" spans="1:2">
      <c r="A604" s="7" t="s">
        <v>616</v>
      </c>
      <c r="B604" s="10" t="s">
        <v>328</v>
      </c>
    </row>
    <row r="605" spans="1:2">
      <c r="A605" s="7" t="s">
        <v>617</v>
      </c>
      <c r="B605" s="10" t="s">
        <v>332</v>
      </c>
    </row>
    <row r="606" spans="1:2">
      <c r="A606" s="7" t="s">
        <v>618</v>
      </c>
      <c r="B606" s="10" t="s">
        <v>332</v>
      </c>
    </row>
    <row r="607" spans="1:2">
      <c r="A607" s="7" t="s">
        <v>619</v>
      </c>
      <c r="B607" s="10" t="s">
        <v>332</v>
      </c>
    </row>
    <row r="608" spans="1:2">
      <c r="A608" s="7" t="s">
        <v>620</v>
      </c>
      <c r="B608" s="10" t="s">
        <v>332</v>
      </c>
    </row>
    <row r="609" spans="1:2">
      <c r="A609" s="7" t="s">
        <v>621</v>
      </c>
      <c r="B609" s="10" t="s">
        <v>324</v>
      </c>
    </row>
    <row r="610" spans="1:2">
      <c r="A610" s="7" t="s">
        <v>622</v>
      </c>
      <c r="B610" s="10" t="s">
        <v>328</v>
      </c>
    </row>
    <row r="611" spans="1:2">
      <c r="A611" s="7" t="s">
        <v>623</v>
      </c>
      <c r="B611" s="10" t="s">
        <v>332</v>
      </c>
    </row>
    <row r="612" spans="1:2">
      <c r="A612" s="7" t="s">
        <v>624</v>
      </c>
      <c r="B612" s="10" t="s">
        <v>324</v>
      </c>
    </row>
    <row r="613" spans="1:2">
      <c r="A613" s="7" t="s">
        <v>625</v>
      </c>
      <c r="B613" s="10" t="s">
        <v>328</v>
      </c>
    </row>
    <row r="614" spans="1:2">
      <c r="A614" s="7" t="s">
        <v>626</v>
      </c>
      <c r="B614" s="10" t="s">
        <v>324</v>
      </c>
    </row>
    <row r="615" spans="1:2">
      <c r="A615" s="7" t="s">
        <v>627</v>
      </c>
      <c r="B615" s="10" t="s">
        <v>332</v>
      </c>
    </row>
    <row r="616" spans="1:2">
      <c r="A616" s="7" t="s">
        <v>628</v>
      </c>
      <c r="B616" s="10" t="s">
        <v>332</v>
      </c>
    </row>
    <row r="617" spans="1:2">
      <c r="A617" s="7" t="s">
        <v>629</v>
      </c>
      <c r="B617" s="10" t="s">
        <v>324</v>
      </c>
    </row>
    <row r="618" spans="1:2">
      <c r="A618" s="7" t="s">
        <v>630</v>
      </c>
      <c r="B618" s="10" t="s">
        <v>328</v>
      </c>
    </row>
    <row r="619" spans="1:2">
      <c r="A619" s="7" t="s">
        <v>631</v>
      </c>
      <c r="B619" s="10" t="s">
        <v>324</v>
      </c>
    </row>
    <row r="620" spans="1:2">
      <c r="A620" s="7" t="s">
        <v>632</v>
      </c>
      <c r="B620" s="10" t="s">
        <v>324</v>
      </c>
    </row>
    <row r="621" spans="1:2">
      <c r="A621" s="7" t="s">
        <v>633</v>
      </c>
      <c r="B621" s="10" t="s">
        <v>336</v>
      </c>
    </row>
    <row r="622" spans="1:2">
      <c r="A622" s="7" t="s">
        <v>634</v>
      </c>
      <c r="B622" s="10" t="s">
        <v>324</v>
      </c>
    </row>
    <row r="623" spans="1:2">
      <c r="A623" s="7" t="s">
        <v>635</v>
      </c>
      <c r="B623" s="10" t="s">
        <v>328</v>
      </c>
    </row>
    <row r="624" spans="1:2">
      <c r="A624" s="7" t="s">
        <v>636</v>
      </c>
      <c r="B624" s="10" t="s">
        <v>336</v>
      </c>
    </row>
    <row r="625" spans="1:2">
      <c r="A625" s="7" t="s">
        <v>637</v>
      </c>
      <c r="B625" s="10" t="s">
        <v>332</v>
      </c>
    </row>
    <row r="626" spans="1:2">
      <c r="A626" s="7" t="s">
        <v>638</v>
      </c>
      <c r="B626" s="10" t="s">
        <v>328</v>
      </c>
    </row>
    <row r="627" spans="1:2">
      <c r="A627" s="7" t="s">
        <v>639</v>
      </c>
      <c r="B627" s="10" t="s">
        <v>333</v>
      </c>
    </row>
    <row r="628" spans="1:2">
      <c r="A628" s="7" t="s">
        <v>640</v>
      </c>
      <c r="B628" s="10" t="s">
        <v>328</v>
      </c>
    </row>
    <row r="629" spans="1:2">
      <c r="A629" s="7" t="s">
        <v>641</v>
      </c>
      <c r="B629" s="10" t="s">
        <v>328</v>
      </c>
    </row>
    <row r="630" spans="1:2">
      <c r="A630" s="7" t="s">
        <v>642</v>
      </c>
      <c r="B630" s="10" t="s">
        <v>324</v>
      </c>
    </row>
    <row r="631" spans="1:2">
      <c r="A631" s="8" t="s">
        <v>643</v>
      </c>
      <c r="B631" s="10" t="s">
        <v>330</v>
      </c>
    </row>
    <row r="632" spans="1:2">
      <c r="A632" s="7" t="s">
        <v>644</v>
      </c>
      <c r="B632" s="10" t="s">
        <v>332</v>
      </c>
    </row>
    <row r="633" spans="1:2">
      <c r="A633" s="7" t="s">
        <v>645</v>
      </c>
      <c r="B633" s="10" t="s">
        <v>328</v>
      </c>
    </row>
    <row r="634" spans="1:2">
      <c r="A634" s="7" t="s">
        <v>646</v>
      </c>
      <c r="B634" s="10" t="s">
        <v>324</v>
      </c>
    </row>
    <row r="635" spans="1:2">
      <c r="A635" s="7" t="s">
        <v>647</v>
      </c>
      <c r="B635" s="10" t="s">
        <v>328</v>
      </c>
    </row>
    <row r="636" spans="1:2">
      <c r="A636" s="7" t="s">
        <v>648</v>
      </c>
      <c r="B636" s="10" t="s">
        <v>324</v>
      </c>
    </row>
    <row r="637" spans="1:2">
      <c r="A637" s="7" t="s">
        <v>649</v>
      </c>
      <c r="B637" s="10" t="s">
        <v>332</v>
      </c>
    </row>
    <row r="638" spans="1:2">
      <c r="A638" s="7" t="s">
        <v>650</v>
      </c>
      <c r="B638" s="10" t="s">
        <v>324</v>
      </c>
    </row>
    <row r="639" spans="1:2">
      <c r="A639" s="7" t="s">
        <v>651</v>
      </c>
      <c r="B639" s="10" t="s">
        <v>328</v>
      </c>
    </row>
    <row r="640" spans="1:2">
      <c r="A640" s="7" t="s">
        <v>652</v>
      </c>
      <c r="B640" s="10" t="s">
        <v>324</v>
      </c>
    </row>
    <row r="641" spans="1:2">
      <c r="A641" s="7" t="s">
        <v>653</v>
      </c>
      <c r="B641" s="10" t="s">
        <v>335</v>
      </c>
    </row>
    <row r="642" spans="1:2">
      <c r="A642" s="7" t="s">
        <v>654</v>
      </c>
      <c r="B642" s="10" t="s">
        <v>336</v>
      </c>
    </row>
    <row r="643" spans="1:2">
      <c r="A643" s="7" t="s">
        <v>655</v>
      </c>
      <c r="B643" s="10" t="s">
        <v>324</v>
      </c>
    </row>
    <row r="644" spans="1:2">
      <c r="A644" s="7" t="s">
        <v>656</v>
      </c>
      <c r="B644" s="10" t="s">
        <v>328</v>
      </c>
    </row>
    <row r="645" spans="1:2">
      <c r="A645" s="8" t="s">
        <v>657</v>
      </c>
      <c r="B645" s="10" t="s">
        <v>324</v>
      </c>
    </row>
    <row r="646" spans="1:2">
      <c r="A646" s="7" t="s">
        <v>658</v>
      </c>
      <c r="B646" s="10" t="s">
        <v>324</v>
      </c>
    </row>
    <row r="647" spans="1:2">
      <c r="A647" s="7" t="s">
        <v>659</v>
      </c>
      <c r="B647" s="10" t="s">
        <v>324</v>
      </c>
    </row>
    <row r="648" spans="1:2">
      <c r="A648" s="7" t="s">
        <v>660</v>
      </c>
      <c r="B648" s="10" t="s">
        <v>328</v>
      </c>
    </row>
    <row r="649" spans="1:2">
      <c r="A649" s="7" t="s">
        <v>661</v>
      </c>
      <c r="B649" s="10" t="s">
        <v>328</v>
      </c>
    </row>
    <row r="650" spans="1:2">
      <c r="A650" s="7" t="s">
        <v>662</v>
      </c>
      <c r="B650" s="10" t="s">
        <v>328</v>
      </c>
    </row>
    <row r="651" spans="1:2">
      <c r="A651" s="7" t="s">
        <v>663</v>
      </c>
      <c r="B651" s="10" t="s">
        <v>324</v>
      </c>
    </row>
    <row r="652" spans="1:2">
      <c r="A652" s="7" t="s">
        <v>664</v>
      </c>
      <c r="B652" s="10" t="s">
        <v>324</v>
      </c>
    </row>
    <row r="653" spans="1:2">
      <c r="A653" s="7" t="s">
        <v>665</v>
      </c>
      <c r="B653" s="10" t="s">
        <v>324</v>
      </c>
    </row>
    <row r="654" spans="1:2">
      <c r="A654" s="8" t="s">
        <v>666</v>
      </c>
      <c r="B654" s="10" t="s">
        <v>328</v>
      </c>
    </row>
    <row r="655" spans="1:2">
      <c r="A655" s="7" t="s">
        <v>667</v>
      </c>
      <c r="B655" s="10" t="s">
        <v>332</v>
      </c>
    </row>
    <row r="656" spans="1:2">
      <c r="A656" s="7" t="s">
        <v>668</v>
      </c>
      <c r="B656" s="10" t="s">
        <v>332</v>
      </c>
    </row>
    <row r="657" spans="1:2">
      <c r="A657" s="7" t="s">
        <v>669</v>
      </c>
      <c r="B657" s="10" t="s">
        <v>324</v>
      </c>
    </row>
    <row r="658" spans="1:2">
      <c r="A658" s="7" t="s">
        <v>670</v>
      </c>
      <c r="B658" s="10" t="s">
        <v>328</v>
      </c>
    </row>
    <row r="659" spans="1:2">
      <c r="A659" s="7" t="s">
        <v>671</v>
      </c>
      <c r="B659" s="10" t="s">
        <v>324</v>
      </c>
    </row>
    <row r="660" spans="1:2">
      <c r="A660" s="7" t="s">
        <v>672</v>
      </c>
      <c r="B660" s="10" t="s">
        <v>328</v>
      </c>
    </row>
    <row r="661" spans="1:2">
      <c r="A661" s="7" t="s">
        <v>673</v>
      </c>
      <c r="B661" s="10" t="s">
        <v>324</v>
      </c>
    </row>
    <row r="662" spans="1:2">
      <c r="A662" s="7" t="s">
        <v>674</v>
      </c>
      <c r="B662" s="10" t="s">
        <v>324</v>
      </c>
    </row>
    <row r="663" spans="1:2">
      <c r="A663" s="7" t="s">
        <v>675</v>
      </c>
      <c r="B663" s="10" t="s">
        <v>336</v>
      </c>
    </row>
    <row r="664" spans="1:2">
      <c r="A664" s="7" t="s">
        <v>676</v>
      </c>
      <c r="B664" s="10" t="s">
        <v>326</v>
      </c>
    </row>
    <row r="665" spans="1:2">
      <c r="A665" s="7" t="s">
        <v>677</v>
      </c>
      <c r="B665" s="10" t="s">
        <v>324</v>
      </c>
    </row>
    <row r="666" spans="1:2">
      <c r="A666" s="7" t="s">
        <v>678</v>
      </c>
      <c r="B666" s="10" t="s">
        <v>335</v>
      </c>
    </row>
    <row r="667" spans="1:2">
      <c r="A667" s="7" t="s">
        <v>679</v>
      </c>
      <c r="B667" s="10" t="s">
        <v>328</v>
      </c>
    </row>
    <row r="668" spans="1:2">
      <c r="A668" s="7" t="s">
        <v>680</v>
      </c>
      <c r="B668" s="10" t="s">
        <v>324</v>
      </c>
    </row>
    <row r="669" spans="1:2">
      <c r="A669" s="7" t="s">
        <v>681</v>
      </c>
      <c r="B669" s="10" t="s">
        <v>324</v>
      </c>
    </row>
    <row r="670" spans="1:2">
      <c r="A670" s="7" t="s">
        <v>682</v>
      </c>
      <c r="B670" s="10" t="s">
        <v>324</v>
      </c>
    </row>
    <row r="671" spans="1:2">
      <c r="A671" s="7" t="s">
        <v>683</v>
      </c>
      <c r="B671" s="10" t="s">
        <v>334</v>
      </c>
    </row>
    <row r="672" spans="1:2">
      <c r="A672" s="7" t="s">
        <v>684</v>
      </c>
      <c r="B672" s="10" t="s">
        <v>336</v>
      </c>
    </row>
    <row r="673" spans="1:2">
      <c r="A673" s="7" t="s">
        <v>685</v>
      </c>
      <c r="B673" s="10" t="s">
        <v>332</v>
      </c>
    </row>
    <row r="674" spans="1:2">
      <c r="A674" s="7" t="s">
        <v>686</v>
      </c>
      <c r="B674" s="10" t="s">
        <v>328</v>
      </c>
    </row>
    <row r="675" spans="1:2">
      <c r="A675" s="7" t="s">
        <v>687</v>
      </c>
      <c r="B675" s="10" t="s">
        <v>332</v>
      </c>
    </row>
    <row r="676" spans="1:2">
      <c r="A676" s="7" t="s">
        <v>688</v>
      </c>
      <c r="B676" s="10" t="s">
        <v>332</v>
      </c>
    </row>
    <row r="677" spans="1:2">
      <c r="A677" s="7" t="s">
        <v>689</v>
      </c>
      <c r="B677" s="10" t="s">
        <v>324</v>
      </c>
    </row>
    <row r="678" spans="1:2">
      <c r="A678" s="7" t="s">
        <v>690</v>
      </c>
      <c r="B678" s="10" t="s">
        <v>332</v>
      </c>
    </row>
    <row r="679" spans="1:2">
      <c r="A679" s="8" t="s">
        <v>691</v>
      </c>
      <c r="B679" s="10" t="s">
        <v>324</v>
      </c>
    </row>
    <row r="680" spans="1:2">
      <c r="A680" s="7" t="s">
        <v>692</v>
      </c>
      <c r="B680" s="10" t="s">
        <v>333</v>
      </c>
    </row>
    <row r="681" spans="1:2">
      <c r="A681" s="7" t="s">
        <v>693</v>
      </c>
      <c r="B681" s="10" t="s">
        <v>336</v>
      </c>
    </row>
    <row r="682" spans="1:2">
      <c r="A682" s="7" t="s">
        <v>694</v>
      </c>
      <c r="B682" s="10" t="s">
        <v>324</v>
      </c>
    </row>
    <row r="683" spans="1:2">
      <c r="A683" s="7" t="s">
        <v>695</v>
      </c>
      <c r="B683" s="10" t="s">
        <v>338</v>
      </c>
    </row>
    <row r="684" spans="1:2">
      <c r="A684" s="7" t="s">
        <v>696</v>
      </c>
      <c r="B684" s="10" t="s">
        <v>324</v>
      </c>
    </row>
    <row r="685" spans="1:2">
      <c r="A685" s="7" t="s">
        <v>697</v>
      </c>
      <c r="B685" s="10" t="s">
        <v>332</v>
      </c>
    </row>
    <row r="686" spans="1:2">
      <c r="A686" s="7" t="s">
        <v>698</v>
      </c>
      <c r="B686" s="10" t="s">
        <v>324</v>
      </c>
    </row>
    <row r="687" spans="1:2">
      <c r="A687" s="8" t="s">
        <v>699</v>
      </c>
      <c r="B687" s="10" t="s">
        <v>332</v>
      </c>
    </row>
    <row r="688" spans="1:2">
      <c r="A688" s="8" t="s">
        <v>700</v>
      </c>
      <c r="B688" s="10" t="s">
        <v>328</v>
      </c>
    </row>
    <row r="689" spans="1:2">
      <c r="A689" s="7" t="s">
        <v>701</v>
      </c>
      <c r="B689" s="10" t="s">
        <v>328</v>
      </c>
    </row>
    <row r="690" spans="1:2">
      <c r="A690" s="7" t="s">
        <v>702</v>
      </c>
      <c r="B690" s="10" t="s">
        <v>324</v>
      </c>
    </row>
    <row r="691" spans="1:2">
      <c r="A691" s="7" t="s">
        <v>703</v>
      </c>
      <c r="B691" s="10" t="s">
        <v>328</v>
      </c>
    </row>
    <row r="692" spans="1:2">
      <c r="A692" s="7" t="s">
        <v>704</v>
      </c>
      <c r="B692" s="10" t="s">
        <v>324</v>
      </c>
    </row>
    <row r="693" spans="1:2">
      <c r="A693" s="7" t="s">
        <v>705</v>
      </c>
      <c r="B693" s="10" t="s">
        <v>324</v>
      </c>
    </row>
    <row r="694" spans="1:2">
      <c r="A694" s="7" t="s">
        <v>706</v>
      </c>
      <c r="B694" s="10" t="s">
        <v>324</v>
      </c>
    </row>
    <row r="695" spans="1:2">
      <c r="A695" s="8" t="s">
        <v>707</v>
      </c>
      <c r="B695" s="10" t="s">
        <v>328</v>
      </c>
    </row>
    <row r="696" spans="1:2">
      <c r="A696" s="7" t="s">
        <v>708</v>
      </c>
      <c r="B696" s="10" t="s">
        <v>328</v>
      </c>
    </row>
    <row r="697" spans="1:2">
      <c r="A697" s="7" t="s">
        <v>709</v>
      </c>
      <c r="B697" s="10" t="s">
        <v>324</v>
      </c>
    </row>
    <row r="698" spans="1:2">
      <c r="A698" s="7" t="s">
        <v>710</v>
      </c>
      <c r="B698" s="10" t="s">
        <v>325</v>
      </c>
    </row>
    <row r="699" spans="1:2">
      <c r="A699" s="7" t="s">
        <v>711</v>
      </c>
      <c r="B699" s="10" t="s">
        <v>329</v>
      </c>
    </row>
    <row r="700" spans="1:2">
      <c r="A700" s="7" t="s">
        <v>712</v>
      </c>
      <c r="B700" s="10" t="s">
        <v>328</v>
      </c>
    </row>
    <row r="701" spans="1:2">
      <c r="A701" s="7" t="s">
        <v>713</v>
      </c>
      <c r="B701" s="10" t="s">
        <v>325</v>
      </c>
    </row>
    <row r="702" spans="1:2">
      <c r="A702" s="7" t="s">
        <v>714</v>
      </c>
      <c r="B702" s="10" t="s">
        <v>325</v>
      </c>
    </row>
    <row r="703" spans="1:2">
      <c r="A703" s="7" t="s">
        <v>715</v>
      </c>
      <c r="B703" s="10" t="s">
        <v>331</v>
      </c>
    </row>
    <row r="704" spans="1:2">
      <c r="A704" s="7" t="s">
        <v>716</v>
      </c>
      <c r="B704" s="10" t="s">
        <v>328</v>
      </c>
    </row>
    <row r="705" spans="1:2">
      <c r="A705" s="7" t="s">
        <v>717</v>
      </c>
      <c r="B705" s="10" t="s">
        <v>328</v>
      </c>
    </row>
    <row r="706" spans="1:2">
      <c r="A706" s="7" t="s">
        <v>718</v>
      </c>
      <c r="B706" s="10" t="s">
        <v>328</v>
      </c>
    </row>
    <row r="707" spans="1:2">
      <c r="A707" s="7" t="s">
        <v>719</v>
      </c>
      <c r="B707" s="10" t="s">
        <v>331</v>
      </c>
    </row>
    <row r="708" spans="1:2">
      <c r="A708" s="7" t="s">
        <v>720</v>
      </c>
      <c r="B708" s="10" t="s">
        <v>336</v>
      </c>
    </row>
    <row r="709" spans="1:2">
      <c r="A709" s="7" t="s">
        <v>721</v>
      </c>
      <c r="B709" s="10" t="s">
        <v>328</v>
      </c>
    </row>
    <row r="710" spans="1:2">
      <c r="A710" s="7" t="s">
        <v>722</v>
      </c>
      <c r="B710" s="10" t="s">
        <v>328</v>
      </c>
    </row>
    <row r="711" spans="1:2">
      <c r="A711" s="7" t="s">
        <v>723</v>
      </c>
      <c r="B711" s="10" t="s">
        <v>324</v>
      </c>
    </row>
    <row r="712" spans="1:2">
      <c r="A712" s="7" t="s">
        <v>724</v>
      </c>
      <c r="B712" s="10" t="s">
        <v>324</v>
      </c>
    </row>
    <row r="713" spans="1:2">
      <c r="A713" s="7" t="s">
        <v>725</v>
      </c>
      <c r="B713" s="10" t="s">
        <v>330</v>
      </c>
    </row>
    <row r="714" spans="1:2">
      <c r="A714" s="7" t="s">
        <v>726</v>
      </c>
      <c r="B714" s="10" t="s">
        <v>324</v>
      </c>
    </row>
    <row r="715" spans="1:2">
      <c r="A715" s="7" t="s">
        <v>727</v>
      </c>
      <c r="B715" s="10" t="s">
        <v>325</v>
      </c>
    </row>
    <row r="716" spans="1:2">
      <c r="A716" s="7" t="s">
        <v>728</v>
      </c>
      <c r="B716" s="10" t="s">
        <v>331</v>
      </c>
    </row>
    <row r="717" spans="1:2">
      <c r="A717" s="7" t="s">
        <v>729</v>
      </c>
      <c r="B717" s="10" t="s">
        <v>328</v>
      </c>
    </row>
    <row r="718" spans="1:2">
      <c r="A718" s="7" t="s">
        <v>730</v>
      </c>
      <c r="B718" s="10" t="s">
        <v>328</v>
      </c>
    </row>
    <row r="719" spans="1:2">
      <c r="A719" s="7" t="s">
        <v>731</v>
      </c>
      <c r="B719" s="10" t="s">
        <v>324</v>
      </c>
    </row>
    <row r="720" spans="1:2">
      <c r="A720" s="7" t="s">
        <v>732</v>
      </c>
      <c r="B720" s="10" t="s">
        <v>324</v>
      </c>
    </row>
    <row r="721" spans="1:2">
      <c r="A721" s="7" t="s">
        <v>733</v>
      </c>
      <c r="B721" s="10" t="s">
        <v>324</v>
      </c>
    </row>
    <row r="722" spans="1:2">
      <c r="A722" s="7" t="s">
        <v>734</v>
      </c>
      <c r="B722" s="10" t="s">
        <v>326</v>
      </c>
    </row>
    <row r="723" spans="1:2">
      <c r="A723" s="7" t="s">
        <v>735</v>
      </c>
      <c r="B723" s="10" t="s">
        <v>328</v>
      </c>
    </row>
    <row r="724" spans="1:2">
      <c r="A724" s="7" t="s">
        <v>736</v>
      </c>
      <c r="B724" s="10" t="s">
        <v>332</v>
      </c>
    </row>
    <row r="725" spans="1:2">
      <c r="A725" s="7" t="s">
        <v>737</v>
      </c>
      <c r="B725" s="10" t="s">
        <v>326</v>
      </c>
    </row>
    <row r="726" spans="1:2">
      <c r="A726" s="7" t="s">
        <v>738</v>
      </c>
      <c r="B726" s="10" t="s">
        <v>328</v>
      </c>
    </row>
    <row r="727" spans="1:2">
      <c r="A727" s="7" t="s">
        <v>739</v>
      </c>
      <c r="B727" s="10" t="s">
        <v>328</v>
      </c>
    </row>
    <row r="728" spans="1:2">
      <c r="A728" s="7" t="s">
        <v>740</v>
      </c>
      <c r="B728" s="10" t="s">
        <v>324</v>
      </c>
    </row>
    <row r="729" spans="1:2">
      <c r="A729" s="7" t="s">
        <v>741</v>
      </c>
      <c r="B729" s="10" t="s">
        <v>324</v>
      </c>
    </row>
    <row r="730" spans="1:2">
      <c r="A730" s="7" t="s">
        <v>742</v>
      </c>
      <c r="B730" s="10" t="s">
        <v>332</v>
      </c>
    </row>
    <row r="731" spans="1:2">
      <c r="A731" s="7" t="s">
        <v>743</v>
      </c>
      <c r="B731" s="10" t="s">
        <v>328</v>
      </c>
    </row>
    <row r="732" spans="1:2">
      <c r="A732" s="7" t="s">
        <v>744</v>
      </c>
      <c r="B732" s="10" t="s">
        <v>328</v>
      </c>
    </row>
    <row r="733" spans="1:2">
      <c r="A733" s="7" t="s">
        <v>745</v>
      </c>
      <c r="B733" s="10" t="s">
        <v>325</v>
      </c>
    </row>
    <row r="734" spans="1:2">
      <c r="A734" s="7" t="s">
        <v>746</v>
      </c>
      <c r="B734" s="10" t="s">
        <v>331</v>
      </c>
    </row>
    <row r="735" spans="1:2">
      <c r="A735" s="7" t="s">
        <v>747</v>
      </c>
      <c r="B735" s="10" t="s">
        <v>332</v>
      </c>
    </row>
    <row r="736" spans="1:2">
      <c r="A736" s="7" t="s">
        <v>748</v>
      </c>
      <c r="B736" s="10" t="s">
        <v>332</v>
      </c>
    </row>
    <row r="737" spans="1:2">
      <c r="A737" s="7" t="s">
        <v>749</v>
      </c>
      <c r="B737" s="10" t="s">
        <v>332</v>
      </c>
    </row>
    <row r="738" spans="1:2">
      <c r="A738" s="7" t="s">
        <v>750</v>
      </c>
      <c r="B738" s="10" t="s">
        <v>332</v>
      </c>
    </row>
    <row r="739" spans="1:2">
      <c r="A739" s="7" t="s">
        <v>751</v>
      </c>
      <c r="B739" s="10" t="s">
        <v>331</v>
      </c>
    </row>
    <row r="740" spans="1:2">
      <c r="A740" s="7" t="s">
        <v>752</v>
      </c>
      <c r="B740" s="10" t="s">
        <v>336</v>
      </c>
    </row>
    <row r="741" spans="1:2">
      <c r="A741" s="7" t="s">
        <v>753</v>
      </c>
      <c r="B741" s="10" t="s">
        <v>324</v>
      </c>
    </row>
    <row r="742" spans="1:2">
      <c r="A742" s="7" t="s">
        <v>754</v>
      </c>
      <c r="B742" s="10" t="s">
        <v>328</v>
      </c>
    </row>
    <row r="743" spans="1:2">
      <c r="A743" s="7" t="s">
        <v>755</v>
      </c>
      <c r="B743" s="10" t="s">
        <v>324</v>
      </c>
    </row>
    <row r="744" spans="1:2">
      <c r="A744" s="7" t="s">
        <v>756</v>
      </c>
      <c r="B744" s="10" t="s">
        <v>326</v>
      </c>
    </row>
    <row r="745" spans="1:2">
      <c r="A745" s="7" t="s">
        <v>757</v>
      </c>
      <c r="B745" s="10" t="s">
        <v>326</v>
      </c>
    </row>
    <row r="746" spans="1:2">
      <c r="A746" s="7" t="s">
        <v>758</v>
      </c>
      <c r="B746" s="10" t="s">
        <v>324</v>
      </c>
    </row>
    <row r="747" spans="1:2">
      <c r="A747" s="7" t="s">
        <v>759</v>
      </c>
      <c r="B747" s="10" t="s">
        <v>336</v>
      </c>
    </row>
    <row r="748" spans="1:2">
      <c r="A748" s="7" t="s">
        <v>760</v>
      </c>
      <c r="B748" s="10" t="s">
        <v>331</v>
      </c>
    </row>
    <row r="749" spans="1:2">
      <c r="A749" s="7" t="s">
        <v>761</v>
      </c>
      <c r="B749" s="10" t="s">
        <v>328</v>
      </c>
    </row>
    <row r="750" spans="1:2">
      <c r="A750" s="7" t="s">
        <v>762</v>
      </c>
      <c r="B750" s="10" t="s">
        <v>332</v>
      </c>
    </row>
    <row r="751" spans="1:2">
      <c r="A751" s="7" t="s">
        <v>763</v>
      </c>
      <c r="B751" s="10" t="s">
        <v>332</v>
      </c>
    </row>
    <row r="752" spans="1:2">
      <c r="A752" s="7" t="s">
        <v>764</v>
      </c>
      <c r="B752" s="10" t="s">
        <v>324</v>
      </c>
    </row>
    <row r="753" spans="1:2">
      <c r="A753" s="7" t="s">
        <v>765</v>
      </c>
      <c r="B753" s="10" t="s">
        <v>331</v>
      </c>
    </row>
    <row r="754" spans="1:2">
      <c r="A754" s="7" t="s">
        <v>766</v>
      </c>
      <c r="B754" s="10" t="s">
        <v>333</v>
      </c>
    </row>
    <row r="755" spans="1:2">
      <c r="A755" s="7" t="s">
        <v>767</v>
      </c>
      <c r="B755" s="10" t="s">
        <v>328</v>
      </c>
    </row>
    <row r="756" spans="1:2">
      <c r="A756" s="7" t="s">
        <v>768</v>
      </c>
      <c r="B756" s="10" t="s">
        <v>324</v>
      </c>
    </row>
    <row r="757" spans="1:2">
      <c r="A757" s="7" t="s">
        <v>769</v>
      </c>
      <c r="B757" s="10" t="s">
        <v>324</v>
      </c>
    </row>
    <row r="758" spans="1:2">
      <c r="A758" s="7" t="s">
        <v>770</v>
      </c>
      <c r="B758" s="10" t="s">
        <v>324</v>
      </c>
    </row>
    <row r="759" spans="1:2">
      <c r="A759" s="7" t="s">
        <v>771</v>
      </c>
      <c r="B759" s="10" t="s">
        <v>331</v>
      </c>
    </row>
    <row r="760" spans="1:2">
      <c r="A760" s="8" t="s">
        <v>772</v>
      </c>
      <c r="B760" s="10" t="s">
        <v>325</v>
      </c>
    </row>
    <row r="761" spans="1:2">
      <c r="A761" s="7" t="s">
        <v>773</v>
      </c>
      <c r="B761" s="10" t="s">
        <v>331</v>
      </c>
    </row>
    <row r="762" spans="1:2">
      <c r="A762" s="7" t="s">
        <v>774</v>
      </c>
      <c r="B762" s="10" t="s">
        <v>331</v>
      </c>
    </row>
    <row r="763" spans="1:2">
      <c r="A763" s="7" t="s">
        <v>775</v>
      </c>
      <c r="B763" s="10" t="s">
        <v>324</v>
      </c>
    </row>
    <row r="764" spans="1:2">
      <c r="A764" s="7" t="s">
        <v>776</v>
      </c>
      <c r="B764" s="10" t="s">
        <v>328</v>
      </c>
    </row>
    <row r="765" spans="1:2">
      <c r="A765" s="7" t="s">
        <v>777</v>
      </c>
      <c r="B765" s="10" t="s">
        <v>328</v>
      </c>
    </row>
    <row r="766" spans="1:2">
      <c r="A766" s="7" t="s">
        <v>778</v>
      </c>
      <c r="B766" s="10" t="s">
        <v>332</v>
      </c>
    </row>
    <row r="767" spans="1:2">
      <c r="A767" s="7" t="s">
        <v>779</v>
      </c>
      <c r="B767" s="10" t="s">
        <v>325</v>
      </c>
    </row>
    <row r="768" spans="1:2">
      <c r="A768" s="7" t="s">
        <v>780</v>
      </c>
      <c r="B768" s="10" t="s">
        <v>334</v>
      </c>
    </row>
    <row r="769" spans="1:2">
      <c r="A769" s="7" t="s">
        <v>781</v>
      </c>
      <c r="B769" s="10" t="s">
        <v>324</v>
      </c>
    </row>
    <row r="770" spans="1:2">
      <c r="A770" s="7" t="s">
        <v>782</v>
      </c>
      <c r="B770" s="10" t="s">
        <v>328</v>
      </c>
    </row>
    <row r="771" spans="1:2">
      <c r="A771" s="7" t="s">
        <v>783</v>
      </c>
      <c r="B771" s="10" t="s">
        <v>328</v>
      </c>
    </row>
    <row r="772" spans="1:2">
      <c r="A772" s="7" t="s">
        <v>784</v>
      </c>
      <c r="B772" s="10" t="s">
        <v>328</v>
      </c>
    </row>
    <row r="773" spans="1:2">
      <c r="A773" s="7" t="s">
        <v>785</v>
      </c>
      <c r="B773" s="10" t="s">
        <v>328</v>
      </c>
    </row>
    <row r="774" spans="1:2">
      <c r="A774" s="7" t="s">
        <v>786</v>
      </c>
      <c r="B774" s="10" t="s">
        <v>328</v>
      </c>
    </row>
    <row r="775" spans="1:2">
      <c r="A775" s="7" t="s">
        <v>787</v>
      </c>
      <c r="B775" s="10" t="s">
        <v>324</v>
      </c>
    </row>
    <row r="776" spans="1:2">
      <c r="A776" s="7" t="s">
        <v>788</v>
      </c>
      <c r="B776" s="10" t="s">
        <v>325</v>
      </c>
    </row>
    <row r="777" spans="1:2">
      <c r="A777" s="7" t="s">
        <v>789</v>
      </c>
      <c r="B777" s="10" t="s">
        <v>339</v>
      </c>
    </row>
    <row r="778" spans="1:2">
      <c r="A778" s="7" t="s">
        <v>790</v>
      </c>
      <c r="B778" s="10" t="s">
        <v>324</v>
      </c>
    </row>
    <row r="779" spans="1:2">
      <c r="A779" s="7" t="s">
        <v>791</v>
      </c>
      <c r="B779" s="10" t="s">
        <v>328</v>
      </c>
    </row>
    <row r="780" spans="1:2">
      <c r="A780" s="7" t="s">
        <v>792</v>
      </c>
      <c r="B780" s="10" t="s">
        <v>336</v>
      </c>
    </row>
    <row r="781" spans="1:2">
      <c r="A781" s="7" t="s">
        <v>793</v>
      </c>
      <c r="B781" s="10" t="s">
        <v>324</v>
      </c>
    </row>
    <row r="782" spans="1:2">
      <c r="A782" s="7" t="s">
        <v>794</v>
      </c>
      <c r="B782" s="10" t="s">
        <v>324</v>
      </c>
    </row>
    <row r="783" spans="1:2">
      <c r="A783" s="7" t="s">
        <v>795</v>
      </c>
      <c r="B783" s="10" t="s">
        <v>324</v>
      </c>
    </row>
    <row r="784" spans="1:2">
      <c r="A784" s="8" t="s">
        <v>796</v>
      </c>
      <c r="B784" s="10" t="s">
        <v>328</v>
      </c>
    </row>
    <row r="785" spans="1:2">
      <c r="A785" s="7" t="s">
        <v>797</v>
      </c>
      <c r="B785" s="10" t="s">
        <v>328</v>
      </c>
    </row>
    <row r="786" spans="1:2">
      <c r="A786" s="7" t="s">
        <v>798</v>
      </c>
      <c r="B786" s="10" t="s">
        <v>333</v>
      </c>
    </row>
    <row r="787" spans="1:2">
      <c r="A787" s="7" t="s">
        <v>799</v>
      </c>
      <c r="B787" s="10" t="s">
        <v>332</v>
      </c>
    </row>
    <row r="788" spans="1:2">
      <c r="A788" s="7" t="s">
        <v>800</v>
      </c>
      <c r="B788" s="10" t="s">
        <v>334</v>
      </c>
    </row>
    <row r="789" spans="1:2">
      <c r="A789" s="7" t="s">
        <v>801</v>
      </c>
      <c r="B789" s="10" t="s">
        <v>324</v>
      </c>
    </row>
    <row r="790" spans="1:2">
      <c r="A790" s="7" t="s">
        <v>802</v>
      </c>
      <c r="B790" s="10" t="s">
        <v>332</v>
      </c>
    </row>
    <row r="791" spans="1:2">
      <c r="A791" s="7" t="s">
        <v>803</v>
      </c>
      <c r="B791" s="10" t="s">
        <v>332</v>
      </c>
    </row>
    <row r="792" spans="1:2">
      <c r="A792" s="8" t="s">
        <v>804</v>
      </c>
      <c r="B792" s="10" t="s">
        <v>333</v>
      </c>
    </row>
    <row r="793" spans="1:2">
      <c r="A793" s="7" t="s">
        <v>805</v>
      </c>
      <c r="B793" s="10" t="s">
        <v>324</v>
      </c>
    </row>
    <row r="794" spans="1:2">
      <c r="A794" s="7" t="s">
        <v>806</v>
      </c>
      <c r="B794" s="10" t="s">
        <v>324</v>
      </c>
    </row>
    <row r="795" spans="1:2">
      <c r="A795" s="7" t="s">
        <v>807</v>
      </c>
      <c r="B795" s="10" t="s">
        <v>332</v>
      </c>
    </row>
    <row r="796" spans="1:2">
      <c r="A796" s="7" t="s">
        <v>808</v>
      </c>
      <c r="B796" s="10" t="s">
        <v>339</v>
      </c>
    </row>
    <row r="797" spans="1:2">
      <c r="A797" s="7" t="s">
        <v>809</v>
      </c>
      <c r="B797" s="10" t="s">
        <v>324</v>
      </c>
    </row>
    <row r="798" spans="1:2">
      <c r="A798" s="7" t="s">
        <v>810</v>
      </c>
      <c r="B798" s="10" t="s">
        <v>332</v>
      </c>
    </row>
    <row r="799" spans="1:2">
      <c r="A799" s="7" t="s">
        <v>811</v>
      </c>
      <c r="B799" s="10" t="s">
        <v>328</v>
      </c>
    </row>
    <row r="800" spans="1:2">
      <c r="A800" s="7" t="s">
        <v>812</v>
      </c>
      <c r="B800" s="10" t="s">
        <v>324</v>
      </c>
    </row>
    <row r="801" spans="1:2">
      <c r="A801" s="7" t="s">
        <v>813</v>
      </c>
      <c r="B801" s="10" t="s">
        <v>328</v>
      </c>
    </row>
    <row r="802" spans="1:2">
      <c r="A802" s="7" t="s">
        <v>814</v>
      </c>
      <c r="B802" s="10" t="s">
        <v>324</v>
      </c>
    </row>
    <row r="803" spans="1:2">
      <c r="A803" s="7" t="s">
        <v>815</v>
      </c>
      <c r="B803" s="10" t="s">
        <v>324</v>
      </c>
    </row>
    <row r="804" spans="1:2">
      <c r="A804" s="7" t="s">
        <v>816</v>
      </c>
      <c r="B804" s="10" t="s">
        <v>328</v>
      </c>
    </row>
    <row r="805" spans="1:2">
      <c r="A805" s="7" t="s">
        <v>817</v>
      </c>
      <c r="B805" s="10" t="s">
        <v>328</v>
      </c>
    </row>
    <row r="806" spans="1:2">
      <c r="A806" s="7" t="s">
        <v>818</v>
      </c>
      <c r="B806" s="10" t="s">
        <v>328</v>
      </c>
    </row>
    <row r="807" spans="1:2">
      <c r="A807" s="7" t="s">
        <v>819</v>
      </c>
      <c r="B807" s="10" t="s">
        <v>332</v>
      </c>
    </row>
    <row r="808" spans="1:2">
      <c r="A808" s="7" t="s">
        <v>820</v>
      </c>
      <c r="B808" s="10" t="s">
        <v>324</v>
      </c>
    </row>
    <row r="809" spans="1:2">
      <c r="A809" s="7" t="s">
        <v>821</v>
      </c>
      <c r="B809" s="10" t="s">
        <v>324</v>
      </c>
    </row>
    <row r="810" spans="1:2">
      <c r="A810" s="7" t="s">
        <v>822</v>
      </c>
      <c r="B810" s="10" t="s">
        <v>335</v>
      </c>
    </row>
    <row r="811" spans="1:2">
      <c r="A811" s="7" t="s">
        <v>823</v>
      </c>
      <c r="B811" s="10" t="s">
        <v>331</v>
      </c>
    </row>
    <row r="812" spans="1:2">
      <c r="A812" s="7" t="s">
        <v>824</v>
      </c>
      <c r="B812" s="10" t="s">
        <v>324</v>
      </c>
    </row>
    <row r="813" spans="1:2">
      <c r="A813" s="7" t="s">
        <v>825</v>
      </c>
      <c r="B813" s="10" t="s">
        <v>339</v>
      </c>
    </row>
    <row r="814" spans="1:2">
      <c r="A814" s="7" t="s">
        <v>826</v>
      </c>
      <c r="B814" s="10" t="s">
        <v>328</v>
      </c>
    </row>
    <row r="815" spans="1:2">
      <c r="A815" s="7" t="s">
        <v>827</v>
      </c>
      <c r="B815" s="10" t="s">
        <v>328</v>
      </c>
    </row>
    <row r="816" spans="1:2">
      <c r="A816" s="7" t="s">
        <v>828</v>
      </c>
      <c r="B816" s="10" t="s">
        <v>332</v>
      </c>
    </row>
    <row r="817" spans="1:2">
      <c r="A817" s="7" t="s">
        <v>829</v>
      </c>
      <c r="B817" s="10" t="s">
        <v>333</v>
      </c>
    </row>
    <row r="818" spans="1:2">
      <c r="A818" s="7" t="s">
        <v>830</v>
      </c>
      <c r="B818" s="10" t="s">
        <v>332</v>
      </c>
    </row>
    <row r="819" spans="1:2">
      <c r="A819" s="7" t="s">
        <v>831</v>
      </c>
      <c r="B819" s="10" t="s">
        <v>336</v>
      </c>
    </row>
    <row r="820" spans="1:2">
      <c r="A820" s="7" t="s">
        <v>832</v>
      </c>
      <c r="B820" s="10" t="s">
        <v>336</v>
      </c>
    </row>
    <row r="821" spans="1:2">
      <c r="A821" s="7" t="s">
        <v>833</v>
      </c>
      <c r="B821" s="10" t="s">
        <v>325</v>
      </c>
    </row>
    <row r="822" spans="1:2">
      <c r="A822" s="7" t="s">
        <v>834</v>
      </c>
      <c r="B822" s="10" t="s">
        <v>324</v>
      </c>
    </row>
    <row r="823" spans="1:2">
      <c r="A823" s="7" t="s">
        <v>835</v>
      </c>
      <c r="B823" s="10" t="s">
        <v>324</v>
      </c>
    </row>
    <row r="824" spans="1:2">
      <c r="A824" s="7" t="s">
        <v>836</v>
      </c>
      <c r="B824" s="10" t="s">
        <v>330</v>
      </c>
    </row>
    <row r="825" spans="1:2">
      <c r="A825" s="7" t="s">
        <v>837</v>
      </c>
      <c r="B825" s="10" t="s">
        <v>330</v>
      </c>
    </row>
    <row r="826" spans="1:2">
      <c r="A826" s="7" t="s">
        <v>838</v>
      </c>
      <c r="B826" s="10" t="s">
        <v>328</v>
      </c>
    </row>
    <row r="827" spans="1:2">
      <c r="A827" s="7" t="s">
        <v>839</v>
      </c>
      <c r="B827" s="10" t="s">
        <v>328</v>
      </c>
    </row>
    <row r="828" spans="1:2">
      <c r="A828" s="7" t="s">
        <v>840</v>
      </c>
      <c r="B828" s="10" t="s">
        <v>329</v>
      </c>
    </row>
    <row r="829" spans="1:2">
      <c r="A829" s="7" t="s">
        <v>841</v>
      </c>
      <c r="B829" s="10" t="s">
        <v>328</v>
      </c>
    </row>
    <row r="830" spans="1:2">
      <c r="A830" s="7" t="s">
        <v>842</v>
      </c>
      <c r="B830" s="10" t="s">
        <v>332</v>
      </c>
    </row>
    <row r="831" spans="1:2">
      <c r="A831" s="7" t="s">
        <v>843</v>
      </c>
      <c r="B831" s="10" t="s">
        <v>332</v>
      </c>
    </row>
    <row r="832" spans="1:2">
      <c r="A832" s="7" t="s">
        <v>844</v>
      </c>
      <c r="B832" s="10" t="s">
        <v>333</v>
      </c>
    </row>
    <row r="833" spans="1:2">
      <c r="A833" s="8" t="s">
        <v>845</v>
      </c>
      <c r="B833" s="10" t="s">
        <v>330</v>
      </c>
    </row>
    <row r="834" spans="1:2">
      <c r="A834" s="7" t="s">
        <v>846</v>
      </c>
      <c r="B834" s="10" t="s">
        <v>332</v>
      </c>
    </row>
    <row r="835" spans="1:2">
      <c r="A835" s="7" t="s">
        <v>847</v>
      </c>
      <c r="B835" s="10" t="s">
        <v>329</v>
      </c>
    </row>
    <row r="836" spans="1:2">
      <c r="A836" s="7" t="s">
        <v>848</v>
      </c>
      <c r="B836" s="10" t="s">
        <v>329</v>
      </c>
    </row>
    <row r="837" spans="1:2">
      <c r="A837" s="7" t="s">
        <v>849</v>
      </c>
      <c r="B837" s="10" t="s">
        <v>332</v>
      </c>
    </row>
    <row r="838" spans="1:2">
      <c r="A838" s="7" t="s">
        <v>850</v>
      </c>
      <c r="B838" s="10" t="s">
        <v>332</v>
      </c>
    </row>
    <row r="839" spans="1:2">
      <c r="A839" s="7" t="s">
        <v>851</v>
      </c>
      <c r="B839" s="10" t="s">
        <v>324</v>
      </c>
    </row>
    <row r="840" spans="1:2">
      <c r="A840" s="7" t="s">
        <v>852</v>
      </c>
      <c r="B840" s="10" t="s">
        <v>329</v>
      </c>
    </row>
    <row r="841" spans="1:2">
      <c r="A841" s="7" t="s">
        <v>853</v>
      </c>
      <c r="B841" s="10" t="s">
        <v>333</v>
      </c>
    </row>
    <row r="842" spans="1:2">
      <c r="A842" s="7" t="s">
        <v>854</v>
      </c>
      <c r="B842" s="10" t="s">
        <v>328</v>
      </c>
    </row>
    <row r="843" spans="1:2">
      <c r="A843" s="7" t="s">
        <v>855</v>
      </c>
      <c r="B843" s="10" t="s">
        <v>328</v>
      </c>
    </row>
    <row r="844" spans="1:2">
      <c r="A844" s="7" t="s">
        <v>856</v>
      </c>
      <c r="B844" s="10" t="s">
        <v>329</v>
      </c>
    </row>
    <row r="845" spans="1:2">
      <c r="A845" s="7" t="s">
        <v>857</v>
      </c>
      <c r="B845" s="10" t="s">
        <v>325</v>
      </c>
    </row>
    <row r="846" spans="1:2">
      <c r="A846" s="7" t="s">
        <v>858</v>
      </c>
      <c r="B846" s="10" t="s">
        <v>324</v>
      </c>
    </row>
    <row r="847" spans="1:2">
      <c r="A847" s="7" t="s">
        <v>859</v>
      </c>
      <c r="B847" s="10" t="s">
        <v>324</v>
      </c>
    </row>
    <row r="848" spans="1:2">
      <c r="A848" s="7" t="s">
        <v>860</v>
      </c>
      <c r="B848" s="10" t="s">
        <v>329</v>
      </c>
    </row>
    <row r="849" spans="1:2">
      <c r="A849" s="7" t="s">
        <v>861</v>
      </c>
      <c r="B849" s="10" t="s">
        <v>332</v>
      </c>
    </row>
    <row r="850" spans="1:2">
      <c r="A850" s="7" t="s">
        <v>862</v>
      </c>
      <c r="B850" s="10" t="s">
        <v>333</v>
      </c>
    </row>
    <row r="851" spans="1:2">
      <c r="A851" s="7" t="s">
        <v>863</v>
      </c>
      <c r="B851" s="10" t="s">
        <v>324</v>
      </c>
    </row>
    <row r="852" spans="1:2">
      <c r="A852" s="7" t="s">
        <v>864</v>
      </c>
      <c r="B852" s="10" t="s">
        <v>332</v>
      </c>
    </row>
    <row r="853" spans="1:2">
      <c r="A853" s="7" t="s">
        <v>865</v>
      </c>
      <c r="B853" s="10" t="s">
        <v>324</v>
      </c>
    </row>
    <row r="854" spans="1:2">
      <c r="A854" s="7" t="s">
        <v>866</v>
      </c>
      <c r="B854" s="10" t="s">
        <v>330</v>
      </c>
    </row>
    <row r="855" spans="1:2">
      <c r="A855" s="7" t="s">
        <v>867</v>
      </c>
      <c r="B855" s="10" t="s">
        <v>332</v>
      </c>
    </row>
    <row r="856" spans="1:2">
      <c r="A856" s="7" t="s">
        <v>868</v>
      </c>
      <c r="B856" s="10" t="s">
        <v>328</v>
      </c>
    </row>
    <row r="857" spans="1:2">
      <c r="A857" s="7" t="s">
        <v>869</v>
      </c>
      <c r="B857" s="10" t="s">
        <v>324</v>
      </c>
    </row>
    <row r="858" spans="1:2">
      <c r="A858" s="7" t="s">
        <v>870</v>
      </c>
      <c r="B858" s="10" t="s">
        <v>324</v>
      </c>
    </row>
    <row r="859" spans="1:2">
      <c r="A859" s="7" t="s">
        <v>871</v>
      </c>
      <c r="B859" s="10" t="s">
        <v>332</v>
      </c>
    </row>
    <row r="860" spans="1:2">
      <c r="A860" s="7" t="s">
        <v>872</v>
      </c>
      <c r="B860" s="10" t="s">
        <v>324</v>
      </c>
    </row>
    <row r="861" spans="1:2">
      <c r="A861" s="7" t="s">
        <v>873</v>
      </c>
      <c r="B861" s="10" t="s">
        <v>324</v>
      </c>
    </row>
    <row r="862" spans="1:2">
      <c r="A862" s="7" t="s">
        <v>874</v>
      </c>
      <c r="B862" s="10" t="s">
        <v>332</v>
      </c>
    </row>
    <row r="863" spans="1:2">
      <c r="A863" s="7" t="s">
        <v>875</v>
      </c>
      <c r="B863" s="10" t="s">
        <v>336</v>
      </c>
    </row>
    <row r="864" spans="1:2">
      <c r="A864" s="7" t="s">
        <v>876</v>
      </c>
      <c r="B864" s="10" t="s">
        <v>332</v>
      </c>
    </row>
    <row r="865" spans="1:2">
      <c r="A865" s="7" t="s">
        <v>877</v>
      </c>
      <c r="B865" s="10" t="s">
        <v>336</v>
      </c>
    </row>
    <row r="866" spans="1:2">
      <c r="A866" s="7" t="s">
        <v>878</v>
      </c>
      <c r="B866" s="10" t="s">
        <v>324</v>
      </c>
    </row>
    <row r="867" spans="1:2">
      <c r="A867" s="7" t="s">
        <v>879</v>
      </c>
      <c r="B867" s="10" t="s">
        <v>324</v>
      </c>
    </row>
    <row r="868" spans="1:2">
      <c r="A868" s="7" t="s">
        <v>880</v>
      </c>
      <c r="B868" s="10" t="s">
        <v>324</v>
      </c>
    </row>
    <row r="869" spans="1:2">
      <c r="A869" s="7" t="s">
        <v>881</v>
      </c>
      <c r="B869" s="10" t="s">
        <v>328</v>
      </c>
    </row>
    <row r="870" spans="1:2">
      <c r="A870" s="7" t="s">
        <v>882</v>
      </c>
      <c r="B870" s="10" t="s">
        <v>330</v>
      </c>
    </row>
    <row r="871" spans="1:2">
      <c r="A871" s="7" t="s">
        <v>883</v>
      </c>
      <c r="B871" s="10" t="s">
        <v>335</v>
      </c>
    </row>
    <row r="872" spans="1:2">
      <c r="A872" s="7" t="s">
        <v>884</v>
      </c>
      <c r="B872" s="10" t="s">
        <v>328</v>
      </c>
    </row>
    <row r="873" spans="1:2">
      <c r="A873" s="7" t="s">
        <v>885</v>
      </c>
      <c r="B873" s="10" t="s">
        <v>328</v>
      </c>
    </row>
    <row r="874" spans="1:2">
      <c r="A874" s="7" t="s">
        <v>886</v>
      </c>
      <c r="B874" s="10" t="s">
        <v>328</v>
      </c>
    </row>
    <row r="875" spans="1:2">
      <c r="A875" s="7" t="s">
        <v>887</v>
      </c>
      <c r="B875" s="10" t="s">
        <v>329</v>
      </c>
    </row>
    <row r="876" spans="1:2">
      <c r="A876" s="7" t="s">
        <v>888</v>
      </c>
      <c r="B876" s="10" t="s">
        <v>328</v>
      </c>
    </row>
    <row r="877" spans="1:2">
      <c r="A877" s="7" t="s">
        <v>889</v>
      </c>
      <c r="B877" s="10" t="s">
        <v>326</v>
      </c>
    </row>
    <row r="878" spans="1:2">
      <c r="A878" s="8" t="s">
        <v>890</v>
      </c>
      <c r="B878" s="10" t="s">
        <v>328</v>
      </c>
    </row>
    <row r="879" spans="1:2">
      <c r="A879" s="7" t="s">
        <v>891</v>
      </c>
      <c r="B879" s="10" t="s">
        <v>324</v>
      </c>
    </row>
    <row r="880" spans="1:2">
      <c r="A880" s="7" t="s">
        <v>892</v>
      </c>
      <c r="B880" s="10" t="s">
        <v>336</v>
      </c>
    </row>
    <row r="881" spans="1:2">
      <c r="A881" s="7" t="s">
        <v>893</v>
      </c>
      <c r="B881" s="10" t="s">
        <v>332</v>
      </c>
    </row>
    <row r="882" spans="1:2">
      <c r="A882" s="7" t="s">
        <v>894</v>
      </c>
      <c r="B882" s="10" t="s">
        <v>332</v>
      </c>
    </row>
    <row r="883" spans="1:2">
      <c r="A883" s="7" t="s">
        <v>895</v>
      </c>
      <c r="B883" s="10" t="s">
        <v>324</v>
      </c>
    </row>
    <row r="884" spans="1:2">
      <c r="A884" s="7" t="s">
        <v>896</v>
      </c>
      <c r="B884" s="10" t="s">
        <v>325</v>
      </c>
    </row>
    <row r="885" spans="1:2">
      <c r="A885" s="7" t="s">
        <v>897</v>
      </c>
      <c r="B885" s="10" t="s">
        <v>335</v>
      </c>
    </row>
    <row r="886" spans="1:2">
      <c r="A886" s="7" t="s">
        <v>898</v>
      </c>
      <c r="B886" s="10" t="s">
        <v>338</v>
      </c>
    </row>
    <row r="887" spans="1:2">
      <c r="A887" s="7" t="s">
        <v>899</v>
      </c>
      <c r="B887" s="10" t="s">
        <v>324</v>
      </c>
    </row>
    <row r="888" spans="1:2">
      <c r="A888" s="7" t="s">
        <v>900</v>
      </c>
      <c r="B888" s="10" t="s">
        <v>328</v>
      </c>
    </row>
    <row r="889" spans="1:2">
      <c r="A889" s="7" t="s">
        <v>901</v>
      </c>
      <c r="B889" s="10" t="s">
        <v>336</v>
      </c>
    </row>
    <row r="890" spans="1:2">
      <c r="A890" s="7" t="s">
        <v>902</v>
      </c>
      <c r="B890" s="10" t="s">
        <v>324</v>
      </c>
    </row>
    <row r="891" spans="1:2">
      <c r="A891" s="7" t="s">
        <v>903</v>
      </c>
      <c r="B891" s="1" t="s">
        <v>328</v>
      </c>
    </row>
    <row r="892" spans="1:2">
      <c r="A892" s="8" t="s">
        <v>904</v>
      </c>
      <c r="B892" s="10" t="s">
        <v>332</v>
      </c>
    </row>
    <row r="893" spans="1:2">
      <c r="A893" s="7" t="s">
        <v>905</v>
      </c>
      <c r="B893" s="10" t="s">
        <v>326</v>
      </c>
    </row>
    <row r="894" spans="1:2">
      <c r="A894" s="7" t="s">
        <v>906</v>
      </c>
      <c r="B894" s="10" t="s">
        <v>324</v>
      </c>
    </row>
    <row r="895" spans="1:2">
      <c r="A895" s="7" t="s">
        <v>907</v>
      </c>
      <c r="B895" s="10" t="s">
        <v>328</v>
      </c>
    </row>
    <row r="896" spans="1:2">
      <c r="A896" s="8" t="s">
        <v>908</v>
      </c>
      <c r="B896" s="10" t="s">
        <v>324</v>
      </c>
    </row>
    <row r="897" spans="1:2">
      <c r="A897" s="7" t="s">
        <v>909</v>
      </c>
      <c r="B897" s="10" t="s">
        <v>324</v>
      </c>
    </row>
    <row r="898" spans="1:2">
      <c r="A898" s="7" t="s">
        <v>910</v>
      </c>
      <c r="B898" s="10" t="s">
        <v>330</v>
      </c>
    </row>
    <row r="899" spans="1:2">
      <c r="A899" s="7" t="s">
        <v>911</v>
      </c>
      <c r="B899" s="10" t="s">
        <v>324</v>
      </c>
    </row>
    <row r="900" spans="1:2">
      <c r="A900" s="7" t="s">
        <v>912</v>
      </c>
      <c r="B900" s="10" t="s">
        <v>332</v>
      </c>
    </row>
    <row r="901" spans="1:2">
      <c r="A901" s="8" t="s">
        <v>913</v>
      </c>
      <c r="B901" s="10" t="s">
        <v>332</v>
      </c>
    </row>
    <row r="902" spans="1:2">
      <c r="A902" s="7" t="s">
        <v>914</v>
      </c>
      <c r="B902" s="10" t="s">
        <v>332</v>
      </c>
    </row>
    <row r="903" spans="1:2">
      <c r="A903" s="7" t="s">
        <v>915</v>
      </c>
      <c r="B903" s="10" t="s">
        <v>332</v>
      </c>
    </row>
    <row r="904" spans="1:2">
      <c r="A904" s="7" t="s">
        <v>916</v>
      </c>
      <c r="B904" s="10" t="s">
        <v>328</v>
      </c>
    </row>
    <row r="905" spans="1:2">
      <c r="A905" s="7" t="s">
        <v>917</v>
      </c>
      <c r="B905" s="10" t="s">
        <v>332</v>
      </c>
    </row>
    <row r="906" spans="1:2">
      <c r="A906" s="7" t="s">
        <v>918</v>
      </c>
      <c r="B906" s="10" t="s">
        <v>324</v>
      </c>
    </row>
    <row r="907" spans="1:2">
      <c r="A907" s="7" t="s">
        <v>919</v>
      </c>
      <c r="B907" s="10" t="s">
        <v>332</v>
      </c>
    </row>
    <row r="908" spans="1:2">
      <c r="A908" s="7" t="s">
        <v>920</v>
      </c>
      <c r="B908" s="10" t="s">
        <v>328</v>
      </c>
    </row>
    <row r="909" spans="1:2">
      <c r="A909" s="7" t="s">
        <v>921</v>
      </c>
      <c r="B909" s="10" t="s">
        <v>336</v>
      </c>
    </row>
    <row r="910" spans="1:2">
      <c r="A910" s="7" t="s">
        <v>922</v>
      </c>
      <c r="B910" s="10" t="s">
        <v>324</v>
      </c>
    </row>
    <row r="911" spans="1:2">
      <c r="A911" s="7" t="s">
        <v>923</v>
      </c>
      <c r="B911" s="10" t="s">
        <v>332</v>
      </c>
    </row>
    <row r="912" spans="1:2">
      <c r="A912" s="7" t="s">
        <v>924</v>
      </c>
      <c r="B912" s="10" t="s">
        <v>332</v>
      </c>
    </row>
    <row r="913" spans="1:2">
      <c r="A913" s="7" t="s">
        <v>925</v>
      </c>
      <c r="B913" s="10" t="s">
        <v>324</v>
      </c>
    </row>
    <row r="914" spans="1:2">
      <c r="A914" s="7" t="s">
        <v>926</v>
      </c>
      <c r="B914" s="10" t="s">
        <v>328</v>
      </c>
    </row>
    <row r="915" spans="1:2">
      <c r="A915" s="7" t="s">
        <v>927</v>
      </c>
      <c r="B915" s="10" t="s">
        <v>324</v>
      </c>
    </row>
    <row r="916" spans="1:2">
      <c r="A916" s="7" t="s">
        <v>928</v>
      </c>
      <c r="B916" s="10" t="s">
        <v>324</v>
      </c>
    </row>
    <row r="917" spans="1:2">
      <c r="A917" s="7" t="s">
        <v>929</v>
      </c>
      <c r="B917" s="10" t="s">
        <v>324</v>
      </c>
    </row>
    <row r="918" spans="1:2">
      <c r="A918" s="8" t="s">
        <v>930</v>
      </c>
      <c r="B918" s="10" t="s">
        <v>333</v>
      </c>
    </row>
    <row r="919" spans="1:2">
      <c r="A919" s="7" t="s">
        <v>931</v>
      </c>
      <c r="B919" s="10" t="s">
        <v>324</v>
      </c>
    </row>
    <row r="920" spans="1:2">
      <c r="A920" s="7" t="s">
        <v>932</v>
      </c>
      <c r="B920" s="10" t="s">
        <v>324</v>
      </c>
    </row>
    <row r="921" spans="1:2">
      <c r="A921" s="7" t="s">
        <v>933</v>
      </c>
      <c r="B921" s="10" t="s">
        <v>324</v>
      </c>
    </row>
    <row r="922" spans="1:2">
      <c r="A922" s="7" t="s">
        <v>934</v>
      </c>
      <c r="B922" s="10" t="s">
        <v>325</v>
      </c>
    </row>
    <row r="923" spans="1:2">
      <c r="A923" s="7" t="s">
        <v>935</v>
      </c>
      <c r="B923" s="10" t="s">
        <v>328</v>
      </c>
    </row>
    <row r="924" spans="1:2">
      <c r="A924" s="7" t="s">
        <v>936</v>
      </c>
      <c r="B924" s="10" t="s">
        <v>328</v>
      </c>
    </row>
    <row r="925" spans="1:2">
      <c r="A925" s="7" t="s">
        <v>937</v>
      </c>
      <c r="B925" s="10" t="s">
        <v>333</v>
      </c>
    </row>
    <row r="926" spans="1:2">
      <c r="A926" s="7" t="s">
        <v>938</v>
      </c>
      <c r="B926" s="10" t="s">
        <v>324</v>
      </c>
    </row>
    <row r="927" spans="1:2">
      <c r="A927" s="7" t="s">
        <v>939</v>
      </c>
      <c r="B927" s="10" t="s">
        <v>328</v>
      </c>
    </row>
  </sheetData>
  <dataValidations count="1">
    <dataValidation type="list" allowBlank="1" sqref="B2:B927" xr:uid="{B4870B1A-479A-2649-934D-356AF199B24E}">
      <formula1>"DPD,VER,RES,DOC,TST,BRC,MDL,NFT,MOD,DEL,FIX,ANT,RFT,IMP,RMN,CLN,CMT"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3331-E095-E240-8AE2-8C52E017D8EF}">
  <dimension ref="A1:G926"/>
  <sheetViews>
    <sheetView tabSelected="1" workbookViewId="0">
      <selection activeCell="E929" sqref="E929"/>
    </sheetView>
  </sheetViews>
  <sheetFormatPr baseColWidth="10" defaultRowHeight="16"/>
  <cols>
    <col min="6" max="6" width="17.6640625" customWidth="1"/>
    <col min="7" max="7" width="21.33203125" customWidth="1"/>
  </cols>
  <sheetData>
    <row r="1" spans="1:7">
      <c r="A1" t="s">
        <v>940</v>
      </c>
      <c r="B1" t="s">
        <v>962</v>
      </c>
      <c r="C1" t="s">
        <v>963</v>
      </c>
      <c r="D1" t="s">
        <v>964</v>
      </c>
      <c r="E1" t="s">
        <v>965</v>
      </c>
      <c r="F1" t="s">
        <v>966</v>
      </c>
      <c r="G1" t="s">
        <v>967</v>
      </c>
    </row>
    <row r="2" spans="1:7">
      <c r="A2" s="13" t="str">
        <f>HYPERLINK("https://github.com/apache/calcite/commit/0b9ea98","0b9ea98")</f>
        <v>0b9ea98</v>
      </c>
      <c r="B2" s="1" t="s">
        <v>942</v>
      </c>
      <c r="C2" s="1"/>
      <c r="D2" s="1"/>
      <c r="E2" s="1"/>
      <c r="F2" s="1"/>
      <c r="G2" s="1" t="s">
        <v>943</v>
      </c>
    </row>
    <row r="3" spans="1:7">
      <c r="A3" s="13" t="str">
        <f>HYPERLINK("https://github.com/apache/calcite/commit/980d9f8","980d9f8")</f>
        <v>980d9f8</v>
      </c>
      <c r="B3" s="1"/>
      <c r="C3" s="1"/>
      <c r="D3" s="1"/>
      <c r="E3" s="1"/>
      <c r="F3" s="1"/>
      <c r="G3" s="1" t="s">
        <v>944</v>
      </c>
    </row>
    <row r="4" spans="1:7">
      <c r="A4" s="13" t="str">
        <f>HYPERLINK("https://github.com/apache/calcite/commit/e9d5060","e9d5060")</f>
        <v>e9d5060</v>
      </c>
      <c r="B4" s="1" t="s">
        <v>942</v>
      </c>
      <c r="C4" s="1"/>
      <c r="D4" s="1"/>
      <c r="E4" s="1"/>
      <c r="F4" s="1" t="s">
        <v>945</v>
      </c>
      <c r="G4" s="1" t="s">
        <v>943</v>
      </c>
    </row>
    <row r="5" spans="1:7">
      <c r="A5" s="13" t="str">
        <f>HYPERLINK("https://github.com/apache/calcite/commit/a63639b","a63639b")</f>
        <v>a63639b</v>
      </c>
      <c r="B5" s="1" t="s">
        <v>942</v>
      </c>
      <c r="C5" s="1"/>
      <c r="D5" s="1"/>
      <c r="E5" s="1" t="s">
        <v>946</v>
      </c>
      <c r="F5" s="1" t="s">
        <v>947</v>
      </c>
      <c r="G5" s="1" t="s">
        <v>943</v>
      </c>
    </row>
    <row r="6" spans="1:7">
      <c r="A6" s="13" t="str">
        <f>HYPERLINK("https://github.com/apache/calcite/commit/a611d64","a611d64")</f>
        <v>a611d64</v>
      </c>
      <c r="B6" s="1"/>
      <c r="C6" s="1"/>
      <c r="D6" s="1"/>
      <c r="E6" s="1"/>
      <c r="F6" s="1" t="s">
        <v>948</v>
      </c>
      <c r="G6" s="1" t="s">
        <v>949</v>
      </c>
    </row>
    <row r="7" spans="1:7">
      <c r="A7" s="13" t="str">
        <f>HYPERLINK("https://github.com/apache/calcite/commit/c711fed","c711fed")</f>
        <v>c711fed</v>
      </c>
      <c r="B7" s="1"/>
      <c r="C7" s="1"/>
      <c r="D7" s="1"/>
      <c r="E7" s="1"/>
      <c r="F7" s="1"/>
      <c r="G7" s="1" t="s">
        <v>946</v>
      </c>
    </row>
    <row r="8" spans="1:7">
      <c r="A8" s="13" t="str">
        <f>HYPERLINK("https://github.com/apache/calcite/commit/5cee2a1","5cee2a1")</f>
        <v>5cee2a1</v>
      </c>
      <c r="B8" s="1" t="s">
        <v>942</v>
      </c>
      <c r="C8" s="1"/>
      <c r="D8" s="1"/>
      <c r="E8" s="1"/>
      <c r="F8" s="1" t="s">
        <v>947</v>
      </c>
      <c r="G8" s="1" t="s">
        <v>943</v>
      </c>
    </row>
    <row r="9" spans="1:7">
      <c r="A9" s="13" t="str">
        <f>HYPERLINK("https://github.com/apache/commons-bcel/commit/8ddaf50","8ddaf50")</f>
        <v>8ddaf50</v>
      </c>
      <c r="B9" s="1"/>
      <c r="C9" s="1"/>
      <c r="D9" s="1"/>
      <c r="E9" s="1"/>
      <c r="F9" s="1"/>
      <c r="G9" s="1" t="s">
        <v>950</v>
      </c>
    </row>
    <row r="10" spans="1:7">
      <c r="A10" s="13" t="str">
        <f>HYPERLINK("https://github.com/apache/commons-bcel/commit/9bebece","9bebece")</f>
        <v>9bebece</v>
      </c>
      <c r="B10" s="1"/>
      <c r="C10" s="1"/>
      <c r="D10" s="1"/>
      <c r="E10" s="1"/>
      <c r="F10" s="1"/>
      <c r="G10" s="1" t="s">
        <v>944</v>
      </c>
    </row>
    <row r="11" spans="1:7">
      <c r="A11" s="13" t="str">
        <f>HYPERLINK("https://github.com/apache/commons-bcel/commit/2010565","2010565")</f>
        <v>2010565</v>
      </c>
      <c r="B11" s="1"/>
      <c r="C11" s="1"/>
      <c r="D11" s="1"/>
      <c r="E11" s="1"/>
      <c r="F11" s="1"/>
      <c r="G11" s="1" t="s">
        <v>945</v>
      </c>
    </row>
    <row r="12" spans="1:7">
      <c r="A12" s="13" t="str">
        <f>HYPERLINK("https://github.com/apache/commons-bcel/commit/e5585e4","e5585e4")</f>
        <v>e5585e4</v>
      </c>
      <c r="B12" s="1"/>
      <c r="C12" s="1"/>
      <c r="D12" s="1"/>
      <c r="E12" s="1"/>
      <c r="F12" s="1"/>
      <c r="G12" s="1" t="s">
        <v>945</v>
      </c>
    </row>
    <row r="13" spans="1:7">
      <c r="A13" s="13" t="str">
        <f>HYPERLINK("https://github.com/apache/commons-bcel/commit/129eca8","129eca8")</f>
        <v>129eca8</v>
      </c>
      <c r="B13" s="1" t="s">
        <v>942</v>
      </c>
      <c r="C13" s="1"/>
      <c r="D13" s="1"/>
      <c r="E13" s="1"/>
      <c r="F13" s="1"/>
      <c r="G13" s="1" t="s">
        <v>945</v>
      </c>
    </row>
    <row r="14" spans="1:7">
      <c r="A14" s="13" t="str">
        <f>HYPERLINK("https://github.com/apache/commons-bcel/commit/da4ec29","da4ec29")</f>
        <v>da4ec29</v>
      </c>
      <c r="B14" s="1" t="s">
        <v>942</v>
      </c>
      <c r="C14" s="1"/>
      <c r="D14" s="1"/>
      <c r="E14" s="1"/>
      <c r="F14" s="1" t="s">
        <v>946</v>
      </c>
      <c r="G14" s="1" t="s">
        <v>943</v>
      </c>
    </row>
    <row r="15" spans="1:7">
      <c r="A15" s="13" t="str">
        <f>HYPERLINK("https://github.com/apache/commons-bcel/commit/9640239","9640239")</f>
        <v>9640239</v>
      </c>
      <c r="B15" s="1"/>
      <c r="C15" s="1"/>
      <c r="D15" s="1"/>
      <c r="E15" s="1"/>
      <c r="F15" s="1"/>
      <c r="G15" s="1" t="s">
        <v>951</v>
      </c>
    </row>
    <row r="16" spans="1:7">
      <c r="A16" s="13" t="str">
        <f>HYPERLINK("https://github.com/apache/commons-bcel/commit/25d3c6f","25d3c6f")</f>
        <v>25d3c6f</v>
      </c>
      <c r="B16" s="1"/>
      <c r="C16" s="1"/>
      <c r="D16" s="1"/>
      <c r="E16" s="1"/>
      <c r="F16" s="1"/>
      <c r="G16" s="1" t="s">
        <v>951</v>
      </c>
    </row>
    <row r="17" spans="1:7">
      <c r="A17" s="13" t="str">
        <f>HYPERLINK("https://github.com/apache/commons-collections/commit/6ed868d","6ed868d")</f>
        <v>6ed868d</v>
      </c>
      <c r="B17" s="1"/>
      <c r="C17" s="1"/>
      <c r="D17" s="1"/>
      <c r="E17" s="1"/>
      <c r="F17" s="1" t="s">
        <v>946</v>
      </c>
      <c r="G17" s="1" t="s">
        <v>952</v>
      </c>
    </row>
    <row r="18" spans="1:7">
      <c r="A18" s="13" t="str">
        <f>HYPERLINK("https://github.com/apache/commons-collections/commit/90f4139","90f4139")</f>
        <v>90f4139</v>
      </c>
      <c r="B18" s="1" t="s">
        <v>942</v>
      </c>
      <c r="C18" s="1"/>
      <c r="D18" s="1"/>
      <c r="E18" s="1"/>
      <c r="F18" s="1"/>
      <c r="G18" s="1" t="s">
        <v>946</v>
      </c>
    </row>
    <row r="19" spans="1:7">
      <c r="A19" s="13" t="str">
        <f>HYPERLINK("https://github.com/apache/commons-collections/commit/83226e1","83226e1")</f>
        <v>83226e1</v>
      </c>
      <c r="B19" s="1" t="s">
        <v>942</v>
      </c>
      <c r="C19" s="1"/>
      <c r="D19" s="1"/>
      <c r="E19" s="1" t="s">
        <v>953</v>
      </c>
      <c r="F19" s="1" t="s">
        <v>946</v>
      </c>
      <c r="G19" s="1" t="s">
        <v>944</v>
      </c>
    </row>
    <row r="20" spans="1:7">
      <c r="A20" s="13" t="str">
        <f>HYPERLINK("https://github.com/apache/commons-collections/commit/c340a74","c340a74")</f>
        <v>c340a74</v>
      </c>
      <c r="B20" s="1" t="s">
        <v>942</v>
      </c>
      <c r="C20" s="1"/>
      <c r="D20" s="1"/>
      <c r="E20" s="1"/>
      <c r="F20" s="1" t="s">
        <v>946</v>
      </c>
      <c r="G20" s="1" t="s">
        <v>953</v>
      </c>
    </row>
    <row r="21" spans="1:7">
      <c r="A21" s="13" t="str">
        <f>HYPERLINK("https://github.com/apache/commons-compress/commit/a793612","a793612")</f>
        <v>a793612</v>
      </c>
      <c r="B21" s="1"/>
      <c r="C21" s="1"/>
      <c r="D21" s="1"/>
      <c r="E21" s="1"/>
      <c r="F21" s="1"/>
      <c r="G21" s="1" t="s">
        <v>947</v>
      </c>
    </row>
    <row r="22" spans="1:7">
      <c r="A22" s="13" t="str">
        <f>HYPERLINK("https://github.com/apache/commons-compress/commit/cec72ce","cec72ce")</f>
        <v>cec72ce</v>
      </c>
      <c r="B22" s="1" t="s">
        <v>942</v>
      </c>
      <c r="C22" s="1"/>
      <c r="D22" s="1"/>
      <c r="E22" s="1"/>
      <c r="F22" s="1" t="s">
        <v>946</v>
      </c>
      <c r="G22" s="1" t="s">
        <v>953</v>
      </c>
    </row>
    <row r="23" spans="1:7">
      <c r="A23" s="13" t="str">
        <f>HYPERLINK("https://github.com/apache/commons-compress/commit/b7af8b3","b7af8b3")</f>
        <v>b7af8b3</v>
      </c>
      <c r="B23" s="1"/>
      <c r="C23" s="1"/>
      <c r="D23" s="1"/>
      <c r="E23" s="1"/>
      <c r="F23" s="1"/>
      <c r="G23" s="1" t="s">
        <v>946</v>
      </c>
    </row>
    <row r="24" spans="1:7">
      <c r="A24" s="13" t="str">
        <f>HYPERLINK("https://github.com/apache/commons-compress/commit/7684a4b","7684a4b")</f>
        <v>7684a4b</v>
      </c>
      <c r="B24" s="1"/>
      <c r="C24" s="1"/>
      <c r="D24" s="1"/>
      <c r="E24" s="1"/>
      <c r="F24" s="1" t="s">
        <v>946</v>
      </c>
      <c r="G24" s="1" t="s">
        <v>951</v>
      </c>
    </row>
    <row r="25" spans="1:7">
      <c r="A25" s="13" t="str">
        <f>HYPERLINK("https://github.com/apache/commons-compress/commit/99870ef","99870ef")</f>
        <v>99870ef</v>
      </c>
      <c r="B25" s="1"/>
      <c r="C25" s="1"/>
      <c r="D25" s="1"/>
      <c r="E25" s="1"/>
      <c r="F25" s="1"/>
      <c r="G25" s="1" t="s">
        <v>951</v>
      </c>
    </row>
    <row r="26" spans="1:7">
      <c r="A26" s="13" t="str">
        <f>HYPERLINK("https://github.com/apache/commons-compress/commit/fa8fea7","fa8fea7")</f>
        <v>fa8fea7</v>
      </c>
      <c r="B26" s="1"/>
      <c r="C26" s="1"/>
      <c r="D26" s="1"/>
      <c r="E26" s="1"/>
      <c r="F26" s="1"/>
      <c r="G26" s="1" t="s">
        <v>954</v>
      </c>
    </row>
    <row r="27" spans="1:7">
      <c r="A27" s="13" t="str">
        <f>HYPERLINK("https://github.com/apache/commons-compress/commit/ab9ebfc","ab9ebfc")</f>
        <v>ab9ebfc</v>
      </c>
      <c r="B27" s="1"/>
      <c r="C27" s="1"/>
      <c r="D27" s="1"/>
      <c r="E27" s="1"/>
      <c r="F27" s="1" t="s">
        <v>944</v>
      </c>
      <c r="G27" s="1" t="s">
        <v>946</v>
      </c>
    </row>
    <row r="28" spans="1:7">
      <c r="A28" s="14" t="str">
        <f>HYPERLINK("https://github.com/apache/commons-configuration/commit/5aaa012","5aaa012")</f>
        <v>5aaa012</v>
      </c>
      <c r="B28" s="1"/>
      <c r="C28" s="1"/>
      <c r="D28" s="1"/>
      <c r="E28" s="1"/>
      <c r="F28" s="1"/>
      <c r="G28" s="1" t="s">
        <v>946</v>
      </c>
    </row>
    <row r="29" spans="1:7">
      <c r="A29" s="14" t="str">
        <f>HYPERLINK("https://github.com/apache/commons-configuration/commit/ba2ab0e","ba2ab0e")</f>
        <v>ba2ab0e</v>
      </c>
      <c r="B29" s="1"/>
      <c r="C29" s="1"/>
      <c r="D29" s="1"/>
      <c r="E29" s="1"/>
      <c r="F29" s="1"/>
      <c r="G29" s="1" t="s">
        <v>955</v>
      </c>
    </row>
    <row r="30" spans="1:7">
      <c r="A30" s="13" t="str">
        <f>HYPERLINK("https://github.com/apache/commons-configuration/commit/c089491","c089491")</f>
        <v>c089491</v>
      </c>
      <c r="B30" s="1" t="s">
        <v>942</v>
      </c>
      <c r="C30" s="1"/>
      <c r="D30" s="1"/>
      <c r="E30" s="1"/>
      <c r="F30" s="1"/>
      <c r="G30" s="1" t="s">
        <v>946</v>
      </c>
    </row>
    <row r="31" spans="1:7">
      <c r="A31" s="13" t="str">
        <f>HYPERLINK("https://github.com/apache/commons-configuration/commit/10a33f3","10a33f3")</f>
        <v>10a33f3</v>
      </c>
      <c r="B31" s="1"/>
      <c r="C31" s="1"/>
      <c r="D31" s="1"/>
      <c r="E31" s="1"/>
      <c r="F31" s="1"/>
      <c r="G31" s="1" t="s">
        <v>945</v>
      </c>
    </row>
    <row r="32" spans="1:7">
      <c r="A32" s="13" t="str">
        <f>HYPERLINK("https://github.com/apache/commons-csv/commit/8c3aaee","8c3aaee")</f>
        <v>8c3aaee</v>
      </c>
      <c r="B32" s="1"/>
      <c r="C32" s="1"/>
      <c r="D32" s="1"/>
      <c r="E32" s="1"/>
      <c r="F32" s="1"/>
      <c r="G32" s="1" t="s">
        <v>952</v>
      </c>
    </row>
    <row r="33" spans="1:7">
      <c r="A33" s="15" t="str">
        <f>HYPERLINK("https://github.com/apache/commons-csv/commit/3ea8118","3ea8118")</f>
        <v>3ea8118</v>
      </c>
      <c r="B33" s="1"/>
      <c r="C33" s="1"/>
      <c r="D33" s="1"/>
      <c r="E33" s="1"/>
      <c r="F33" s="1"/>
      <c r="G33" s="1" t="s">
        <v>944</v>
      </c>
    </row>
    <row r="34" spans="1:7">
      <c r="A34" s="13" t="str">
        <f>HYPERLINK("https://github.com/apache/commons-io/commit/d7b27cc","d7b27cc")</f>
        <v>d7b27cc</v>
      </c>
      <c r="B34" s="1"/>
      <c r="C34" s="1"/>
      <c r="D34" s="1"/>
      <c r="E34" s="1"/>
      <c r="F34" s="1"/>
      <c r="G34" s="1" t="s">
        <v>946</v>
      </c>
    </row>
    <row r="35" spans="1:7">
      <c r="A35" s="13" t="str">
        <f>HYPERLINK("https://github.com/apache/commons-io/commit/4dcf99a","4dcf99a")</f>
        <v>4dcf99a</v>
      </c>
      <c r="B35" s="1"/>
      <c r="C35" s="1"/>
      <c r="D35" s="1"/>
      <c r="E35" s="1"/>
      <c r="F35" s="1"/>
      <c r="G35" s="1" t="s">
        <v>946</v>
      </c>
    </row>
    <row r="36" spans="1:7">
      <c r="A36" s="13" t="str">
        <f>HYPERLINK("https://github.com/apache/commons-io/commit/4127f85","4127f85")</f>
        <v>4127f85</v>
      </c>
      <c r="B36" s="1" t="s">
        <v>942</v>
      </c>
      <c r="C36" s="1"/>
      <c r="D36" s="1"/>
      <c r="E36" s="1"/>
      <c r="F36" s="1"/>
      <c r="G36" s="1" t="s">
        <v>945</v>
      </c>
    </row>
    <row r="37" spans="1:7">
      <c r="A37" s="13" t="str">
        <f>HYPERLINK("https://github.com/apache/commons-io/commit/5064788","5064788")</f>
        <v>5064788</v>
      </c>
      <c r="B37" s="1"/>
      <c r="C37" s="1"/>
      <c r="D37" s="1"/>
      <c r="E37" s="1"/>
      <c r="F37" s="1"/>
      <c r="G37" s="1" t="s">
        <v>949</v>
      </c>
    </row>
    <row r="38" spans="1:7">
      <c r="A38" s="13" t="str">
        <f>HYPERLINK("https://github.com/apache/commons-io/commit/a23156e","a23156e")</f>
        <v>a23156e</v>
      </c>
      <c r="B38" s="1"/>
      <c r="C38" s="1"/>
      <c r="D38" s="1"/>
      <c r="E38" s="1" t="s">
        <v>952</v>
      </c>
      <c r="F38" s="1" t="s">
        <v>953</v>
      </c>
      <c r="G38" s="1" t="s">
        <v>956</v>
      </c>
    </row>
    <row r="39" spans="1:7">
      <c r="A39" s="13" t="str">
        <f>HYPERLINK("https://github.com/apache/commons-io/commit/79f6ffa","79f6ffa")</f>
        <v>79f6ffa</v>
      </c>
      <c r="B39" s="1"/>
      <c r="C39" s="1"/>
      <c r="D39" s="1"/>
      <c r="E39" s="1"/>
      <c r="F39" s="1"/>
      <c r="G39" s="1" t="s">
        <v>946</v>
      </c>
    </row>
    <row r="40" spans="1:7">
      <c r="A40" s="13" t="str">
        <f>HYPERLINK("https://github.com/apache/commons-io/commit/8eeb52f","8eeb52f")</f>
        <v>8eeb52f</v>
      </c>
      <c r="B40" s="1"/>
      <c r="C40" s="1"/>
      <c r="D40" s="1"/>
      <c r="E40" s="1"/>
      <c r="F40" s="1" t="s">
        <v>953</v>
      </c>
      <c r="G40" s="1" t="s">
        <v>944</v>
      </c>
    </row>
    <row r="41" spans="1:7">
      <c r="A41" s="13" t="str">
        <f>HYPERLINK("https://github.com/apache/commons-jexl/commit/5f1fcc9","5f1fcc9")</f>
        <v>5f1fcc9</v>
      </c>
      <c r="B41" s="1"/>
      <c r="C41" s="1"/>
      <c r="D41" s="1"/>
      <c r="E41" s="1" t="s">
        <v>953</v>
      </c>
      <c r="F41" s="1" t="s">
        <v>945</v>
      </c>
      <c r="G41" s="1" t="s">
        <v>946</v>
      </c>
    </row>
    <row r="42" spans="1:7">
      <c r="A42" s="13" t="str">
        <f>HYPERLINK("https://github.com/apache/commons-jcs/commit/6b70a70","6b70a70")</f>
        <v>6b70a70</v>
      </c>
      <c r="B42" s="1"/>
      <c r="C42" s="1"/>
      <c r="D42" s="1"/>
      <c r="E42" s="1"/>
      <c r="F42" s="1"/>
      <c r="G42" s="1" t="s">
        <v>946</v>
      </c>
    </row>
    <row r="43" spans="1:7">
      <c r="A43" s="13" t="str">
        <f>HYPERLINK("https://github.com/apache/commons-jcs/commit/c2b9de1","c2b9de1")</f>
        <v>c2b9de1</v>
      </c>
      <c r="B43" s="1"/>
      <c r="C43" s="1"/>
      <c r="D43" s="1" t="s">
        <v>946</v>
      </c>
      <c r="E43" s="1" t="s">
        <v>956</v>
      </c>
      <c r="F43" s="1" t="s">
        <v>947</v>
      </c>
      <c r="G43" s="1" t="s">
        <v>954</v>
      </c>
    </row>
    <row r="44" spans="1:7">
      <c r="A44" s="13" t="str">
        <f>HYPERLINK("https://github.com/apache/commons-jcs/commit/cfa533f","cfa533f")</f>
        <v>cfa533f</v>
      </c>
      <c r="B44" s="1"/>
      <c r="C44" s="1"/>
      <c r="D44" s="1"/>
      <c r="E44" s="1" t="s">
        <v>946</v>
      </c>
      <c r="F44" s="1" t="s">
        <v>953</v>
      </c>
      <c r="G44" s="1" t="s">
        <v>944</v>
      </c>
    </row>
    <row r="45" spans="1:7">
      <c r="A45" s="13" t="str">
        <f>HYPERLINK("https://github.com/apache/commons-jcs/commit/0e55dab","0e55dab")</f>
        <v>0e55dab</v>
      </c>
      <c r="B45" s="1"/>
      <c r="C45" s="1"/>
      <c r="D45" s="1"/>
      <c r="E45" s="1"/>
      <c r="F45" s="1"/>
      <c r="G45" s="1" t="s">
        <v>953</v>
      </c>
    </row>
    <row r="46" spans="1:7">
      <c r="A46" s="13" t="str">
        <f>HYPERLINK("https://github.com/apache/commons-net/commit/44cec10","44cec10")</f>
        <v>44cec10</v>
      </c>
      <c r="B46" s="1"/>
      <c r="C46" s="1"/>
      <c r="D46" s="1"/>
      <c r="E46" s="1"/>
      <c r="F46" s="1"/>
      <c r="G46" s="1" t="s">
        <v>946</v>
      </c>
    </row>
    <row r="47" spans="1:7">
      <c r="A47" s="13" t="str">
        <f>HYPERLINK("https://github.com/apache/commons-net/commit/2d5c8f8","2d5c8f8")</f>
        <v>2d5c8f8</v>
      </c>
      <c r="B47" s="1"/>
      <c r="C47" s="1"/>
      <c r="D47" s="1"/>
      <c r="E47" s="1"/>
      <c r="F47" s="1"/>
      <c r="G47" s="1" t="s">
        <v>946</v>
      </c>
    </row>
    <row r="48" spans="1:7">
      <c r="A48" s="13" t="str">
        <f>HYPERLINK("https://github.com/apache/commons-net/commit/b4fabe8","b4fabe8")</f>
        <v>b4fabe8</v>
      </c>
      <c r="B48" s="1" t="s">
        <v>942</v>
      </c>
      <c r="C48" s="1"/>
      <c r="D48" s="1"/>
      <c r="E48" s="1"/>
      <c r="F48" s="1" t="s">
        <v>947</v>
      </c>
      <c r="G48" s="1" t="s">
        <v>946</v>
      </c>
    </row>
    <row r="49" spans="1:7">
      <c r="A49" s="13" t="str">
        <f>HYPERLINK("https://github.com/apache/commons-net/commit/ea30b2f","ea30b2f")</f>
        <v>ea30b2f</v>
      </c>
      <c r="B49" s="1"/>
      <c r="C49" s="1"/>
      <c r="D49" s="1"/>
      <c r="E49" s="1"/>
      <c r="F49" s="1"/>
      <c r="G49" s="1" t="s">
        <v>946</v>
      </c>
    </row>
    <row r="50" spans="1:7">
      <c r="A50" s="13" t="str">
        <f>HYPERLINK("https://github.com/apache/commons-net/commit/a4244f8","a4244f8")</f>
        <v>a4244f8</v>
      </c>
      <c r="B50" s="1"/>
      <c r="C50" s="1"/>
      <c r="D50" s="1"/>
      <c r="E50" s="1"/>
      <c r="F50" s="1" t="s">
        <v>946</v>
      </c>
      <c r="G50" s="1" t="s">
        <v>945</v>
      </c>
    </row>
    <row r="51" spans="1:7">
      <c r="A51" s="13" t="str">
        <f>HYPERLINK("https://github.com/apache/commons-net/commit/d3e2a98","d3e2a98")</f>
        <v>d3e2a98</v>
      </c>
      <c r="B51" s="1"/>
      <c r="C51" s="1"/>
      <c r="D51" s="1"/>
      <c r="E51" s="1"/>
      <c r="F51" s="1"/>
      <c r="G51" s="1" t="s">
        <v>946</v>
      </c>
    </row>
    <row r="52" spans="1:7">
      <c r="A52" s="13" t="str">
        <f>HYPERLINK("https://github.com/apache/commons-net/commit/a7fb411","a7fb411")</f>
        <v>a7fb411</v>
      </c>
      <c r="B52" s="1"/>
      <c r="C52" s="1"/>
      <c r="D52" s="1"/>
      <c r="E52" s="1"/>
      <c r="F52" s="1" t="s">
        <v>956</v>
      </c>
      <c r="G52" s="1" t="s">
        <v>946</v>
      </c>
    </row>
    <row r="53" spans="1:7">
      <c r="A53" s="13" t="str">
        <f>HYPERLINK("https://github.com/apache/commons-scxml/commit/094fefe","094fefe ")</f>
        <v xml:space="preserve">094fefe </v>
      </c>
      <c r="B53" s="1"/>
      <c r="C53" s="1"/>
      <c r="D53" s="1"/>
      <c r="E53" s="1"/>
      <c r="F53" s="1"/>
      <c r="G53" s="1" t="s">
        <v>946</v>
      </c>
    </row>
    <row r="54" spans="1:7">
      <c r="A54" s="13" t="str">
        <f>HYPERLINK("https://github.com/apache/commons-scxml/commit/e1a94d7","e1a94d7")</f>
        <v>e1a94d7</v>
      </c>
      <c r="B54" s="1"/>
      <c r="C54" s="1"/>
      <c r="D54" s="1"/>
      <c r="E54" s="1"/>
      <c r="F54" s="1"/>
      <c r="G54" s="1" t="s">
        <v>943</v>
      </c>
    </row>
    <row r="55" spans="1:7">
      <c r="A55" s="13" t="str">
        <f>HYPERLINK("https://github.com/apache/commons-scxml/commit/a7b95a2","a7b95a2")</f>
        <v>a7b95a2</v>
      </c>
      <c r="B55" s="1"/>
      <c r="C55" s="1"/>
      <c r="D55" s="1"/>
      <c r="E55" s="1"/>
      <c r="F55" s="1"/>
      <c r="G55" s="1" t="s">
        <v>946</v>
      </c>
    </row>
    <row r="56" spans="1:7">
      <c r="A56" s="15" t="str">
        <f>HYPERLINK("https://github.com/apache/commons-validator/commit/f91d7d6","f91d7d6")</f>
        <v>f91d7d6</v>
      </c>
      <c r="B56" s="1"/>
      <c r="C56" s="1"/>
      <c r="D56" s="1"/>
      <c r="E56" s="1"/>
      <c r="F56" s="1"/>
      <c r="G56" s="1" t="s">
        <v>946</v>
      </c>
    </row>
    <row r="57" spans="1:7">
      <c r="A57" s="13" t="str">
        <f>HYPERLINK("https://github.com/apache/commons-validator/commit/ec47d75","ec47d75")</f>
        <v>ec47d75</v>
      </c>
      <c r="B57" s="1" t="s">
        <v>942</v>
      </c>
      <c r="C57" s="1"/>
      <c r="D57" s="1"/>
      <c r="E57" s="1"/>
      <c r="F57" s="1"/>
      <c r="G57" s="1" t="s">
        <v>943</v>
      </c>
    </row>
    <row r="58" spans="1:7">
      <c r="A58" s="13" t="str">
        <f>HYPERLINK("https://github.com/apache/commons-validator/commit/9e98155","9e98155")</f>
        <v>9e98155</v>
      </c>
      <c r="B58" s="1"/>
      <c r="C58" s="1"/>
      <c r="D58" s="1"/>
      <c r="E58" s="1"/>
      <c r="F58" s="1"/>
      <c r="G58" s="1" t="s">
        <v>946</v>
      </c>
    </row>
    <row r="59" spans="1:7">
      <c r="A59" s="13" t="str">
        <f>HYPERLINK("https://github.com/apache/commons-validator/commit/abd219b","abd219b")</f>
        <v>abd219b</v>
      </c>
      <c r="B59" s="1"/>
      <c r="C59" s="1"/>
      <c r="D59" s="1"/>
      <c r="E59" s="1"/>
      <c r="F59" s="1"/>
      <c r="G59" s="1" t="s">
        <v>953</v>
      </c>
    </row>
    <row r="60" spans="1:7">
      <c r="A60" s="13" t="str">
        <f>HYPERLINK("https://github.com/apache/commons-vfs/commit/25bdb02","25bdb02")</f>
        <v>25bdb02</v>
      </c>
      <c r="B60" s="1"/>
      <c r="C60" s="1"/>
      <c r="D60" s="1"/>
      <c r="E60" s="1"/>
      <c r="F60" s="1"/>
      <c r="G60" s="1" t="s">
        <v>951</v>
      </c>
    </row>
    <row r="61" spans="1:7">
      <c r="A61" s="13" t="str">
        <f>HYPERLINK("https://github.com/apache/commons-vfs/commit/54b824f","54b824f")</f>
        <v>54b824f</v>
      </c>
      <c r="B61" s="1"/>
      <c r="C61" s="1"/>
      <c r="D61" s="1"/>
      <c r="E61" s="1"/>
      <c r="F61" s="1"/>
      <c r="G61" s="1" t="s">
        <v>946</v>
      </c>
    </row>
    <row r="62" spans="1:7">
      <c r="A62" s="13" t="str">
        <f>HYPERLINK("https://github.com/apache/CXF-Fediz/commit/cae5c37","cae5c37")</f>
        <v>cae5c37</v>
      </c>
      <c r="B62" s="1"/>
      <c r="C62" s="1"/>
      <c r="D62" s="1"/>
      <c r="E62" s="1"/>
      <c r="F62" s="1"/>
      <c r="G62" s="1" t="s">
        <v>946</v>
      </c>
    </row>
    <row r="63" spans="1:7">
      <c r="A63" s="13" t="str">
        <f>HYPERLINK("https://github.com/apache/CXF-Fediz/commit/3c0a524c","3c0a524c")</f>
        <v>3c0a524c</v>
      </c>
      <c r="B63" s="1"/>
      <c r="C63" s="1"/>
      <c r="D63" s="1"/>
      <c r="E63" s="1"/>
      <c r="F63" s="1"/>
      <c r="G63" s="1" t="s">
        <v>955</v>
      </c>
    </row>
    <row r="64" spans="1:7">
      <c r="A64" s="13" t="str">
        <f>HYPERLINK("https://github.com/apache/CXF-Fediz/commit/b06255a","b06255a")</f>
        <v>b06255a</v>
      </c>
      <c r="B64" s="1"/>
      <c r="C64" s="1"/>
      <c r="D64" s="1"/>
      <c r="E64" s="1"/>
      <c r="F64" s="1"/>
      <c r="G64" s="1" t="s">
        <v>953</v>
      </c>
    </row>
    <row r="65" spans="1:7">
      <c r="A65" s="13" t="str">
        <f>HYPERLINK("https://github.com/apache/CXF-Fediz/commit/e75b76c","e75b76c")</f>
        <v>e75b76c</v>
      </c>
      <c r="B65" s="1" t="s">
        <v>942</v>
      </c>
      <c r="C65" s="1"/>
      <c r="D65" s="1"/>
      <c r="E65" s="1"/>
      <c r="F65" s="1"/>
      <c r="G65" s="1" t="s">
        <v>947</v>
      </c>
    </row>
    <row r="66" spans="1:7">
      <c r="A66" s="13" t="str">
        <f>HYPERLINK("https://github.com/apache/CXF-Fediz/commit/56bf794","56bf794")</f>
        <v>56bf794</v>
      </c>
      <c r="B66" s="1" t="s">
        <v>942</v>
      </c>
      <c r="C66" s="1"/>
      <c r="D66" s="1"/>
      <c r="E66" s="1"/>
      <c r="F66" s="1"/>
      <c r="G66" s="1" t="s">
        <v>947</v>
      </c>
    </row>
    <row r="67" spans="1:7">
      <c r="A67" s="13" t="str">
        <f>HYPERLINK("https://github.com/apache/CXF-Fediz/commit/25167c0","25167c0")</f>
        <v>25167c0</v>
      </c>
      <c r="B67" s="1"/>
      <c r="C67" s="1"/>
      <c r="D67" s="1"/>
      <c r="E67" s="1" t="s">
        <v>946</v>
      </c>
      <c r="F67" s="1" t="s">
        <v>943</v>
      </c>
      <c r="G67" s="1" t="s">
        <v>947</v>
      </c>
    </row>
    <row r="68" spans="1:7">
      <c r="A68" s="13" t="str">
        <f>HYPERLINK("https://github.com/apache/CXF-Fediz/commit/08af52b","08af52b")</f>
        <v>08af52b</v>
      </c>
      <c r="B68" s="1" t="s">
        <v>942</v>
      </c>
      <c r="C68" s="1"/>
      <c r="D68" s="1"/>
      <c r="E68" s="1"/>
      <c r="F68" s="1"/>
      <c r="G68" s="1" t="s">
        <v>944</v>
      </c>
    </row>
    <row r="69" spans="1:7">
      <c r="A69" s="13" t="str">
        <f>HYPERLINK("https://github.com/apache/CXF-Fediz/commit/6b6798f","6b6798f")</f>
        <v>6b6798f</v>
      </c>
      <c r="B69" s="1" t="s">
        <v>942</v>
      </c>
      <c r="C69" s="1"/>
      <c r="D69" s="1"/>
      <c r="E69" s="1"/>
      <c r="F69" s="1" t="s">
        <v>947</v>
      </c>
      <c r="G69" s="1" t="s">
        <v>946</v>
      </c>
    </row>
    <row r="70" spans="1:7">
      <c r="A70" s="13" t="str">
        <f>HYPERLINK("https://github.com/apache/CXF-Fediz/commit/5d1655b","5d1655b")</f>
        <v>5d1655b</v>
      </c>
      <c r="B70" s="1" t="s">
        <v>942</v>
      </c>
      <c r="C70" s="1"/>
      <c r="D70" s="1"/>
      <c r="E70" s="1"/>
      <c r="F70" s="1" t="s">
        <v>947</v>
      </c>
      <c r="G70" s="1" t="s">
        <v>943</v>
      </c>
    </row>
    <row r="71" spans="1:7">
      <c r="A71" s="13" t="str">
        <f>HYPERLINK("https://github.com/apache/CXF-Fediz/commit/5cb6bbc","5cb6bbc")</f>
        <v>5cb6bbc</v>
      </c>
      <c r="B71" s="1" t="s">
        <v>942</v>
      </c>
      <c r="C71" s="1"/>
      <c r="D71" s="1"/>
      <c r="E71" s="1"/>
      <c r="F71" s="1" t="s">
        <v>947</v>
      </c>
      <c r="G71" s="1" t="s">
        <v>946</v>
      </c>
    </row>
    <row r="72" spans="1:7">
      <c r="A72" s="15" t="str">
        <f>HYPERLINK("https://github.com/apache/drill/commit/9fabb61","9fabb61")</f>
        <v>9fabb61</v>
      </c>
      <c r="B72" s="1" t="s">
        <v>942</v>
      </c>
      <c r="C72" s="1"/>
      <c r="D72" s="1" t="s">
        <v>947</v>
      </c>
      <c r="E72" s="1" t="s">
        <v>946</v>
      </c>
      <c r="F72" s="1" t="s">
        <v>945</v>
      </c>
      <c r="G72" s="1" t="s">
        <v>943</v>
      </c>
    </row>
    <row r="73" spans="1:7">
      <c r="A73" s="13" t="str">
        <f>HYPERLINK("https://github.com/apache/drill/commit/d068b3e","d068b3e")</f>
        <v>d068b3e</v>
      </c>
      <c r="B73" s="1"/>
      <c r="C73" s="1" t="s">
        <v>944</v>
      </c>
      <c r="D73" s="1" t="s">
        <v>946</v>
      </c>
      <c r="E73" s="1" t="s">
        <v>953</v>
      </c>
      <c r="F73" s="1" t="s">
        <v>954</v>
      </c>
      <c r="G73" s="1" t="s">
        <v>943</v>
      </c>
    </row>
    <row r="74" spans="1:7">
      <c r="A74" s="13" t="str">
        <f>HYPERLINK("https://github.com/apache/drill/commit/ffd7d7e","ffd7d7e")</f>
        <v>ffd7d7e</v>
      </c>
      <c r="B74" s="1" t="s">
        <v>942</v>
      </c>
      <c r="C74" s="1"/>
      <c r="D74" s="1"/>
      <c r="E74" s="1"/>
      <c r="F74" s="1"/>
      <c r="G74" s="1" t="s">
        <v>943</v>
      </c>
    </row>
    <row r="75" spans="1:7">
      <c r="A75" s="16" t="str">
        <f>HYPERLINK("https://github.com/apache/drill/commit/8ce1f03","8ce1f03")</f>
        <v>8ce1f03</v>
      </c>
      <c r="B75" s="1"/>
      <c r="C75" s="1"/>
      <c r="D75" s="1"/>
      <c r="E75" s="1"/>
      <c r="F75" s="1"/>
      <c r="G75" s="1" t="s">
        <v>943</v>
      </c>
    </row>
    <row r="76" spans="1:7">
      <c r="A76" s="13" t="str">
        <f>HYPERLINK("https://github.com/apache/drill/commit/d24205d","d24205d")</f>
        <v>d24205d</v>
      </c>
      <c r="B76" s="1"/>
      <c r="C76" s="1"/>
      <c r="D76" s="1"/>
      <c r="E76" s="1"/>
      <c r="F76" s="1" t="s">
        <v>953</v>
      </c>
      <c r="G76" s="1" t="s">
        <v>946</v>
      </c>
    </row>
    <row r="77" spans="1:7">
      <c r="A77" s="13" t="str">
        <f>HYPERLINK("https://github.com/apache/drill/commit/9969d8b","9969d8b")</f>
        <v>9969d8b</v>
      </c>
      <c r="B77" s="1"/>
      <c r="C77" s="1"/>
      <c r="D77" s="1"/>
      <c r="E77" s="1"/>
      <c r="F77" s="1" t="s">
        <v>948</v>
      </c>
      <c r="G77" s="1" t="s">
        <v>947</v>
      </c>
    </row>
    <row r="78" spans="1:7">
      <c r="A78" s="13" t="str">
        <f>HYPERLINK("https://github.com/apache/drill/commit/09de31e","09de31e")</f>
        <v>09de31e</v>
      </c>
      <c r="B78" s="1"/>
      <c r="C78" s="1"/>
      <c r="D78" s="1"/>
      <c r="E78" s="1"/>
      <c r="F78" s="1"/>
      <c r="G78" s="1" t="s">
        <v>946</v>
      </c>
    </row>
    <row r="79" spans="1:7">
      <c r="A79" s="13" t="str">
        <f>HYPERLINK("https://github.com/apache/drill/commit/a466e4b","a466e4b")</f>
        <v>a466e4b</v>
      </c>
      <c r="B79" s="1"/>
      <c r="C79" s="1"/>
      <c r="D79" s="1"/>
      <c r="E79" s="1"/>
      <c r="F79" s="1" t="s">
        <v>946</v>
      </c>
      <c r="G79" s="1" t="s">
        <v>953</v>
      </c>
    </row>
    <row r="80" spans="1:7">
      <c r="A80" s="13" t="str">
        <f>HYPERLINK("https://github.com/apache/drill/commit/818f945","818f945")</f>
        <v>818f945</v>
      </c>
      <c r="B80" s="1" t="s">
        <v>942</v>
      </c>
      <c r="C80" s="1"/>
      <c r="D80" s="1" t="s">
        <v>951</v>
      </c>
      <c r="E80" s="1" t="s">
        <v>946</v>
      </c>
      <c r="F80" s="1" t="s">
        <v>947</v>
      </c>
      <c r="G80" s="1" t="s">
        <v>943</v>
      </c>
    </row>
    <row r="81" spans="1:7">
      <c r="A81" s="13" t="str">
        <f>HYPERLINK("https://github.com/apache/drill/commit/eb6325d","eb6325d")</f>
        <v>eb6325d</v>
      </c>
      <c r="B81" s="1" t="s">
        <v>942</v>
      </c>
      <c r="C81" s="1"/>
      <c r="D81" s="1"/>
      <c r="E81" s="1"/>
      <c r="F81" s="1" t="s">
        <v>946</v>
      </c>
      <c r="G81" s="1" t="s">
        <v>943</v>
      </c>
    </row>
    <row r="82" spans="1:7">
      <c r="A82" s="13" t="str">
        <f>HYPERLINK("https://github.com/apache/giraph/commit/f5b685e","f5b685e")</f>
        <v>f5b685e</v>
      </c>
      <c r="B82" s="1" t="s">
        <v>942</v>
      </c>
      <c r="C82" s="1"/>
      <c r="D82" s="1"/>
      <c r="E82" s="1" t="s">
        <v>944</v>
      </c>
      <c r="F82" s="1" t="s">
        <v>947</v>
      </c>
      <c r="G82" s="1" t="s">
        <v>946</v>
      </c>
    </row>
    <row r="83" spans="1:7">
      <c r="A83" s="13" t="str">
        <f>HYPERLINK("https://github.com/apache/giraph/commit/d31949a","d31949a")</f>
        <v>d31949a</v>
      </c>
      <c r="B83" s="1" t="s">
        <v>942</v>
      </c>
      <c r="C83" s="1"/>
      <c r="D83" s="1"/>
      <c r="E83" s="1"/>
      <c r="F83" s="1" t="s">
        <v>943</v>
      </c>
      <c r="G83" s="1" t="s">
        <v>946</v>
      </c>
    </row>
    <row r="84" spans="1:7">
      <c r="A84" s="13" t="str">
        <f>HYPERLINK("https://github.com/apache/giraph/commit/e26b51e","e26b51e")</f>
        <v>e26b51e</v>
      </c>
      <c r="B84" s="1"/>
      <c r="C84" s="1"/>
      <c r="D84" s="1"/>
      <c r="E84" s="1"/>
      <c r="F84" s="1"/>
      <c r="G84" s="1" t="s">
        <v>944</v>
      </c>
    </row>
    <row r="85" spans="1:7">
      <c r="A85" s="13" t="str">
        <f>HYPERLINK("https://github.com/apache/giraph/commit/9c47b67","9c47b67")</f>
        <v>9c47b67</v>
      </c>
      <c r="B85" s="1"/>
      <c r="C85" s="1"/>
      <c r="D85" s="1"/>
      <c r="E85" s="1"/>
      <c r="F85" s="1"/>
      <c r="G85" s="1" t="s">
        <v>946</v>
      </c>
    </row>
    <row r="86" spans="1:7">
      <c r="A86" s="13" t="str">
        <f>HYPERLINK("https://github.com/apache/giraph/commit/c33ea10","c33ea10")</f>
        <v>c33ea10</v>
      </c>
      <c r="B86" s="1"/>
      <c r="C86" s="1"/>
      <c r="D86" s="1"/>
      <c r="E86" s="1"/>
      <c r="F86" s="1"/>
      <c r="G86" s="1" t="s">
        <v>945</v>
      </c>
    </row>
    <row r="87" spans="1:7">
      <c r="A87" s="13" t="str">
        <f>HYPERLINK("https://github.com/apache/hama/commit/b85f26f","b85f26f")</f>
        <v>b85f26f</v>
      </c>
      <c r="B87" s="1"/>
      <c r="C87" s="1"/>
      <c r="D87" s="1"/>
      <c r="E87" s="1"/>
      <c r="F87" s="1" t="s">
        <v>954</v>
      </c>
      <c r="G87" s="1" t="s">
        <v>947</v>
      </c>
    </row>
    <row r="88" spans="1:7">
      <c r="A88" s="13" t="str">
        <f>HYPERLINK("https://github.com/apache/hama/commit/d4ce86d","d4ce86d")</f>
        <v>d4ce86d</v>
      </c>
      <c r="B88" s="1" t="s">
        <v>942</v>
      </c>
      <c r="C88" s="1"/>
      <c r="D88" s="1"/>
      <c r="E88" s="1"/>
      <c r="F88" s="1"/>
      <c r="G88" s="1" t="s">
        <v>946</v>
      </c>
    </row>
    <row r="89" spans="1:7">
      <c r="A89" s="13" t="str">
        <f>HYPERLINK("https://github.com/apache/hama/commit/7088e5a","7088e5a")</f>
        <v>7088e5a</v>
      </c>
      <c r="B89" s="1" t="s">
        <v>942</v>
      </c>
      <c r="C89" s="1"/>
      <c r="D89" s="1"/>
      <c r="E89" s="1"/>
      <c r="F89" s="1"/>
      <c r="G89" s="1" t="s">
        <v>943</v>
      </c>
    </row>
    <row r="90" spans="1:7">
      <c r="A90" s="13" t="str">
        <f>HYPERLINK("https://github.com/apache/hama/commit/c581456","c581456")</f>
        <v>c581456</v>
      </c>
      <c r="B90" s="1"/>
      <c r="C90" s="1"/>
      <c r="D90" s="1"/>
      <c r="E90" s="1"/>
      <c r="F90" s="1" t="s">
        <v>954</v>
      </c>
      <c r="G90" s="1" t="s">
        <v>946</v>
      </c>
    </row>
    <row r="91" spans="1:7">
      <c r="A91" s="13" t="str">
        <f>HYPERLINK("https://github.com/apache/hama/commit/0fd8ac3","0fd8ac3")</f>
        <v>0fd8ac3</v>
      </c>
      <c r="B91" s="1" t="s">
        <v>942</v>
      </c>
      <c r="C91" s="1"/>
      <c r="D91" s="1"/>
      <c r="E91" s="1"/>
      <c r="F91" s="1"/>
      <c r="G91" s="1" t="s">
        <v>946</v>
      </c>
    </row>
    <row r="92" spans="1:7">
      <c r="A92" s="14" t="str">
        <f>HYPERLINK("https://github.com/apache/hama/commit/42e16ad","42e16ad")</f>
        <v>42e16ad</v>
      </c>
      <c r="B92" s="1"/>
      <c r="C92" s="1"/>
      <c r="D92" s="1"/>
      <c r="E92" s="1"/>
      <c r="F92" s="1"/>
      <c r="G92" s="1" t="s">
        <v>953</v>
      </c>
    </row>
    <row r="93" spans="1:7">
      <c r="A93" s="13" t="str">
        <f>HYPERLINK("https://github.com/apache/hama/commit/a4ed985","a4ed985")</f>
        <v>a4ed985</v>
      </c>
      <c r="B93" s="1" t="s">
        <v>942</v>
      </c>
      <c r="C93" s="1"/>
      <c r="D93" s="1"/>
      <c r="E93" s="1"/>
      <c r="F93" s="1"/>
      <c r="G93" s="1" t="s">
        <v>946</v>
      </c>
    </row>
    <row r="94" spans="1:7">
      <c r="A94" s="13" t="str">
        <f>HYPERLINK("https://github.com/apache/hama/commit/db0924e","db0924e")</f>
        <v>db0924e</v>
      </c>
      <c r="B94" s="1" t="s">
        <v>942</v>
      </c>
      <c r="C94" s="1"/>
      <c r="D94" s="1"/>
      <c r="E94" s="1"/>
      <c r="F94" s="1" t="s">
        <v>956</v>
      </c>
      <c r="G94" s="1" t="s">
        <v>946</v>
      </c>
    </row>
    <row r="95" spans="1:7">
      <c r="A95" s="13" t="str">
        <f>HYPERLINK("https://github.com/apache/flume/commit/d656fae","d656fae")</f>
        <v>d656fae</v>
      </c>
      <c r="B95" s="1"/>
      <c r="C95" s="1"/>
      <c r="D95" s="1"/>
      <c r="E95" s="1"/>
      <c r="F95" s="1" t="s">
        <v>947</v>
      </c>
      <c r="G95" s="1" t="s">
        <v>946</v>
      </c>
    </row>
    <row r="96" spans="1:7">
      <c r="A96" s="13" t="str">
        <f>HYPERLINK("https://github.com/apache/flume/commit/2945f74","2945f74")</f>
        <v>2945f74</v>
      </c>
      <c r="B96" s="1" t="s">
        <v>942</v>
      </c>
      <c r="C96" s="1"/>
      <c r="D96" s="1"/>
      <c r="E96" s="1"/>
      <c r="F96" s="1"/>
      <c r="G96" s="1" t="s">
        <v>943</v>
      </c>
    </row>
    <row r="97" spans="1:7">
      <c r="A97" s="13" t="str">
        <f>HYPERLINK("https://github.com/apache/flume/commit/9b9e0d3","9b9e0d3")</f>
        <v>9b9e0d3</v>
      </c>
      <c r="B97" s="1"/>
      <c r="C97" s="1"/>
      <c r="D97" s="1"/>
      <c r="E97" s="1"/>
      <c r="F97" s="1"/>
      <c r="G97" s="1" t="s">
        <v>945</v>
      </c>
    </row>
    <row r="98" spans="1:7">
      <c r="A98" s="13" t="str">
        <f>HYPERLINK("https://github.com/apache/Commons-Jexl/commit/9dcf08d","9dcf08d")</f>
        <v>9dcf08d</v>
      </c>
      <c r="B98" s="1"/>
      <c r="C98" s="1"/>
      <c r="D98" s="1"/>
      <c r="E98" s="1"/>
      <c r="F98" s="1"/>
      <c r="G98" s="1" t="s">
        <v>953</v>
      </c>
    </row>
    <row r="99" spans="1:7">
      <c r="A99" s="13" t="str">
        <f>HYPERLINK("https://github.com/apache/Commons-Jexl/commit/e0ab385","e0ab385")</f>
        <v>e0ab385</v>
      </c>
      <c r="B99" s="1"/>
      <c r="C99" s="1"/>
      <c r="D99" s="1"/>
      <c r="E99" s="1"/>
      <c r="F99" s="1"/>
      <c r="G99" s="1" t="s">
        <v>953</v>
      </c>
    </row>
    <row r="100" spans="1:7">
      <c r="A100" s="13" t="str">
        <f>HYPERLINK("https://github.com/apache/Commons-Jexl/commit/5f1fcc9","5f1fcc9")</f>
        <v>5f1fcc9</v>
      </c>
      <c r="B100" s="1"/>
      <c r="C100" s="1"/>
      <c r="D100" s="1"/>
      <c r="E100" s="1" t="s">
        <v>953</v>
      </c>
      <c r="F100" s="1" t="s">
        <v>945</v>
      </c>
      <c r="G100" s="1" t="s">
        <v>946</v>
      </c>
    </row>
    <row r="101" spans="1:7">
      <c r="A101" s="13" t="str">
        <f>HYPERLINK("https://github.com/apache/Commons-Jexl/commit/88a28ec","88a28ec")</f>
        <v>88a28ec</v>
      </c>
      <c r="B101" s="1"/>
      <c r="C101" s="1"/>
      <c r="D101" s="1"/>
      <c r="E101" s="1"/>
      <c r="F101" s="1"/>
      <c r="G101" s="1" t="s">
        <v>946</v>
      </c>
    </row>
    <row r="102" spans="1:7">
      <c r="A102" s="13" t="str">
        <f>HYPERLINK("https://github.com/apache/Commons-Jexl/commit/72d68d5","72d68d5")</f>
        <v>72d68d5</v>
      </c>
      <c r="B102" s="1"/>
      <c r="C102" s="1"/>
      <c r="D102" s="1"/>
      <c r="E102" s="1"/>
      <c r="F102" s="1"/>
      <c r="G102" s="1" t="s">
        <v>949</v>
      </c>
    </row>
    <row r="103" spans="1:7">
      <c r="A103" s="16" t="str">
        <f>HYPERLINK("https://github.com/apache/Commons-Jexl/commit/771afc5","771afc5")</f>
        <v>771afc5</v>
      </c>
      <c r="B103" s="1" t="s">
        <v>942</v>
      </c>
      <c r="C103" s="1"/>
      <c r="D103" s="1" t="s">
        <v>943</v>
      </c>
      <c r="E103" s="1" t="s">
        <v>957</v>
      </c>
      <c r="F103" s="1" t="s">
        <v>945</v>
      </c>
      <c r="G103" s="1" t="s">
        <v>946</v>
      </c>
    </row>
    <row r="104" spans="1:7">
      <c r="A104" s="13" t="str">
        <f>HYPERLINK("https://github.com/apache/Commons-Jexl/commit/18388ba","18388ba")</f>
        <v>18388ba</v>
      </c>
      <c r="B104" s="1"/>
      <c r="C104" s="1"/>
      <c r="D104" s="1"/>
      <c r="E104" s="1"/>
      <c r="F104" s="1" t="s">
        <v>946</v>
      </c>
      <c r="G104" s="1" t="s">
        <v>943</v>
      </c>
    </row>
    <row r="105" spans="1:7">
      <c r="A105" s="13" t="str">
        <f>HYPERLINK("https://github.com/apache/Commons-Jexl/commit/86b3e40","86b3e40")</f>
        <v>86b3e40</v>
      </c>
      <c r="B105" s="1"/>
      <c r="C105" s="1"/>
      <c r="D105" s="1"/>
      <c r="E105" s="1" t="s">
        <v>953</v>
      </c>
      <c r="F105" s="1" t="s">
        <v>945</v>
      </c>
      <c r="G105" s="1" t="s">
        <v>946</v>
      </c>
    </row>
    <row r="106" spans="1:7">
      <c r="A106" s="13" t="str">
        <f>HYPERLINK("https://github.com/apache/hama/commit/893ba2a","893ba2a")</f>
        <v>893ba2a</v>
      </c>
      <c r="B106" s="1"/>
      <c r="C106" s="1"/>
      <c r="D106" s="1"/>
      <c r="E106" s="1"/>
      <c r="F106" s="1" t="s">
        <v>953</v>
      </c>
      <c r="G106" s="1" t="s">
        <v>946</v>
      </c>
    </row>
    <row r="107" spans="1:7">
      <c r="A107" s="13" t="str">
        <f>HYPERLINK("https://github.com/apache/hama/commit/bac5191","bac5191")</f>
        <v>bac5191</v>
      </c>
      <c r="B107" s="1"/>
      <c r="C107" s="1"/>
      <c r="D107" s="1"/>
      <c r="E107" s="1"/>
      <c r="F107" s="1"/>
      <c r="G107" s="1" t="s">
        <v>952</v>
      </c>
    </row>
    <row r="108" spans="1:7">
      <c r="A108" s="13" t="str">
        <f>HYPERLINK("https://github.com/apache/hama/commit/ef727ae","ef727ae")</f>
        <v>ef727ae</v>
      </c>
      <c r="B108" s="1"/>
      <c r="C108" s="1"/>
      <c r="D108" s="1"/>
      <c r="E108" s="1"/>
      <c r="F108" s="1" t="s">
        <v>953</v>
      </c>
      <c r="G108" s="1" t="s">
        <v>946</v>
      </c>
    </row>
    <row r="109" spans="1:7">
      <c r="A109" s="13" t="str">
        <f>HYPERLINK("https://github.com/apache/hama/commit/d18adac","d18adac")</f>
        <v>d18adac</v>
      </c>
      <c r="B109" s="1"/>
      <c r="C109" s="1"/>
      <c r="D109" s="1"/>
      <c r="E109" s="1"/>
      <c r="F109" s="1"/>
      <c r="G109" s="1" t="s">
        <v>953</v>
      </c>
    </row>
    <row r="110" spans="1:7">
      <c r="A110" s="13" t="str">
        <f>HYPERLINK("https://github.com/apache/helix/commit/9ebf3e9","9ebf3e9")</f>
        <v>9ebf3e9</v>
      </c>
      <c r="B110" s="1" t="s">
        <v>942</v>
      </c>
      <c r="C110" s="1"/>
      <c r="D110" s="1"/>
      <c r="E110" s="1"/>
      <c r="F110" s="1"/>
      <c r="G110" s="1" t="s">
        <v>946</v>
      </c>
    </row>
    <row r="111" spans="1:7">
      <c r="A111" s="13" t="str">
        <f>HYPERLINK("https://github.com/apache/helix/commit/1c5dff9","1c5dff9")</f>
        <v>1c5dff9</v>
      </c>
      <c r="B111" s="1"/>
      <c r="C111" s="1"/>
      <c r="D111" s="1"/>
      <c r="E111" s="1"/>
      <c r="F111" s="1"/>
      <c r="G111" s="1" t="s">
        <v>943</v>
      </c>
    </row>
    <row r="112" spans="1:7">
      <c r="A112" s="13" t="str">
        <f>HYPERLINK("https://github.com/apache/helix/commit/4e48719","4e48719")</f>
        <v>4e48719</v>
      </c>
      <c r="B112" s="1" t="s">
        <v>942</v>
      </c>
      <c r="C112" s="1"/>
      <c r="D112" s="1"/>
      <c r="E112" s="1"/>
      <c r="F112" s="1" t="s">
        <v>946</v>
      </c>
      <c r="G112" s="1" t="s">
        <v>943</v>
      </c>
    </row>
    <row r="113" spans="1:7">
      <c r="A113" s="13" t="str">
        <f>HYPERLINK("https://github.com/apache/helix/commit/917af3e","917af3e")</f>
        <v>917af3e</v>
      </c>
      <c r="B113" s="1" t="s">
        <v>942</v>
      </c>
      <c r="C113" s="1"/>
      <c r="D113" s="1"/>
      <c r="E113" s="1"/>
      <c r="F113" s="1" t="s">
        <v>943</v>
      </c>
      <c r="G113" s="1" t="s">
        <v>946</v>
      </c>
    </row>
    <row r="114" spans="1:7">
      <c r="A114" s="13" t="str">
        <f>HYPERLINK("https://github.com/apache/helix/commit/f1df105","f1df105")</f>
        <v>f1df105</v>
      </c>
      <c r="B114" s="1" t="s">
        <v>942</v>
      </c>
      <c r="C114" s="1"/>
      <c r="D114" s="1"/>
      <c r="E114" s="1"/>
      <c r="F114" s="1" t="s">
        <v>946</v>
      </c>
      <c r="G114" s="1" t="s">
        <v>943</v>
      </c>
    </row>
    <row r="115" spans="1:7">
      <c r="A115" s="13" t="str">
        <f>HYPERLINK("https://github.com/apache/helix/commit/c5a29ca","c5a29ca")</f>
        <v>c5a29ca</v>
      </c>
      <c r="B115" s="1" t="s">
        <v>942</v>
      </c>
      <c r="C115" s="1"/>
      <c r="D115" s="1"/>
      <c r="E115" s="1"/>
      <c r="F115" s="1"/>
      <c r="G115" s="1" t="s">
        <v>944</v>
      </c>
    </row>
    <row r="116" spans="1:7">
      <c r="A116" s="13" t="str">
        <f>HYPERLINK("https://github.com/apache/helix/commit/91b32bf","91b32bf")</f>
        <v>91b32bf</v>
      </c>
      <c r="B116" s="1"/>
      <c r="C116" s="1"/>
      <c r="D116" s="1"/>
      <c r="E116" s="1"/>
      <c r="F116" s="1" t="s">
        <v>947</v>
      </c>
      <c r="G116" s="1" t="s">
        <v>943</v>
      </c>
    </row>
    <row r="117" spans="1:7">
      <c r="A117" s="13" t="str">
        <f>HYPERLINK("https://github.com/apache/helix/commit/80e9c4a","80e9c4a")</f>
        <v>80e9c4a</v>
      </c>
      <c r="B117" s="1" t="s">
        <v>942</v>
      </c>
      <c r="C117" s="1"/>
      <c r="D117" s="1"/>
      <c r="E117" s="1"/>
      <c r="F117" s="1"/>
      <c r="G117" s="1" t="s">
        <v>944</v>
      </c>
    </row>
    <row r="118" spans="1:7">
      <c r="A118" s="15" t="str">
        <f>HYPERLINK("https://github.com/apache/helix/commit/3cb7a1c","3cb7a1c")</f>
        <v>3cb7a1c</v>
      </c>
      <c r="B118" s="1" t="s">
        <v>942</v>
      </c>
      <c r="C118" s="1"/>
      <c r="D118" s="1"/>
      <c r="E118" s="1"/>
      <c r="F118" s="1"/>
      <c r="G118" s="1" t="s">
        <v>950</v>
      </c>
    </row>
    <row r="119" spans="1:7">
      <c r="A119" s="13" t="str">
        <f>HYPERLINK("https://github.com/apache/helix/commit/2ce971e","2ce971e")</f>
        <v>2ce971e</v>
      </c>
      <c r="B119" s="1" t="s">
        <v>942</v>
      </c>
      <c r="C119" s="1"/>
      <c r="D119" s="1"/>
      <c r="E119" s="1"/>
      <c r="F119" s="1"/>
      <c r="G119" s="1" t="s">
        <v>943</v>
      </c>
    </row>
    <row r="120" spans="1:7">
      <c r="A120" s="13" t="str">
        <f>HYPERLINK("https://github.com/apache/helix/commit/ecec159","ecec159")</f>
        <v>ecec159</v>
      </c>
      <c r="B120" s="1" t="s">
        <v>942</v>
      </c>
      <c r="C120" s="1"/>
      <c r="D120" s="1"/>
      <c r="E120" s="1" t="s">
        <v>946</v>
      </c>
      <c r="F120" s="1" t="s">
        <v>947</v>
      </c>
      <c r="G120" s="1" t="s">
        <v>943</v>
      </c>
    </row>
    <row r="121" spans="1:7">
      <c r="A121" s="13" t="str">
        <f>HYPERLINK("https://github.com/apache/helix/commit/5166769","5166769")</f>
        <v>5166769</v>
      </c>
      <c r="B121" s="1" t="s">
        <v>942</v>
      </c>
      <c r="C121" s="1"/>
      <c r="D121" s="1"/>
      <c r="E121" s="1"/>
      <c r="F121" s="1" t="s">
        <v>944</v>
      </c>
      <c r="G121" s="1" t="s">
        <v>946</v>
      </c>
    </row>
    <row r="122" spans="1:7">
      <c r="A122" s="13" t="str">
        <f>HYPERLINK("https://github.com/apache/helix/commit/3bb3754","3bb3754")</f>
        <v>3bb3754</v>
      </c>
      <c r="B122" s="1" t="s">
        <v>942</v>
      </c>
      <c r="C122" s="1"/>
      <c r="D122" s="1"/>
      <c r="E122" s="1"/>
      <c r="F122" s="1"/>
      <c r="G122" s="1" t="s">
        <v>944</v>
      </c>
    </row>
    <row r="123" spans="1:7">
      <c r="A123" s="13" t="str">
        <f>HYPERLINK("https://github.com/apache/httpcomponents-client/commit/e2e564a","e2e564a")</f>
        <v>e2e564a</v>
      </c>
      <c r="B123" s="1" t="s">
        <v>942</v>
      </c>
      <c r="C123" s="1"/>
      <c r="D123" s="1"/>
      <c r="E123" s="1"/>
      <c r="F123" s="1" t="s">
        <v>943</v>
      </c>
      <c r="G123" s="1" t="s">
        <v>946</v>
      </c>
    </row>
    <row r="124" spans="1:7">
      <c r="A124" s="13" t="str">
        <f>HYPERLINK("https://github.com/apache/httpcomponents-client/commit/9b97410","9b97410")</f>
        <v>9b97410</v>
      </c>
      <c r="B124" s="1" t="s">
        <v>942</v>
      </c>
      <c r="C124" s="1"/>
      <c r="D124" s="1"/>
      <c r="E124" s="1" t="s">
        <v>953</v>
      </c>
      <c r="F124" s="1" t="s">
        <v>947</v>
      </c>
      <c r="G124" s="1" t="s">
        <v>946</v>
      </c>
    </row>
    <row r="125" spans="1:7">
      <c r="A125" s="13" t="str">
        <f>HYPERLINK("https://github.com/apache/httpcomponents-client/commit/c7f3b74","c7f3b74")</f>
        <v>c7f3b74</v>
      </c>
      <c r="B125" s="1" t="s">
        <v>942</v>
      </c>
      <c r="C125" s="1"/>
      <c r="D125" s="1"/>
      <c r="E125" s="1"/>
      <c r="F125" s="1" t="s">
        <v>947</v>
      </c>
      <c r="G125" s="1" t="s">
        <v>946</v>
      </c>
    </row>
    <row r="126" spans="1:7">
      <c r="A126" s="13" t="str">
        <f>HYPERLINK("https://github.com/apache/httpcomponents-client/commit/3c93d00","3c93d00")</f>
        <v>3c93d00</v>
      </c>
      <c r="B126" s="1" t="s">
        <v>942</v>
      </c>
      <c r="C126" s="1"/>
      <c r="D126" s="1"/>
      <c r="E126" s="1"/>
      <c r="F126" s="1"/>
      <c r="G126" s="1" t="s">
        <v>943</v>
      </c>
    </row>
    <row r="127" spans="1:7">
      <c r="A127" s="13" t="str">
        <f>HYPERLINK("https://github.com/apache/httpcomponents-core/commit/43714ad","43714ad")</f>
        <v>43714ad</v>
      </c>
      <c r="B127" s="1"/>
      <c r="C127" s="1"/>
      <c r="D127" s="1"/>
      <c r="E127" s="1"/>
      <c r="F127" s="1"/>
      <c r="G127" s="1" t="s">
        <v>945</v>
      </c>
    </row>
    <row r="128" spans="1:7">
      <c r="A128" s="13" t="str">
        <f>HYPERLINK("https://github.com/apache/httpcomponents-core/commit/586bfb7","586bfb7")</f>
        <v>586bfb7</v>
      </c>
      <c r="B128" s="1" t="s">
        <v>942</v>
      </c>
      <c r="C128" s="1"/>
      <c r="D128" s="1"/>
      <c r="E128" s="1"/>
      <c r="F128" s="1" t="s">
        <v>946</v>
      </c>
      <c r="G128" s="1" t="s">
        <v>944</v>
      </c>
    </row>
    <row r="129" spans="1:7">
      <c r="A129" s="13" t="str">
        <f>HYPERLINK("https://github.com/apache/httpcomponents-core/commit/604a37f","604a37f")</f>
        <v>604a37f</v>
      </c>
      <c r="B129" s="1" t="s">
        <v>942</v>
      </c>
      <c r="C129" s="1"/>
      <c r="D129" s="1"/>
      <c r="E129" s="1"/>
      <c r="F129" s="1"/>
      <c r="G129" s="1" t="s">
        <v>946</v>
      </c>
    </row>
    <row r="130" spans="1:7">
      <c r="A130" s="13" t="str">
        <f>HYPERLINK("https://github.com/apache/mina/commit/02f02e7","02f02e7")</f>
        <v>02f02e7</v>
      </c>
      <c r="B130" s="1"/>
      <c r="C130" s="1"/>
      <c r="D130" s="1"/>
      <c r="E130" s="1"/>
      <c r="F130" s="1" t="s">
        <v>946</v>
      </c>
      <c r="G130" s="1" t="s">
        <v>943</v>
      </c>
    </row>
    <row r="131" spans="1:7">
      <c r="A131" s="13" t="str">
        <f>HYPERLINK("https://github.com/apache/mina/commit/8ee4890","8ee4890")</f>
        <v>8ee4890</v>
      </c>
      <c r="B131" s="1" t="s">
        <v>942</v>
      </c>
      <c r="C131" s="1"/>
      <c r="D131" s="1"/>
      <c r="E131" s="1" t="s">
        <v>944</v>
      </c>
      <c r="F131" s="1" t="s">
        <v>946</v>
      </c>
      <c r="G131" s="1" t="s">
        <v>943</v>
      </c>
    </row>
    <row r="132" spans="1:7">
      <c r="A132" s="13" t="str">
        <f>HYPERLINK("https://github.com/apache/mina/commit/833d6e1","833d6e1")</f>
        <v>833d6e1</v>
      </c>
      <c r="B132" s="1"/>
      <c r="C132" s="1"/>
      <c r="D132" s="1"/>
      <c r="E132" s="1" t="s">
        <v>951</v>
      </c>
      <c r="F132" s="1" t="s">
        <v>946</v>
      </c>
      <c r="G132" s="1" t="s">
        <v>953</v>
      </c>
    </row>
    <row r="133" spans="1:7">
      <c r="A133" s="13" t="str">
        <f>HYPERLINK("https://github.com/apache/mina/commit/8096739","8096739")</f>
        <v>8096739</v>
      </c>
      <c r="B133" s="1" t="s">
        <v>942</v>
      </c>
      <c r="C133" s="1"/>
      <c r="D133" s="1"/>
      <c r="E133" s="1"/>
      <c r="F133" s="1"/>
      <c r="G133" s="1" t="s">
        <v>951</v>
      </c>
    </row>
    <row r="134" spans="1:7">
      <c r="A134" s="13" t="str">
        <f>HYPERLINK("https://github.com/apache/mina/commit/0d23710","0d23710")</f>
        <v>0d23710</v>
      </c>
      <c r="B134" s="1"/>
      <c r="C134" s="1"/>
      <c r="D134" s="1"/>
      <c r="E134" s="1"/>
      <c r="F134" s="1"/>
      <c r="G134" s="1" t="s">
        <v>946</v>
      </c>
    </row>
    <row r="135" spans="1:7">
      <c r="A135" s="13" t="str">
        <f>HYPERLINK("https://github.com/apache/mina/commit/cf8c21b","cf8c21b")</f>
        <v>cf8c21b</v>
      </c>
      <c r="B135" s="1"/>
      <c r="C135" s="1"/>
      <c r="D135" s="1"/>
      <c r="E135" s="1" t="s">
        <v>946</v>
      </c>
      <c r="F135" s="1" t="s">
        <v>944</v>
      </c>
      <c r="G135" s="1" t="s">
        <v>943</v>
      </c>
    </row>
    <row r="136" spans="1:7">
      <c r="A136" s="13" t="str">
        <f>HYPERLINK("https://github.com/apache/mina/commit/b2ee191","b2ee191")</f>
        <v>b2ee191</v>
      </c>
      <c r="B136" s="1"/>
      <c r="C136" s="1"/>
      <c r="D136" s="1"/>
      <c r="E136" s="1" t="s">
        <v>943</v>
      </c>
      <c r="F136" s="1" t="s">
        <v>952</v>
      </c>
      <c r="G136" s="1" t="s">
        <v>944</v>
      </c>
    </row>
    <row r="137" spans="1:7">
      <c r="A137" s="13" t="str">
        <f>HYPERLINK("https://github.com/apache/mina/commit/a65aaa2","a65aaa2")</f>
        <v>a65aaa2</v>
      </c>
      <c r="B137" s="1"/>
      <c r="C137" s="1"/>
      <c r="D137" s="1"/>
      <c r="E137" s="1"/>
      <c r="F137" s="1"/>
      <c r="G137" s="1" t="s">
        <v>945</v>
      </c>
    </row>
    <row r="138" spans="1:7">
      <c r="A138" s="13" t="str">
        <f>HYPERLINK("https://github.com/apache/mina/commit/3140e0b","3140e0b")</f>
        <v>3140e0b</v>
      </c>
      <c r="B138" s="1"/>
      <c r="C138" s="1"/>
      <c r="D138" s="1"/>
      <c r="E138" s="1"/>
      <c r="F138" s="1"/>
      <c r="G138" s="1" t="s">
        <v>949</v>
      </c>
    </row>
    <row r="139" spans="1:7">
      <c r="A139" s="13" t="str">
        <f>HYPERLINK("https://github.com/apache/mina-sshd/commit/55ca881","55ca881")</f>
        <v>55ca881</v>
      </c>
      <c r="B139" s="1" t="s">
        <v>942</v>
      </c>
      <c r="C139" s="1"/>
      <c r="D139" s="1"/>
      <c r="E139" s="1" t="s">
        <v>947</v>
      </c>
      <c r="F139" s="1" t="s">
        <v>946</v>
      </c>
      <c r="G139" s="1" t="s">
        <v>954</v>
      </c>
    </row>
    <row r="140" spans="1:7">
      <c r="A140" s="13" t="str">
        <f>HYPERLINK("https://github.com/apache/mina-sshd/commit/cbb92d2","cbb92d2")</f>
        <v>cbb92d2</v>
      </c>
      <c r="B140" s="1" t="s">
        <v>942</v>
      </c>
      <c r="C140" s="1"/>
      <c r="D140" s="1"/>
      <c r="E140" s="1"/>
      <c r="F140" s="1" t="s">
        <v>946</v>
      </c>
      <c r="G140" s="1" t="s">
        <v>947</v>
      </c>
    </row>
    <row r="141" spans="1:7">
      <c r="A141" s="13" t="str">
        <f>HYPERLINK("https://github.com/apache/mina-sshd/commit/7f52ea8","7f52ea8")</f>
        <v>7f52ea8</v>
      </c>
      <c r="B141" s="1"/>
      <c r="C141" s="1"/>
      <c r="D141" s="1"/>
      <c r="E141" s="1"/>
      <c r="F141" s="1" t="s">
        <v>946</v>
      </c>
      <c r="G141" s="1" t="s">
        <v>951</v>
      </c>
    </row>
    <row r="142" spans="1:7">
      <c r="A142" s="13" t="str">
        <f>HYPERLINK("https://github.com/apache/mina-sshd/commit/fa0af69","fa0af69")</f>
        <v>fa0af69</v>
      </c>
      <c r="B142" s="1" t="s">
        <v>942</v>
      </c>
      <c r="C142" s="1"/>
      <c r="D142" s="1"/>
      <c r="E142" s="1"/>
      <c r="F142" s="1" t="s">
        <v>944</v>
      </c>
      <c r="G142" s="1" t="s">
        <v>946</v>
      </c>
    </row>
    <row r="143" spans="1:7">
      <c r="A143" s="13" t="str">
        <f>HYPERLINK("https://github.com/apache/mina-sshd/commit/13818de","13818de")</f>
        <v>13818de</v>
      </c>
      <c r="B143" s="1" t="s">
        <v>942</v>
      </c>
      <c r="C143" s="17"/>
      <c r="D143" s="1" t="s">
        <v>946</v>
      </c>
      <c r="E143" s="1" t="s">
        <v>944</v>
      </c>
      <c r="F143" s="1" t="s">
        <v>947</v>
      </c>
      <c r="G143" s="1" t="s">
        <v>943</v>
      </c>
    </row>
    <row r="144" spans="1:7">
      <c r="A144" s="13" t="str">
        <f>HYPERLINK("https://github.com/apache/mina-sshd/commit/e0041fc","e0041fc")</f>
        <v>e0041fc</v>
      </c>
      <c r="B144" s="1" t="s">
        <v>942</v>
      </c>
      <c r="C144" s="1"/>
      <c r="D144" s="1"/>
      <c r="E144" s="1"/>
      <c r="F144" s="1" t="s">
        <v>946</v>
      </c>
      <c r="G144" s="1" t="s">
        <v>945</v>
      </c>
    </row>
    <row r="145" spans="1:7">
      <c r="A145" s="13" t="str">
        <f>HYPERLINK("https://github.com/apache/mina-sshd/commit/d966cb6","d966cb6")</f>
        <v>d966cb6</v>
      </c>
      <c r="B145" s="1" t="s">
        <v>942</v>
      </c>
      <c r="C145" s="1"/>
      <c r="D145" s="1"/>
      <c r="E145" s="1"/>
      <c r="F145" s="1" t="s">
        <v>957</v>
      </c>
      <c r="G145" s="1" t="s">
        <v>943</v>
      </c>
    </row>
    <row r="146" spans="1:7">
      <c r="A146" s="13" t="str">
        <f>HYPERLINK("https://github.com/apache/mina-sshd/commit/421faf5","421faf5")</f>
        <v>421faf5</v>
      </c>
      <c r="B146" s="1"/>
      <c r="C146" s="1"/>
      <c r="D146" s="1"/>
      <c r="E146" s="1"/>
      <c r="F146" s="1" t="s">
        <v>944</v>
      </c>
      <c r="G146" s="1" t="s">
        <v>946</v>
      </c>
    </row>
    <row r="147" spans="1:7">
      <c r="A147" s="13" t="str">
        <f>HYPERLINK("https://github.com/apache/mina-sshd/commit/004c204","004c204")</f>
        <v>004c204</v>
      </c>
      <c r="B147" s="1" t="s">
        <v>942</v>
      </c>
      <c r="C147" s="1"/>
      <c r="D147" s="1"/>
      <c r="E147" s="1"/>
      <c r="F147" s="1"/>
      <c r="G147" s="1" t="s">
        <v>946</v>
      </c>
    </row>
    <row r="148" spans="1:7">
      <c r="A148" s="13" t="str">
        <f>HYPERLINK("https://github.com/apache/mina-sshd/commit/c1a6b58","c1a6b58")</f>
        <v>c1a6b58</v>
      </c>
      <c r="B148" s="1"/>
      <c r="C148" s="1"/>
      <c r="D148" s="1"/>
      <c r="E148" s="1"/>
      <c r="F148" s="1"/>
      <c r="G148" s="1" t="s">
        <v>952</v>
      </c>
    </row>
    <row r="149" spans="1:7">
      <c r="A149" s="13" t="str">
        <f>HYPERLINK("https://github.com/apache/mina-sshd/commit/9861e80","9861e80")</f>
        <v>9861e80</v>
      </c>
      <c r="B149" s="1"/>
      <c r="C149" s="1"/>
      <c r="D149" s="1"/>
      <c r="E149" s="1"/>
      <c r="F149" s="1"/>
      <c r="G149" s="1" t="s">
        <v>943</v>
      </c>
    </row>
    <row r="150" spans="1:7">
      <c r="A150" s="13" t="str">
        <f>HYPERLINK("https://github.com/apache/mina-sshd/commit/bf7c8b8","bf7c8b8")</f>
        <v>bf7c8b8</v>
      </c>
      <c r="B150" s="1"/>
      <c r="C150" s="1"/>
      <c r="D150" s="1"/>
      <c r="E150" s="1"/>
      <c r="F150" s="1"/>
      <c r="G150" s="1" t="s">
        <v>946</v>
      </c>
    </row>
    <row r="151" spans="1:7">
      <c r="A151" s="14" t="str">
        <f>HYPERLINK("https://github.com/apache/mina-sshd/commit/b6d49f9","b6d49f9")</f>
        <v>b6d49f9</v>
      </c>
      <c r="B151" s="1"/>
      <c r="C151" s="1"/>
      <c r="D151" s="1"/>
      <c r="E151" s="1"/>
      <c r="F151" s="1"/>
      <c r="G151" s="1" t="s">
        <v>946</v>
      </c>
    </row>
    <row r="152" spans="1:7">
      <c r="A152" s="14" t="str">
        <f>HYPERLINK("https://github.com/apache/mina-sshd/commit/1e17545","1e17545")</f>
        <v>1e17545</v>
      </c>
      <c r="B152" s="1"/>
      <c r="C152" s="1"/>
      <c r="D152" s="1"/>
      <c r="E152" s="1"/>
      <c r="F152" s="1"/>
      <c r="G152" s="1" t="s">
        <v>946</v>
      </c>
    </row>
    <row r="153" spans="1:7">
      <c r="A153" s="13" t="str">
        <f>HYPERLINK("https://github.com/apache/mina-sshd/commit/f26b5f7","f26b5f7")</f>
        <v>f26b5f7</v>
      </c>
      <c r="B153" s="1" t="s">
        <v>942</v>
      </c>
      <c r="C153" s="1"/>
      <c r="D153" s="1"/>
      <c r="E153" s="1"/>
      <c r="F153" s="1"/>
      <c r="G153" s="1" t="s">
        <v>944</v>
      </c>
    </row>
    <row r="154" spans="1:7">
      <c r="A154" s="13" t="str">
        <f>HYPERLINK("https://github.com/apache/nutch/commit/63037c7","63037c7")</f>
        <v>63037c7</v>
      </c>
      <c r="B154" s="1"/>
      <c r="C154" s="1"/>
      <c r="D154" s="1"/>
      <c r="E154" s="1"/>
      <c r="F154" s="1"/>
      <c r="G154" s="1" t="s">
        <v>945</v>
      </c>
    </row>
    <row r="155" spans="1:7">
      <c r="A155" s="13" t="str">
        <f>HYPERLINK("https://github.com/apache/nutch/commit/9714c44","9714c44")</f>
        <v>9714c44</v>
      </c>
      <c r="B155" s="1"/>
      <c r="C155" s="1"/>
      <c r="D155" s="1"/>
      <c r="E155" s="1"/>
      <c r="F155" s="1"/>
      <c r="G155" s="1" t="s">
        <v>953</v>
      </c>
    </row>
    <row r="156" spans="1:7">
      <c r="A156" s="13" t="str">
        <f>HYPERLINK("https://github.com/apache/nutch/commit/45b5cf7","45b5cf7")</f>
        <v>45b5cf7</v>
      </c>
      <c r="B156" s="1"/>
      <c r="C156" s="1"/>
      <c r="D156" s="1"/>
      <c r="E156" s="1"/>
      <c r="F156" s="1" t="s">
        <v>953</v>
      </c>
      <c r="G156" s="1" t="s">
        <v>946</v>
      </c>
    </row>
    <row r="157" spans="1:7">
      <c r="A157" s="13" t="str">
        <f>HYPERLINK("https://github.com/apache/nutch/commit/edf9d11","edf9d11")</f>
        <v>edf9d11</v>
      </c>
      <c r="B157" s="1"/>
      <c r="C157" s="1"/>
      <c r="D157" s="1"/>
      <c r="E157" s="1"/>
      <c r="F157" s="1"/>
      <c r="G157" s="1" t="s">
        <v>947</v>
      </c>
    </row>
    <row r="158" spans="1:7">
      <c r="A158" s="13" t="str">
        <f>HYPERLINK("https://github.com/apache/nutch/commit/0032314","0032314")</f>
        <v>0032314</v>
      </c>
      <c r="B158" s="1" t="s">
        <v>942</v>
      </c>
      <c r="C158" s="1"/>
      <c r="D158" s="1"/>
      <c r="E158" s="1"/>
      <c r="F158" s="1"/>
      <c r="G158" s="1" t="s">
        <v>947</v>
      </c>
    </row>
    <row r="159" spans="1:7">
      <c r="A159" s="13" t="str">
        <f>HYPERLINK("https://github.com/apache/nutch/commit/15eefe7","15eefe7")</f>
        <v>15eefe7</v>
      </c>
      <c r="B159" s="1"/>
      <c r="C159" s="1"/>
      <c r="D159" s="1"/>
      <c r="E159" s="1"/>
      <c r="F159" s="1"/>
      <c r="G159" s="1" t="s">
        <v>945</v>
      </c>
    </row>
    <row r="160" spans="1:7">
      <c r="A160" s="13" t="str">
        <f>HYPERLINK("https://github.com/apache/nutch/commit/faed27a","faed27a")</f>
        <v>faed27a</v>
      </c>
      <c r="B160" s="1"/>
      <c r="C160" s="1"/>
      <c r="D160" s="1"/>
      <c r="E160" s="1"/>
      <c r="F160" s="1"/>
      <c r="G160" s="1" t="s">
        <v>946</v>
      </c>
    </row>
    <row r="161" spans="1:7">
      <c r="A161" s="13" t="str">
        <f>HYPERLINK("https://github.com/apache/nutch/commit/16b73c1","16b73c1")</f>
        <v>16b73c1</v>
      </c>
      <c r="B161" s="1"/>
      <c r="C161" s="1"/>
      <c r="D161" s="1"/>
      <c r="E161" s="1"/>
      <c r="F161" s="1" t="s">
        <v>954</v>
      </c>
      <c r="G161" s="1" t="s">
        <v>943</v>
      </c>
    </row>
    <row r="162" spans="1:7">
      <c r="A162" s="13" t="str">
        <f>HYPERLINK("https://github.com/apache/nutch/commit/3388a10","3388a10")</f>
        <v>3388a10</v>
      </c>
      <c r="B162" s="1"/>
      <c r="C162" s="1" t="s">
        <v>944</v>
      </c>
      <c r="D162" s="1" t="s">
        <v>954</v>
      </c>
      <c r="E162" s="1" t="s">
        <v>946</v>
      </c>
      <c r="F162" s="1" t="s">
        <v>945</v>
      </c>
      <c r="G162" s="1" t="s">
        <v>943</v>
      </c>
    </row>
    <row r="163" spans="1:7">
      <c r="A163" s="13" t="str">
        <f>HYPERLINK("https://github.com/apache/nutch/commit/23e28c1","23e28c1")</f>
        <v>23e28c1</v>
      </c>
      <c r="B163" s="1"/>
      <c r="C163" s="1"/>
      <c r="D163" s="1"/>
      <c r="E163" s="1"/>
      <c r="F163" s="1"/>
      <c r="G163" s="1" t="s">
        <v>953</v>
      </c>
    </row>
    <row r="164" spans="1:7">
      <c r="A164" s="13" t="str">
        <f>HYPERLINK("https://github.com/apache/nutch/commit/251d2be","251d2be")</f>
        <v>251d2be</v>
      </c>
      <c r="B164" s="1"/>
      <c r="C164" s="1"/>
      <c r="D164" s="1"/>
      <c r="E164" s="1"/>
      <c r="F164" s="1"/>
      <c r="G164" s="1" t="s">
        <v>953</v>
      </c>
    </row>
    <row r="165" spans="1:7">
      <c r="A165" s="13" t="str">
        <f>HYPERLINK("https://github.com/apache/nutch/commit/09e3cfb","09e3cfb")</f>
        <v>09e3cfb</v>
      </c>
      <c r="B165" s="1"/>
      <c r="C165" s="1"/>
      <c r="D165" s="1"/>
      <c r="E165" s="1"/>
      <c r="F165" s="1"/>
      <c r="G165" s="1" t="s">
        <v>951</v>
      </c>
    </row>
    <row r="166" spans="1:7">
      <c r="A166" s="13" t="str">
        <f>HYPERLINK("https://github.com/apache/nutch/commit/5623c32","5623c32")</f>
        <v>5623c32</v>
      </c>
      <c r="B166" s="1"/>
      <c r="C166" s="1"/>
      <c r="D166" s="1"/>
      <c r="E166" s="1"/>
      <c r="F166" s="1" t="s">
        <v>946</v>
      </c>
      <c r="G166" s="1" t="s">
        <v>951</v>
      </c>
    </row>
    <row r="167" spans="1:7">
      <c r="A167" s="13" t="str">
        <f>HYPERLINK("https://github.com/apache/nutch/commit/2c8e6e8","2c8e6e8")</f>
        <v>2c8e6e8</v>
      </c>
      <c r="B167" s="1"/>
      <c r="C167" s="1"/>
      <c r="D167" s="1"/>
      <c r="E167" s="1"/>
      <c r="F167" s="1" t="s">
        <v>944</v>
      </c>
      <c r="G167" s="1" t="s">
        <v>946</v>
      </c>
    </row>
    <row r="168" spans="1:7">
      <c r="A168" s="13" t="str">
        <f>HYPERLINK("https://github.com/apache/nutch/commit/8ed07ed","8ed07ed")</f>
        <v>8ed07ed</v>
      </c>
      <c r="B168" s="1"/>
      <c r="C168" s="1"/>
      <c r="D168" s="1"/>
      <c r="E168" s="1" t="s">
        <v>944</v>
      </c>
      <c r="F168" s="1" t="s">
        <v>946</v>
      </c>
      <c r="G168" s="1" t="s">
        <v>947</v>
      </c>
    </row>
    <row r="169" spans="1:7">
      <c r="A169" s="13" t="str">
        <f>HYPERLINK("https://github.com/apache/nutch/commit/c738668","c738668")</f>
        <v>c738668</v>
      </c>
      <c r="B169" s="1"/>
      <c r="C169" s="1"/>
      <c r="D169" s="1"/>
      <c r="E169" s="1"/>
      <c r="F169" s="1"/>
      <c r="G169" s="1" t="s">
        <v>946</v>
      </c>
    </row>
    <row r="170" spans="1:7">
      <c r="A170" s="13" t="str">
        <f>HYPERLINK("https://github.com/apache/nutch/commit/576c159","576c159")</f>
        <v>576c159</v>
      </c>
      <c r="B170" s="1"/>
      <c r="C170" s="1"/>
      <c r="D170" s="1"/>
      <c r="E170" s="1"/>
      <c r="F170" s="1"/>
      <c r="G170" s="1" t="s">
        <v>948</v>
      </c>
    </row>
    <row r="171" spans="1:7">
      <c r="A171" s="13" t="str">
        <f>HYPERLINK("https://github.com/apache/nutch/commit/da758fc","da758fc")</f>
        <v>da758fc</v>
      </c>
      <c r="B171" s="1"/>
      <c r="C171" s="1"/>
      <c r="D171" s="1"/>
      <c r="E171" s="1"/>
      <c r="F171" s="1"/>
      <c r="G171" s="1" t="s">
        <v>946</v>
      </c>
    </row>
    <row r="172" spans="1:7">
      <c r="A172" s="13" t="str">
        <f>HYPERLINK("https://github.com/apache/nutch/commit/f6b4d90","f6b4d90")</f>
        <v>f6b4d90</v>
      </c>
      <c r="B172" s="1"/>
      <c r="C172" s="1"/>
      <c r="D172" s="1"/>
      <c r="E172" s="1"/>
      <c r="F172" s="1"/>
      <c r="G172" s="1" t="s">
        <v>943</v>
      </c>
    </row>
    <row r="173" spans="1:7">
      <c r="A173" s="13" t="str">
        <f>HYPERLINK("https://github.com/apache/nutch/commit/f12d044","f12d044")</f>
        <v>f12d044</v>
      </c>
      <c r="B173" s="1" t="s">
        <v>942</v>
      </c>
      <c r="C173" s="1"/>
      <c r="D173" s="1"/>
      <c r="E173" s="1"/>
      <c r="F173" s="1"/>
      <c r="G173" s="1" t="s">
        <v>946</v>
      </c>
    </row>
    <row r="174" spans="1:7">
      <c r="A174" s="13" t="str">
        <f>HYPERLINK("https://github.com/apache/nutch/commit/13918f7","13918f7")</f>
        <v>13918f7</v>
      </c>
      <c r="B174" s="1"/>
      <c r="C174" s="1"/>
      <c r="D174" s="1"/>
      <c r="E174" s="1"/>
      <c r="F174" s="1" t="s">
        <v>957</v>
      </c>
      <c r="G174" s="1" t="s">
        <v>947</v>
      </c>
    </row>
    <row r="175" spans="1:7">
      <c r="A175" s="13" t="str">
        <f>HYPERLINK("https://github.com/apache/nutch/commit/25437bc","25437bc")</f>
        <v>25437bc</v>
      </c>
      <c r="B175" s="1" t="s">
        <v>942</v>
      </c>
      <c r="C175" s="1"/>
      <c r="D175" s="1"/>
      <c r="E175" s="12" t="s">
        <v>949</v>
      </c>
      <c r="F175" s="1" t="s">
        <v>946</v>
      </c>
      <c r="G175" s="1" t="s">
        <v>947</v>
      </c>
    </row>
    <row r="176" spans="1:7">
      <c r="A176" s="13" t="str">
        <f>HYPERLINK("https://github.com/apache/nutch/commit/b117756","b117756")</f>
        <v>b117756</v>
      </c>
      <c r="B176" s="1"/>
      <c r="C176" s="1"/>
      <c r="D176" s="1" t="s">
        <v>946</v>
      </c>
      <c r="E176" s="1" t="s">
        <v>947</v>
      </c>
      <c r="F176" s="1" t="s">
        <v>945</v>
      </c>
      <c r="G176" s="1" t="s">
        <v>943</v>
      </c>
    </row>
    <row r="177" spans="1:7">
      <c r="A177" s="13" t="str">
        <f>HYPERLINK("https://github.com/apache/opennlp/commit/efa2576","efa2576")</f>
        <v>efa2576</v>
      </c>
      <c r="B177" s="1"/>
      <c r="C177" s="1"/>
      <c r="D177" s="1"/>
      <c r="E177" s="1"/>
      <c r="F177" s="1"/>
      <c r="G177" s="1" t="s">
        <v>953</v>
      </c>
    </row>
    <row r="178" spans="1:7">
      <c r="A178" s="13" t="str">
        <f>HYPERLINK("https://github.com/apache/opennlp/commit/9c14051","9c14051")</f>
        <v>9c14051</v>
      </c>
      <c r="B178" s="1"/>
      <c r="C178" s="1"/>
      <c r="D178" s="1"/>
      <c r="E178" s="1"/>
      <c r="F178" s="1"/>
      <c r="G178" s="1" t="s">
        <v>953</v>
      </c>
    </row>
    <row r="179" spans="1:7">
      <c r="A179" s="13" t="str">
        <f>HYPERLINK("https://github.com/apache/opennlp/commit/6f8ac2c","6f8ac2c")</f>
        <v>6f8ac2c</v>
      </c>
      <c r="B179" s="1"/>
      <c r="C179" s="1"/>
      <c r="D179" s="1"/>
      <c r="E179" s="1" t="s">
        <v>946</v>
      </c>
      <c r="F179" s="1" t="s">
        <v>944</v>
      </c>
      <c r="G179" s="1" t="s">
        <v>943</v>
      </c>
    </row>
    <row r="180" spans="1:7">
      <c r="A180" s="13" t="str">
        <f>HYPERLINK("https://github.com/apache/opennlp/commit/1c28d97","1c28d97")</f>
        <v>1c28d97</v>
      </c>
      <c r="B180" s="1"/>
      <c r="C180" s="1"/>
      <c r="D180" s="1"/>
      <c r="E180" s="1"/>
      <c r="F180" s="1"/>
      <c r="G180" s="1" t="s">
        <v>943</v>
      </c>
    </row>
    <row r="181" spans="1:7">
      <c r="A181" s="13" t="str">
        <f>HYPERLINK("https://github.com/apache/opennlp/commit/8f1c145","8f1c145")</f>
        <v>8f1c145</v>
      </c>
      <c r="B181" s="1" t="s">
        <v>942</v>
      </c>
      <c r="C181" s="1"/>
      <c r="D181" s="1"/>
      <c r="E181" s="1"/>
      <c r="F181" s="1"/>
      <c r="G181" s="1" t="s">
        <v>946</v>
      </c>
    </row>
    <row r="182" spans="1:7">
      <c r="A182" s="13" t="str">
        <f>HYPERLINK("https://github.com/apache/opennlp/commit/e9cfbc5","e9cfbc5")</f>
        <v>e9cfbc5</v>
      </c>
      <c r="B182" s="1"/>
      <c r="C182" s="1"/>
      <c r="D182" s="1"/>
      <c r="E182" s="1"/>
      <c r="F182" s="1"/>
      <c r="G182" s="1" t="s">
        <v>946</v>
      </c>
    </row>
    <row r="183" spans="1:7">
      <c r="A183" s="13" t="str">
        <f>HYPERLINK("https://github.com/apache/opennlp/commit/89985de","89985de")</f>
        <v>89985de</v>
      </c>
      <c r="B183" s="1"/>
      <c r="C183" s="1"/>
      <c r="D183" s="1"/>
      <c r="E183" s="1"/>
      <c r="F183" s="1"/>
      <c r="G183" s="1" t="s">
        <v>943</v>
      </c>
    </row>
    <row r="184" spans="1:7">
      <c r="A184" s="13" t="str">
        <f>HYPERLINK("https://github.com/apache/opennlp/commit/2be8a41","2be8a41")</f>
        <v>2be8a41</v>
      </c>
      <c r="B184" s="1"/>
      <c r="C184" s="1"/>
      <c r="D184" s="1" t="s">
        <v>944</v>
      </c>
      <c r="E184" s="1" t="s">
        <v>953</v>
      </c>
      <c r="F184" s="1" t="s">
        <v>946</v>
      </c>
      <c r="G184" s="1" t="s">
        <v>943</v>
      </c>
    </row>
    <row r="185" spans="1:7">
      <c r="A185" s="13" t="str">
        <f>HYPERLINK("https://github.com/apache/opennlp/commit/740d5a5","740d5a5")</f>
        <v>740d5a5</v>
      </c>
      <c r="B185" s="1"/>
      <c r="C185" s="1"/>
      <c r="D185" s="1"/>
      <c r="E185" s="1"/>
      <c r="F185" s="1"/>
      <c r="G185" s="1" t="s">
        <v>943</v>
      </c>
    </row>
    <row r="186" spans="1:7">
      <c r="A186" s="13" t="str">
        <f>HYPERLINK("https://github.com/apache/Parquet-MR/commit/58051d0","58051d0")</f>
        <v>58051d0</v>
      </c>
      <c r="B186" s="1"/>
      <c r="C186" s="1"/>
      <c r="D186" s="1"/>
      <c r="E186" s="1"/>
      <c r="F186" s="1"/>
      <c r="G186" s="1" t="s">
        <v>946</v>
      </c>
    </row>
    <row r="187" spans="1:7">
      <c r="A187" s="13" t="str">
        <f>HYPERLINK("https://github.com/apache/Phoenix/commit/023f863","023f863")</f>
        <v>023f863</v>
      </c>
      <c r="B187" s="1"/>
      <c r="C187" s="1"/>
      <c r="D187" s="1"/>
      <c r="E187" s="1"/>
      <c r="F187" s="1" t="s">
        <v>942</v>
      </c>
      <c r="G187" s="1" t="s">
        <v>946</v>
      </c>
    </row>
    <row r="188" spans="1:7">
      <c r="A188" s="13" t="str">
        <f>HYPERLINK("https://github.com/apache/Phoenix/commit/c98cda7","c98cda7")</f>
        <v>c98cda7</v>
      </c>
      <c r="B188" s="1" t="s">
        <v>942</v>
      </c>
      <c r="C188" s="1"/>
      <c r="D188" s="1"/>
      <c r="E188" s="1"/>
      <c r="F188" s="1" t="s">
        <v>946</v>
      </c>
      <c r="G188" s="1" t="s">
        <v>947</v>
      </c>
    </row>
    <row r="189" spans="1:7">
      <c r="A189" s="13" t="str">
        <f>HYPERLINK("https://github.com/apache/Phoenix/commit/3130fa9","3130fa9")</f>
        <v>3130fa9</v>
      </c>
      <c r="B189" s="1" t="s">
        <v>942</v>
      </c>
      <c r="C189" s="1"/>
      <c r="D189" s="1"/>
      <c r="E189" s="1"/>
      <c r="F189" s="1" t="s">
        <v>944</v>
      </c>
      <c r="G189" s="1" t="s">
        <v>946</v>
      </c>
    </row>
    <row r="190" spans="1:7">
      <c r="A190" s="13" t="str">
        <f>HYPERLINK("https://github.com/apache/Phoenix/commit/39a982d","39a982d")</f>
        <v>39a982d</v>
      </c>
      <c r="B190" s="1"/>
      <c r="C190" s="1"/>
      <c r="D190" s="1"/>
      <c r="E190" s="1"/>
      <c r="F190" s="1"/>
      <c r="G190" s="1" t="s">
        <v>946</v>
      </c>
    </row>
    <row r="191" spans="1:7">
      <c r="A191" s="13" t="str">
        <f>HYPERLINK("https://github.com/apache/Phoenix/commit/7d7c217","7d7c217")</f>
        <v>7d7c217</v>
      </c>
      <c r="B191" s="1"/>
      <c r="C191" s="1"/>
      <c r="D191" s="1"/>
      <c r="E191" s="1"/>
      <c r="F191" s="1" t="s">
        <v>942</v>
      </c>
      <c r="G191" s="1" t="s">
        <v>945</v>
      </c>
    </row>
    <row r="192" spans="1:7">
      <c r="A192" s="13" t="str">
        <f>HYPERLINK("https://github.com/apache/Phoenix/commit/caf65ca","caf65ca")</f>
        <v>caf65ca</v>
      </c>
      <c r="B192" s="1" t="s">
        <v>942</v>
      </c>
      <c r="C192" s="1"/>
      <c r="D192" s="1"/>
      <c r="E192" s="1"/>
      <c r="F192" s="1"/>
      <c r="G192" s="1" t="s">
        <v>943</v>
      </c>
    </row>
    <row r="193" spans="1:7">
      <c r="A193" s="13" t="str">
        <f>HYPERLINK("https://github.com/apache/Phoenix/commit/c0ad8cf","c0ad8cf")</f>
        <v>c0ad8cf</v>
      </c>
      <c r="B193" s="1"/>
      <c r="C193" s="1"/>
      <c r="D193" s="1"/>
      <c r="E193" s="1"/>
      <c r="F193" s="1"/>
      <c r="G193" s="1" t="s">
        <v>946</v>
      </c>
    </row>
    <row r="194" spans="1:7">
      <c r="A194" s="13" t="str">
        <f>HYPERLINK("https://github.com/apache/Phoenix/commit/7bc9cce","7bc9cce")</f>
        <v>7bc9cce</v>
      </c>
      <c r="B194" s="1" t="s">
        <v>942</v>
      </c>
      <c r="C194" s="1"/>
      <c r="D194" s="1"/>
      <c r="E194" s="1" t="s">
        <v>951</v>
      </c>
      <c r="F194" s="1" t="s">
        <v>954</v>
      </c>
      <c r="G194" s="1" t="s">
        <v>947</v>
      </c>
    </row>
    <row r="195" spans="1:7">
      <c r="A195" s="13" t="str">
        <f>HYPERLINK("https://github.com/apache/Phoenix/commit/986080f","986080f")</f>
        <v>986080f</v>
      </c>
      <c r="B195" s="1"/>
      <c r="C195" s="1"/>
      <c r="D195" s="1"/>
      <c r="E195" s="1"/>
      <c r="F195" s="1"/>
      <c r="G195" s="1" t="s">
        <v>943</v>
      </c>
    </row>
    <row r="196" spans="1:7">
      <c r="A196" s="13" t="str">
        <f>HYPERLINK("https://github.com/apache/Phoenix/commit/e910d8d","e910d8d")</f>
        <v>e910d8d</v>
      </c>
      <c r="B196" s="1"/>
      <c r="C196" s="1"/>
      <c r="D196" s="1"/>
      <c r="E196" s="1"/>
      <c r="F196" s="1"/>
      <c r="G196" s="1" t="s">
        <v>946</v>
      </c>
    </row>
    <row r="197" spans="1:7">
      <c r="A197" s="15" t="str">
        <f>HYPERLINK("https://github.com/apache/Phoenix/commit/eee98b6","eee98b6")</f>
        <v>eee98b6</v>
      </c>
      <c r="B197" s="1"/>
      <c r="C197" s="1"/>
      <c r="D197" s="1"/>
      <c r="E197" s="1"/>
      <c r="F197" s="1"/>
      <c r="G197" s="1" t="s">
        <v>950</v>
      </c>
    </row>
    <row r="198" spans="1:7">
      <c r="A198" s="13" t="str">
        <f>HYPERLINK("https://github.com/apache/Phoenix/commit/b435dac","b435dac")</f>
        <v>b435dac</v>
      </c>
      <c r="B198" s="1"/>
      <c r="C198" s="1"/>
      <c r="D198" s="1"/>
      <c r="E198" s="1"/>
      <c r="F198" s="1" t="s">
        <v>952</v>
      </c>
      <c r="G198" s="1" t="s">
        <v>955</v>
      </c>
    </row>
    <row r="199" spans="1:7">
      <c r="A199" s="13" t="str">
        <f>HYPERLINK("https://github.com/apache/Phoenix/commit/f7c1889","f7c1889")</f>
        <v>f7c1889</v>
      </c>
      <c r="B199" s="1" t="s">
        <v>942</v>
      </c>
      <c r="C199" s="1"/>
      <c r="D199" s="1"/>
      <c r="E199" s="1"/>
      <c r="F199" s="1"/>
      <c r="G199" s="1" t="s">
        <v>946</v>
      </c>
    </row>
    <row r="200" spans="1:7">
      <c r="A200" s="13" t="str">
        <f>HYPERLINK("https://github.com/apache/Phoenix/commit/748b76f","748b76f")</f>
        <v>748b76f</v>
      </c>
      <c r="B200" s="1" t="s">
        <v>942</v>
      </c>
      <c r="C200" s="1"/>
      <c r="D200" s="1"/>
      <c r="E200" s="1"/>
      <c r="F200" s="1"/>
      <c r="G200" s="1" t="s">
        <v>943</v>
      </c>
    </row>
    <row r="201" spans="1:7">
      <c r="A201" s="13" t="str">
        <f>HYPERLINK("https://github.com/apache/Phoenix/commit/53f7d3c","53f7d3c")</f>
        <v>53f7d3c</v>
      </c>
      <c r="B201" s="1"/>
      <c r="C201" s="1"/>
      <c r="D201" s="1"/>
      <c r="E201" s="1"/>
      <c r="F201" s="1" t="s">
        <v>946</v>
      </c>
      <c r="G201" s="1" t="s">
        <v>947</v>
      </c>
    </row>
    <row r="202" spans="1:7">
      <c r="A202" s="13" t="str">
        <f>HYPERLINK("https://github.com/apache/Phoenix/commit/73a2e60","73a2e60")</f>
        <v>73a2e60</v>
      </c>
      <c r="B202" s="1" t="s">
        <v>942</v>
      </c>
      <c r="C202" s="1"/>
      <c r="D202" s="1"/>
      <c r="E202" s="1"/>
      <c r="F202" s="1"/>
      <c r="G202" s="1" t="s">
        <v>945</v>
      </c>
    </row>
    <row r="203" spans="1:7">
      <c r="A203" s="13" t="str">
        <f>HYPERLINK("https://github.com/apache/ranger/commit/e8c4658","e8c4658")</f>
        <v>e8c4658</v>
      </c>
      <c r="B203" s="1"/>
      <c r="C203" s="1"/>
      <c r="D203" s="1"/>
      <c r="E203" s="1"/>
      <c r="F203" s="1"/>
      <c r="G203" s="1" t="s">
        <v>950</v>
      </c>
    </row>
    <row r="204" spans="1:7">
      <c r="A204" s="13" t="str">
        <f>HYPERLINK("https://github.com/apache/ranger/commit/42d8db5","42d8db5")</f>
        <v>42d8db5</v>
      </c>
      <c r="B204" s="1"/>
      <c r="C204" s="1"/>
      <c r="D204" s="1"/>
      <c r="E204" s="1"/>
      <c r="F204" s="1" t="s">
        <v>947</v>
      </c>
      <c r="G204" s="1" t="s">
        <v>943</v>
      </c>
    </row>
    <row r="205" spans="1:7">
      <c r="A205" s="13" t="str">
        <f>HYPERLINK("https://github.com/apache/santuario-java/commit/f3123e6","f3123e6")</f>
        <v>f3123e6</v>
      </c>
      <c r="B205" s="1"/>
      <c r="C205" s="1"/>
      <c r="D205" s="1"/>
      <c r="E205" s="1" t="s">
        <v>946</v>
      </c>
      <c r="F205" s="1" t="s">
        <v>953</v>
      </c>
      <c r="G205" s="1" t="s">
        <v>947</v>
      </c>
    </row>
    <row r="206" spans="1:7">
      <c r="A206" s="13" t="str">
        <f>HYPERLINK("https://github.com/apache/santuario-java/commit/2835a9c","2835a9c")</f>
        <v>2835a9c</v>
      </c>
      <c r="B206" s="1"/>
      <c r="C206" s="1"/>
      <c r="D206" s="1"/>
      <c r="E206" s="1"/>
      <c r="F206" s="1"/>
      <c r="G206" s="1" t="s">
        <v>946</v>
      </c>
    </row>
    <row r="207" spans="1:7">
      <c r="A207" s="13" t="str">
        <f>HYPERLINK("https://github.com/apache/santuario-java/commit/1161daf","1161daf")</f>
        <v>1161daf</v>
      </c>
      <c r="B207" s="1"/>
      <c r="C207" s="1"/>
      <c r="D207" s="1"/>
      <c r="E207" s="1"/>
      <c r="F207" s="1"/>
      <c r="G207" s="1" t="s">
        <v>946</v>
      </c>
    </row>
    <row r="208" spans="1:7">
      <c r="A208" s="13" t="str">
        <f>HYPERLINK("https://github.com/apache/santuario-java/commit/d925f0b","d925f0b")</f>
        <v>d925f0b</v>
      </c>
      <c r="B208" s="1"/>
      <c r="C208" s="1"/>
      <c r="D208" s="1"/>
      <c r="E208" s="1"/>
      <c r="F208" s="1"/>
      <c r="G208" s="1" t="s">
        <v>958</v>
      </c>
    </row>
    <row r="209" spans="1:7">
      <c r="A209" s="13" t="str">
        <f>HYPERLINK("https://github.com/apache/santuario-java/commit/1fe126e","1fe126e")</f>
        <v>1fe126e</v>
      </c>
      <c r="B209" s="1"/>
      <c r="C209" s="1"/>
      <c r="D209" s="1"/>
      <c r="E209" s="1"/>
      <c r="F209" s="1"/>
      <c r="G209" s="1" t="s">
        <v>952</v>
      </c>
    </row>
    <row r="210" spans="1:7">
      <c r="A210" s="13" t="str">
        <f>HYPERLINK("https://github.com/apache/shiro/commit/2517806","2517806")</f>
        <v>2517806</v>
      </c>
      <c r="B210" s="1"/>
      <c r="C210" s="1"/>
      <c r="D210" s="1"/>
      <c r="E210" s="1"/>
      <c r="F210" s="1"/>
      <c r="G210" s="1" t="s">
        <v>943</v>
      </c>
    </row>
    <row r="211" spans="1:7">
      <c r="A211" s="13" t="str">
        <f>HYPERLINK("https://github.com/apache/shiro/commit/de7beee","de7beee")</f>
        <v>de7beee</v>
      </c>
      <c r="B211" s="1" t="s">
        <v>942</v>
      </c>
      <c r="C211" s="1"/>
      <c r="D211" s="1"/>
      <c r="E211" s="1"/>
      <c r="F211" s="1"/>
      <c r="G211" s="1" t="s">
        <v>946</v>
      </c>
    </row>
    <row r="212" spans="1:7">
      <c r="A212" s="13" t="str">
        <f>HYPERLINK("https://github.com/apache/tiles/commit/0394401","0394401")</f>
        <v>0394401</v>
      </c>
      <c r="B212" s="1"/>
      <c r="C212" s="1"/>
      <c r="D212" s="1"/>
      <c r="E212" s="1"/>
      <c r="F212" s="1"/>
      <c r="G212" s="1" t="s">
        <v>946</v>
      </c>
    </row>
    <row r="213" spans="1:7">
      <c r="A213" s="13" t="str">
        <f>HYPERLINK("https://github.com/apache/tiles/commit/4334689","4334689")</f>
        <v>4334689</v>
      </c>
      <c r="B213" s="1" t="s">
        <v>942</v>
      </c>
      <c r="C213" s="1"/>
      <c r="D213" s="1"/>
      <c r="E213" s="1"/>
      <c r="F213" s="1" t="s">
        <v>944</v>
      </c>
      <c r="G213" s="1" t="s">
        <v>946</v>
      </c>
    </row>
    <row r="214" spans="1:7">
      <c r="A214" s="13" t="str">
        <f>HYPERLINK("https://github.com/apache/tiles/commit/5ae11d5","5ae11d5")</f>
        <v>5ae11d5</v>
      </c>
      <c r="B214" s="1" t="s">
        <v>942</v>
      </c>
      <c r="C214" s="1"/>
      <c r="D214" s="1"/>
      <c r="E214" s="1"/>
      <c r="F214" s="1" t="s">
        <v>953</v>
      </c>
      <c r="G214" s="1" t="s">
        <v>946</v>
      </c>
    </row>
    <row r="215" spans="1:7">
      <c r="A215" s="13" t="str">
        <f>HYPERLINK("https://github.com/apache/tiles/commit/76fb77c","76fb77c")</f>
        <v>76fb77c</v>
      </c>
      <c r="B215" s="1" t="s">
        <v>942</v>
      </c>
      <c r="C215" s="1"/>
      <c r="D215" s="1" t="s">
        <v>946</v>
      </c>
      <c r="E215" s="1" t="s">
        <v>948</v>
      </c>
      <c r="F215" s="1" t="s">
        <v>956</v>
      </c>
      <c r="G215" s="1" t="s">
        <v>947</v>
      </c>
    </row>
    <row r="216" spans="1:7">
      <c r="A216" s="13" t="str">
        <f>HYPERLINK("https://github.com/apache/tiles/commit/4fb4090","4fb4090")</f>
        <v>4fb4090</v>
      </c>
      <c r="B216" s="1"/>
      <c r="C216" s="1"/>
      <c r="D216" s="1"/>
      <c r="E216" s="1"/>
      <c r="F216" s="1" t="s">
        <v>946</v>
      </c>
      <c r="G216" s="1" t="s">
        <v>953</v>
      </c>
    </row>
    <row r="217" spans="1:7">
      <c r="A217" s="13" t="str">
        <f>HYPERLINK("https://github.com/apache/tiles/commit/3b21314","3b21314")</f>
        <v>3b21314</v>
      </c>
      <c r="B217" s="1"/>
      <c r="C217" s="1"/>
      <c r="D217" s="1"/>
      <c r="E217" s="1"/>
      <c r="F217" s="1"/>
      <c r="G217" s="1" t="s">
        <v>951</v>
      </c>
    </row>
    <row r="218" spans="1:7">
      <c r="A218" s="13" t="str">
        <f>HYPERLINK("https://github.com/apache/tiles/commit/f68bc75","f68bc75")</f>
        <v>f68bc75</v>
      </c>
      <c r="B218" s="1"/>
      <c r="C218" s="1"/>
      <c r="D218" s="1"/>
      <c r="E218" s="1"/>
      <c r="F218" s="1"/>
      <c r="G218" s="1" t="s">
        <v>946</v>
      </c>
    </row>
    <row r="219" spans="1:7">
      <c r="A219" s="13" t="str">
        <f>HYPERLINK("https://github.com/apache/zookeeper/commit/c502e93","c502e93")</f>
        <v>c502e93</v>
      </c>
      <c r="B219" s="1"/>
      <c r="C219" s="1"/>
      <c r="D219" s="1"/>
      <c r="E219" s="1"/>
      <c r="F219" s="1"/>
      <c r="G219" s="1" t="s">
        <v>957</v>
      </c>
    </row>
    <row r="220" spans="1:7">
      <c r="A220" s="13" t="str">
        <f>HYPERLINK("https://github.com/apache/zookeeper/commit/a8e0d7b","a8e0d7b")</f>
        <v>a8e0d7b</v>
      </c>
      <c r="B220" s="1" t="s">
        <v>942</v>
      </c>
      <c r="C220" s="1"/>
      <c r="D220" s="1"/>
      <c r="E220" s="1"/>
      <c r="F220" s="1"/>
      <c r="G220" s="1" t="s">
        <v>945</v>
      </c>
    </row>
    <row r="221" spans="1:7">
      <c r="A221" s="13" t="str">
        <f>HYPERLINK("https://github.com/apache/zookeeper/commit/eb51de4","eb51de4")</f>
        <v>eb51de4</v>
      </c>
      <c r="B221" s="1" t="s">
        <v>942</v>
      </c>
      <c r="C221" s="1"/>
      <c r="D221" s="1"/>
      <c r="E221" s="1"/>
      <c r="F221" s="1"/>
      <c r="G221" s="1" t="s">
        <v>945</v>
      </c>
    </row>
    <row r="222" spans="1:7">
      <c r="A222" s="13" t="str">
        <f>HYPERLINK("https://github.com/apache/zookeeper/commit/9be9a3a","9be9a3a")</f>
        <v>9be9a3a</v>
      </c>
      <c r="B222" s="1" t="s">
        <v>942</v>
      </c>
      <c r="C222" s="1"/>
      <c r="D222" s="1"/>
      <c r="E222" s="1"/>
      <c r="F222" s="1"/>
      <c r="G222" s="1" t="s">
        <v>943</v>
      </c>
    </row>
    <row r="223" spans="1:7">
      <c r="A223" s="13" t="str">
        <f>HYPERLINK("https://github.com/apache/zookeeper/commit/764e34c","764e34c")</f>
        <v>764e34c</v>
      </c>
      <c r="B223" s="1" t="s">
        <v>942</v>
      </c>
      <c r="C223" s="1"/>
      <c r="D223" s="1"/>
      <c r="E223" s="1"/>
      <c r="F223" s="1" t="s">
        <v>945</v>
      </c>
      <c r="G223" s="1" t="s">
        <v>946</v>
      </c>
    </row>
    <row r="224" spans="1:7">
      <c r="A224" s="13" t="str">
        <f>HYPERLINK("https://github.com/apache/zookeeper/commit/d1fa7aa","d1fa7aa")</f>
        <v>d1fa7aa</v>
      </c>
      <c r="B224" s="1"/>
      <c r="C224" s="1"/>
      <c r="D224" s="1"/>
      <c r="E224" s="1"/>
      <c r="F224" s="1" t="s">
        <v>943</v>
      </c>
      <c r="G224" s="1" t="s">
        <v>945</v>
      </c>
    </row>
    <row r="225" spans="1:7">
      <c r="A225" s="13" t="str">
        <f>HYPERLINK("https://github.com/apache/zookeeper/commit/1d2a786","1d2a786")</f>
        <v>1d2a786</v>
      </c>
      <c r="B225" s="1"/>
      <c r="C225" s="1"/>
      <c r="D225" s="1"/>
      <c r="E225" s="1"/>
      <c r="F225" s="1"/>
      <c r="G225" s="1" t="s">
        <v>947</v>
      </c>
    </row>
    <row r="226" spans="1:7">
      <c r="A226" s="13" t="str">
        <f>HYPERLINK("https://github.com/apache/zookeeper/commit/31d99a3","31d99a3")</f>
        <v>31d99a3</v>
      </c>
      <c r="B226" s="1" t="s">
        <v>942</v>
      </c>
      <c r="C226" s="1"/>
      <c r="D226" s="1"/>
      <c r="E226" s="1"/>
      <c r="F226" s="1"/>
      <c r="G226" s="1" t="s">
        <v>956</v>
      </c>
    </row>
    <row r="227" spans="1:7">
      <c r="A227" s="13" t="str">
        <f>HYPERLINK("https://github.com/google/turbine/commit/70b7156","70b7156")</f>
        <v>70b7156</v>
      </c>
      <c r="B227" s="1" t="s">
        <v>942</v>
      </c>
      <c r="C227" s="1"/>
      <c r="D227" s="1"/>
      <c r="E227" s="1"/>
      <c r="F227" s="1"/>
      <c r="G227" s="1" t="s">
        <v>943</v>
      </c>
    </row>
    <row r="228" spans="1:7">
      <c r="A228" s="13" t="str">
        <f>HYPERLINK("https://github.com/google/turbine/commit/ccf23a6","ccf23a6")</f>
        <v>ccf23a6</v>
      </c>
      <c r="B228" s="1" t="s">
        <v>942</v>
      </c>
      <c r="C228" s="1"/>
      <c r="D228" s="1"/>
      <c r="E228" s="1"/>
      <c r="F228" s="1"/>
      <c r="G228" s="1" t="s">
        <v>943</v>
      </c>
    </row>
    <row r="229" spans="1:7">
      <c r="A229" s="13" t="str">
        <f>HYPERLINK("https://github.com/google/truth/commit/f31d607","f31d607")</f>
        <v>f31d607</v>
      </c>
      <c r="B229" s="1" t="s">
        <v>942</v>
      </c>
      <c r="C229" s="1"/>
      <c r="D229" s="1"/>
      <c r="E229" s="1"/>
      <c r="F229" s="1" t="s">
        <v>953</v>
      </c>
      <c r="G229" s="1" t="s">
        <v>946</v>
      </c>
    </row>
    <row r="230" spans="1:7">
      <c r="A230" s="13" t="str">
        <f>HYPERLINK("https://github.com/google/caja/commit/fd43267","fd43267")</f>
        <v>fd43267</v>
      </c>
      <c r="B230" s="1" t="s">
        <v>942</v>
      </c>
      <c r="C230" s="1"/>
      <c r="D230" s="1"/>
      <c r="E230" s="1"/>
      <c r="F230" s="1" t="s">
        <v>943</v>
      </c>
      <c r="G230" s="1" t="s">
        <v>946</v>
      </c>
    </row>
    <row r="231" spans="1:7">
      <c r="A231" s="13" t="str">
        <f>HYPERLINK("https://github.com/google/caja/commit/30ba0d1","30ba0d1")</f>
        <v>30ba0d1</v>
      </c>
      <c r="B231" s="1" t="s">
        <v>942</v>
      </c>
      <c r="C231" s="1"/>
      <c r="D231" s="1"/>
      <c r="E231" s="1"/>
      <c r="F231" s="1"/>
      <c r="G231" s="1" t="s">
        <v>946</v>
      </c>
    </row>
    <row r="232" spans="1:7">
      <c r="A232" s="13" t="str">
        <f>HYPERLINK("https://github.com/google/guava/commit/d1000f8","d1000f8")</f>
        <v>d1000f8</v>
      </c>
      <c r="B232" s="1"/>
      <c r="C232" s="1"/>
      <c r="D232" s="1"/>
      <c r="E232" s="1"/>
      <c r="F232" s="1"/>
      <c r="G232" s="1" t="s">
        <v>951</v>
      </c>
    </row>
    <row r="233" spans="1:7">
      <c r="A233" s="15" t="str">
        <f>HYPERLINK("https://github.com/google/guava/commit/cce57e7","cce57e7")</f>
        <v>cce57e7</v>
      </c>
      <c r="B233" s="1" t="s">
        <v>942</v>
      </c>
      <c r="C233" s="1"/>
      <c r="D233" s="1"/>
      <c r="E233" s="1"/>
      <c r="F233" s="1" t="s">
        <v>953</v>
      </c>
      <c r="G233" s="1" t="s">
        <v>946</v>
      </c>
    </row>
    <row r="234" spans="1:7">
      <c r="A234" s="13" t="str">
        <f>HYPERLINK("https://github.com/google/guava/commit/2fceef6","2fceef6")</f>
        <v>2fceef6</v>
      </c>
      <c r="B234" s="1"/>
      <c r="C234" s="1"/>
      <c r="D234" s="1"/>
      <c r="E234" s="1"/>
      <c r="F234" s="1"/>
      <c r="G234" s="1" t="s">
        <v>945</v>
      </c>
    </row>
    <row r="235" spans="1:7">
      <c r="A235" s="13" t="str">
        <f>HYPERLINK("https://github.com/google/closure-templates/commit/53ae716","53ae716")</f>
        <v>53ae716</v>
      </c>
      <c r="B235" s="1" t="s">
        <v>942</v>
      </c>
      <c r="C235" s="1"/>
      <c r="D235" s="1"/>
      <c r="E235" s="1"/>
      <c r="F235" s="1" t="s">
        <v>946</v>
      </c>
      <c r="G235" s="1" t="s">
        <v>944</v>
      </c>
    </row>
    <row r="236" spans="1:7">
      <c r="A236" s="13" t="str">
        <f>HYPERLINK("https://github.com/google/closure-templates/commit/e2611ba","e2611ba")</f>
        <v>e2611ba</v>
      </c>
      <c r="B236" s="1"/>
      <c r="C236" s="1"/>
      <c r="D236" s="1"/>
      <c r="E236" s="1"/>
      <c r="F236" s="1"/>
      <c r="G236" s="1" t="s">
        <v>945</v>
      </c>
    </row>
    <row r="237" spans="1:7">
      <c r="A237" s="13" t="str">
        <f>HYPERLINK("https://github.com/google/closure-templates/commit/4aa958d","4aa958d")</f>
        <v>4aa958d</v>
      </c>
      <c r="B237" s="1" t="s">
        <v>942</v>
      </c>
      <c r="C237" s="1"/>
      <c r="D237" s="1"/>
      <c r="E237" s="1" t="s">
        <v>959</v>
      </c>
      <c r="F237" s="1" t="s">
        <v>946</v>
      </c>
      <c r="G237" s="1" t="s">
        <v>947</v>
      </c>
    </row>
    <row r="238" spans="1:7">
      <c r="A238" s="13" t="str">
        <f>HYPERLINK("https://github.com/google/closure-templates/commit/f0e2a3e","f0e2a3e")</f>
        <v>f0e2a3e</v>
      </c>
      <c r="B238" s="1" t="s">
        <v>942</v>
      </c>
      <c r="C238" s="1"/>
      <c r="D238" s="1"/>
      <c r="E238" s="1"/>
      <c r="F238" s="1"/>
      <c r="G238" s="1" t="s">
        <v>946</v>
      </c>
    </row>
    <row r="239" spans="1:7">
      <c r="A239" s="13" t="str">
        <f>HYPERLINK("https://github.com/google/closure-templates/commit/c3d5d9a","c3d5d9a")</f>
        <v>c3d5d9a</v>
      </c>
      <c r="B239" s="1"/>
      <c r="C239" s="1"/>
      <c r="D239" s="1"/>
      <c r="E239" s="1"/>
      <c r="F239" s="1" t="s">
        <v>946</v>
      </c>
      <c r="G239" s="1" t="s">
        <v>953</v>
      </c>
    </row>
    <row r="240" spans="1:7">
      <c r="A240" s="13" t="str">
        <f>HYPERLINK("https://github.com/google/closure-templates/commit/8a5ac2d","8a5ac2d")</f>
        <v>8a5ac2d</v>
      </c>
      <c r="B240" s="1" t="s">
        <v>942</v>
      </c>
      <c r="C240" s="1"/>
      <c r="D240" s="1"/>
      <c r="E240" s="1"/>
      <c r="F240" s="1"/>
      <c r="G240" s="1" t="s">
        <v>943</v>
      </c>
    </row>
    <row r="241" spans="1:7">
      <c r="A241" s="13" t="str">
        <f>HYPERLINK("https://github.com/google/gson/commit/7a7bbf7","7a7bbf7")</f>
        <v>7a7bbf7</v>
      </c>
      <c r="B241" s="1" t="s">
        <v>942</v>
      </c>
      <c r="C241" s="1"/>
      <c r="D241" s="1"/>
      <c r="E241" s="1"/>
      <c r="F241" s="1"/>
      <c r="G241" s="1" t="s">
        <v>946</v>
      </c>
    </row>
    <row r="242" spans="1:7">
      <c r="A242" s="13" t="str">
        <f>HYPERLINK("https://github.com/google/gson/commit/f1f8b66","f1f8b66")</f>
        <v>f1f8b66</v>
      </c>
      <c r="B242" s="1"/>
      <c r="C242" s="1"/>
      <c r="D242" s="1"/>
      <c r="E242" s="1"/>
      <c r="F242" s="1"/>
      <c r="G242" s="1" t="s">
        <v>946</v>
      </c>
    </row>
    <row r="243" spans="1:7">
      <c r="A243" s="13" t="str">
        <f>HYPERLINK("https://github.com/google/gson/commit/553fa6b","553fa6b")</f>
        <v>553fa6b</v>
      </c>
      <c r="B243" s="1"/>
      <c r="C243" s="1"/>
      <c r="D243" s="1"/>
      <c r="E243" s="1"/>
      <c r="F243" s="1"/>
      <c r="G243" s="1" t="s">
        <v>953</v>
      </c>
    </row>
    <row r="244" spans="1:7">
      <c r="A244" s="13" t="str">
        <f>HYPERLINK("https://github.com/google/gson/commit/b6a625f","b6a625f")</f>
        <v>b6a625f</v>
      </c>
      <c r="B244" s="1"/>
      <c r="C244" s="1"/>
      <c r="D244" s="1"/>
      <c r="E244" s="1"/>
      <c r="F244" s="1"/>
      <c r="G244" s="1" t="s">
        <v>945</v>
      </c>
    </row>
    <row r="245" spans="1:7">
      <c r="A245" s="13" t="str">
        <f>HYPERLINK("https://github.com/google/gson/commit/410b4a8","410b4a8")</f>
        <v>410b4a8</v>
      </c>
      <c r="B245" s="1"/>
      <c r="C245" s="1"/>
      <c r="D245" s="1"/>
      <c r="E245" s="1"/>
      <c r="F245" s="1"/>
      <c r="G245" s="1" t="s">
        <v>946</v>
      </c>
    </row>
    <row r="246" spans="1:7">
      <c r="A246" s="13" t="str">
        <f>HYPERLINK("https://github.com/google/gson/commit/67af0dd","67af0dd")</f>
        <v>67af0dd</v>
      </c>
      <c r="B246" s="1"/>
      <c r="C246" s="1"/>
      <c r="D246" s="1"/>
      <c r="E246" s="1"/>
      <c r="F246" s="1" t="s">
        <v>942</v>
      </c>
      <c r="G246" s="1" t="s">
        <v>951</v>
      </c>
    </row>
    <row r="247" spans="1:7">
      <c r="A247" s="13" t="str">
        <f>HYPERLINK("https://github.com/google/retrofit/commit/de8ffd9","de8ffd9")</f>
        <v>de8ffd9</v>
      </c>
      <c r="B247" s="1" t="s">
        <v>942</v>
      </c>
      <c r="C247" s="1"/>
      <c r="D247" s="1"/>
      <c r="E247" s="1"/>
      <c r="F247" s="1" t="s">
        <v>943</v>
      </c>
      <c r="G247" s="1" t="s">
        <v>946</v>
      </c>
    </row>
    <row r="248" spans="1:7">
      <c r="A248" s="13" t="str">
        <f>HYPERLINK("https://github.com/google/sagetv/commit/368aa9e","368aa9e")</f>
        <v>368aa9e</v>
      </c>
      <c r="B248" s="1" t="s">
        <v>942</v>
      </c>
      <c r="C248" s="1"/>
      <c r="D248" s="1"/>
      <c r="E248" s="1"/>
      <c r="F248" s="1"/>
      <c r="G248" s="1" t="s">
        <v>943</v>
      </c>
    </row>
    <row r="249" spans="1:7">
      <c r="A249" s="13" t="str">
        <f>HYPERLINK("https://github.com/google/sagetv/commit/0234aac","0234aac")</f>
        <v>0234aac</v>
      </c>
      <c r="B249" s="1"/>
      <c r="C249" s="1"/>
      <c r="D249" s="1"/>
      <c r="E249" s="1"/>
      <c r="F249" s="1"/>
      <c r="G249" s="1" t="s">
        <v>953</v>
      </c>
    </row>
    <row r="250" spans="1:7">
      <c r="A250" s="15" t="str">
        <f>HYPERLINK("https://github.com/google/sagetv/commit/7e176c40","7e176c40")</f>
        <v>7e176c40</v>
      </c>
      <c r="B250" s="1"/>
      <c r="C250" s="1"/>
      <c r="D250" s="1"/>
      <c r="E250" s="1"/>
      <c r="F250" s="1"/>
      <c r="G250" s="1" t="s">
        <v>946</v>
      </c>
    </row>
    <row r="251" spans="1:7">
      <c r="A251" s="13" t="str">
        <f>HYPERLINK("https://github.com/google/sagetv/commit/93bd1b4","93bd1b4")</f>
        <v>93bd1b4</v>
      </c>
      <c r="B251" s="1"/>
      <c r="C251" s="1"/>
      <c r="D251" s="1"/>
      <c r="E251" s="1"/>
      <c r="F251" s="1"/>
      <c r="G251" s="1" t="s">
        <v>945</v>
      </c>
    </row>
    <row r="252" spans="1:7">
      <c r="A252" s="13" t="str">
        <f>HYPERLINK("https://github.com/google/sagetv/commit/08749a2","08749a2")</f>
        <v>08749a2</v>
      </c>
      <c r="B252" s="1"/>
      <c r="C252" s="1"/>
      <c r="D252" s="1"/>
      <c r="E252" s="1"/>
      <c r="F252" s="1"/>
      <c r="G252" s="1" t="s">
        <v>943</v>
      </c>
    </row>
    <row r="253" spans="1:7">
      <c r="A253" s="13" t="str">
        <f>HYPERLINK("https://github.com/google/sagetv/commit/b40090f","b40090f")</f>
        <v>b40090f</v>
      </c>
      <c r="B253" s="1"/>
      <c r="C253" s="1"/>
      <c r="D253" s="1"/>
      <c r="E253" s="1"/>
      <c r="F253" s="1"/>
      <c r="G253" s="1" t="s">
        <v>946</v>
      </c>
    </row>
    <row r="254" spans="1:7">
      <c r="A254" s="13" t="str">
        <f>HYPERLINK("https://github.com/google/sagetv/commit/2a441e5","2a441e5")</f>
        <v>2a441e5</v>
      </c>
      <c r="B254" s="1"/>
      <c r="C254" s="1"/>
      <c r="D254" s="1"/>
      <c r="E254" s="1"/>
      <c r="F254" s="1" t="s">
        <v>946</v>
      </c>
      <c r="G254" s="1" t="s">
        <v>943</v>
      </c>
    </row>
    <row r="255" spans="1:7">
      <c r="A255" s="13" t="str">
        <f>HYPERLINK("https://github.com/google/sagetv/commit/fca311a","fca311a")</f>
        <v>fca311a</v>
      </c>
      <c r="B255" s="1"/>
      <c r="C255" s="1"/>
      <c r="D255" s="1"/>
      <c r="E255" s="1"/>
      <c r="F255" s="1"/>
      <c r="G255" s="1" t="s">
        <v>946</v>
      </c>
    </row>
    <row r="256" spans="1:7">
      <c r="A256" s="13" t="str">
        <f>HYPERLINK("https://github.com/google/sagetv/commit/bb0e468c","bb0e468c")</f>
        <v>bb0e468c</v>
      </c>
      <c r="B256" s="1"/>
      <c r="C256" s="1"/>
      <c r="D256" s="1"/>
      <c r="E256" s="1"/>
      <c r="F256" s="1"/>
      <c r="G256" s="1" t="s">
        <v>946</v>
      </c>
    </row>
    <row r="257" spans="1:7">
      <c r="A257" s="13" t="str">
        <f>HYPERLINK("https://github.com/google/sagetv/commit/b604b3e7","b604b3e7")</f>
        <v>b604b3e7</v>
      </c>
      <c r="B257" s="1"/>
      <c r="C257" s="1"/>
      <c r="D257" s="1"/>
      <c r="E257" s="1"/>
      <c r="F257" s="1"/>
      <c r="G257" s="1" t="s">
        <v>960</v>
      </c>
    </row>
    <row r="258" spans="1:7">
      <c r="A258" s="13" t="str">
        <f>HYPERLINK("https://github.com/google/auto/commit/66c3f4f9","66c3f4f9")</f>
        <v>66c3f4f9</v>
      </c>
      <c r="B258" s="1" t="s">
        <v>942</v>
      </c>
      <c r="C258" s="1"/>
      <c r="D258" s="1"/>
      <c r="E258" s="1"/>
      <c r="F258" s="1"/>
      <c r="G258" s="1" t="s">
        <v>944</v>
      </c>
    </row>
    <row r="259" spans="1:7">
      <c r="A259" s="13" t="str">
        <f>HYPERLINK("https://github.com/google/auto/commit/cddbceb","cddbceb")</f>
        <v>cddbceb</v>
      </c>
      <c r="B259" s="1" t="s">
        <v>942</v>
      </c>
      <c r="C259" s="1"/>
      <c r="D259" s="1"/>
      <c r="E259" s="1"/>
      <c r="F259" s="1" t="s">
        <v>946</v>
      </c>
      <c r="G259" s="1" t="s">
        <v>943</v>
      </c>
    </row>
    <row r="260" spans="1:7">
      <c r="A260" s="13" t="str">
        <f>HYPERLINK("https://github.com/google/auto/commit/322588e","322588e")</f>
        <v>322588e</v>
      </c>
      <c r="B260" s="1"/>
      <c r="C260" s="1"/>
      <c r="D260" s="1"/>
      <c r="E260" s="1"/>
      <c r="F260" s="1"/>
      <c r="G260" s="1" t="s">
        <v>943</v>
      </c>
    </row>
    <row r="261" spans="1:7">
      <c r="A261" s="13" t="str">
        <f>HYPERLINK("https://github.com/google/auto/commit/5c02043","5c02043")</f>
        <v>5c02043</v>
      </c>
      <c r="B261" s="1" t="s">
        <v>942</v>
      </c>
      <c r="C261" s="1"/>
      <c r="D261" s="1"/>
      <c r="E261" s="1"/>
      <c r="F261" s="1" t="s">
        <v>947</v>
      </c>
      <c r="G261" s="1" t="s">
        <v>946</v>
      </c>
    </row>
    <row r="262" spans="1:7">
      <c r="A262" s="13" t="str">
        <f>HYPERLINK("https://github.com/google/auto/commit/2fbc730","2fbc730")</f>
        <v>2fbc730</v>
      </c>
      <c r="B262" s="1" t="s">
        <v>942</v>
      </c>
      <c r="C262" s="1"/>
      <c r="D262" s="1"/>
      <c r="E262" s="1"/>
      <c r="F262" s="1"/>
      <c r="G262" s="1" t="s">
        <v>946</v>
      </c>
    </row>
    <row r="263" spans="1:7">
      <c r="A263" s="13" t="str">
        <f>HYPERLINK("https://github.com/google/auto/commit/3b85896","3b85896")</f>
        <v>3b85896</v>
      </c>
      <c r="B263" s="1" t="s">
        <v>942</v>
      </c>
      <c r="C263" s="1"/>
      <c r="D263" s="1"/>
      <c r="E263" s="1"/>
      <c r="F263" s="1" t="s">
        <v>953</v>
      </c>
      <c r="G263" s="1" t="s">
        <v>943</v>
      </c>
    </row>
    <row r="264" spans="1:7">
      <c r="A264" s="13" t="str">
        <f>HYPERLINK("https://github.com/google/binnavi/commit/ebf4176","ebf4176")</f>
        <v>ebf4176</v>
      </c>
      <c r="B264" s="1"/>
      <c r="C264" s="1"/>
      <c r="D264" s="1"/>
      <c r="E264" s="1"/>
      <c r="F264" s="1"/>
      <c r="G264" s="1" t="s">
        <v>946</v>
      </c>
    </row>
    <row r="265" spans="1:7">
      <c r="A265" s="13" t="str">
        <f>HYPERLINK("https://github.com/google/binnavi/commit/5717027","5717027")</f>
        <v>5717027</v>
      </c>
      <c r="B265" s="1"/>
      <c r="C265" s="1"/>
      <c r="D265" s="1"/>
      <c r="E265" s="1"/>
      <c r="F265" s="1"/>
      <c r="G265" s="1" t="s">
        <v>946</v>
      </c>
    </row>
    <row r="266" spans="1:7">
      <c r="A266" s="13" t="str">
        <f>HYPERLINK("https://github.com/google/binnavi/commit/ee82c61","ee82c61")</f>
        <v>ee82c61</v>
      </c>
      <c r="B266" s="1"/>
      <c r="C266" s="1"/>
      <c r="D266" s="1"/>
      <c r="E266" s="1"/>
      <c r="F266" s="1"/>
      <c r="G266" s="1" t="s">
        <v>946</v>
      </c>
    </row>
    <row r="267" spans="1:7">
      <c r="A267" s="13" t="str">
        <f>HYPERLINK("https://github.com/google/binnavi/commit/d4356fc","d4356fc")</f>
        <v>d4356fc</v>
      </c>
      <c r="B267" s="1"/>
      <c r="C267" s="1"/>
      <c r="D267" s="1"/>
      <c r="E267" s="1"/>
      <c r="F267" s="1"/>
      <c r="G267" s="1" t="s">
        <v>946</v>
      </c>
    </row>
    <row r="268" spans="1:7">
      <c r="A268" s="13" t="str">
        <f>HYPERLINK("https://github.com/google/binnavi/commit/35d20e3","35d20e3")</f>
        <v>35d20e3</v>
      </c>
      <c r="B268" s="1"/>
      <c r="C268" s="1"/>
      <c r="D268" s="1"/>
      <c r="E268" s="1"/>
      <c r="F268" s="1"/>
      <c r="G268" s="1" t="s">
        <v>946</v>
      </c>
    </row>
    <row r="269" spans="1:7">
      <c r="A269" s="13" t="str">
        <f>HYPERLINK("https://github.com/google/binnavi/commit/1784c66","1784c66")</f>
        <v>1784c66</v>
      </c>
      <c r="B269" s="1"/>
      <c r="C269" s="1"/>
      <c r="D269" s="1"/>
      <c r="E269" s="1"/>
      <c r="F269" s="1"/>
      <c r="G269" s="1" t="s">
        <v>946</v>
      </c>
    </row>
    <row r="270" spans="1:7">
      <c r="A270" s="13" t="str">
        <f>HYPERLINK("https://github.com/google/binnavi/commit/edb60db","edb60db")</f>
        <v>edb60db</v>
      </c>
      <c r="B270" s="1"/>
      <c r="C270" s="1"/>
      <c r="D270" s="1"/>
      <c r="E270" s="1"/>
      <c r="F270" s="1"/>
      <c r="G270" s="1" t="s">
        <v>946</v>
      </c>
    </row>
    <row r="271" spans="1:7">
      <c r="A271" s="13" t="str">
        <f>HYPERLINK("https://github.com/google/binnavi/commit/e2e6bea","e2e6bea")</f>
        <v>e2e6bea</v>
      </c>
      <c r="B271" s="1"/>
      <c r="C271" s="1"/>
      <c r="D271" s="1"/>
      <c r="E271" s="1"/>
      <c r="F271" s="1"/>
      <c r="G271" s="1" t="s">
        <v>946</v>
      </c>
    </row>
    <row r="272" spans="1:7">
      <c r="A272" s="13" t="str">
        <f>HYPERLINK("https://github.com/google/binnavi/commit/fdfb3ae","fdfb3ae")</f>
        <v>fdfb3ae</v>
      </c>
      <c r="B272" s="1"/>
      <c r="C272" s="1"/>
      <c r="D272" s="1"/>
      <c r="E272" s="1"/>
      <c r="F272" s="1"/>
      <c r="G272" s="1" t="s">
        <v>946</v>
      </c>
    </row>
    <row r="273" spans="1:7">
      <c r="A273" s="13" t="str">
        <f>HYPERLINK("https://github.com/netflix/Hystrix/commit/36bfd70","36bfd70")</f>
        <v>36bfd70</v>
      </c>
      <c r="B273" s="1" t="s">
        <v>942</v>
      </c>
      <c r="C273" s="1"/>
      <c r="D273" s="1"/>
      <c r="E273" s="1"/>
      <c r="F273" s="1"/>
      <c r="G273" s="1" t="s">
        <v>946</v>
      </c>
    </row>
    <row r="274" spans="1:7">
      <c r="A274" s="13" t="str">
        <f>HYPERLINK("https://github.com/netflix/Hystrix/commit/e4c4c88","e4c4c88")</f>
        <v>e4c4c88</v>
      </c>
      <c r="B274" s="1"/>
      <c r="C274" s="1"/>
      <c r="D274" s="1"/>
      <c r="E274" s="1" t="s">
        <v>944</v>
      </c>
      <c r="F274" s="1" t="s">
        <v>943</v>
      </c>
      <c r="G274" s="1" t="s">
        <v>947</v>
      </c>
    </row>
    <row r="275" spans="1:7">
      <c r="A275" s="13" t="str">
        <f>HYPERLINK("https://github.com/netflix/Hystrix/commit/a296d80","a296d80")</f>
        <v>a296d80</v>
      </c>
      <c r="B275" s="1"/>
      <c r="C275" s="1"/>
      <c r="D275" s="1"/>
      <c r="E275" s="1"/>
      <c r="F275" s="1"/>
      <c r="G275" s="1" t="s">
        <v>946</v>
      </c>
    </row>
    <row r="276" spans="1:7">
      <c r="A276" s="13" t="str">
        <f>HYPERLINK("https://github.com/netflix/Hystrix/commit/9f8c742","9f8c742")</f>
        <v>9f8c742</v>
      </c>
      <c r="B276" s="1"/>
      <c r="C276" s="1"/>
      <c r="D276" s="1"/>
      <c r="E276" s="1"/>
      <c r="F276" s="1"/>
      <c r="G276" s="1" t="s">
        <v>946</v>
      </c>
    </row>
    <row r="277" spans="1:7">
      <c r="A277" s="13" t="str">
        <f>HYPERLINK("https://github.com/netflix/Hystrix/commit/1eb528e","1eb528e")</f>
        <v>1eb528e</v>
      </c>
      <c r="B277" s="1"/>
      <c r="C277" s="1"/>
      <c r="D277" s="1"/>
      <c r="E277" s="1"/>
      <c r="F277" s="1"/>
      <c r="G277" s="1" t="s">
        <v>943</v>
      </c>
    </row>
    <row r="278" spans="1:7">
      <c r="A278" s="13" t="str">
        <f>HYPERLINK("https://github.com/netflix/Hystrix/commit/123598a","123598a")</f>
        <v>123598a</v>
      </c>
      <c r="B278" s="1"/>
      <c r="C278" s="1"/>
      <c r="D278" s="1"/>
      <c r="E278" s="1"/>
      <c r="F278" s="1"/>
      <c r="G278" s="1" t="s">
        <v>951</v>
      </c>
    </row>
    <row r="279" spans="1:7">
      <c r="A279" s="13" t="str">
        <f>HYPERLINK("https://github.com/netflix/Hystrix/commit/f13314a","f13314a")</f>
        <v>f13314a</v>
      </c>
      <c r="B279" s="1"/>
      <c r="C279" s="1"/>
      <c r="D279" s="1"/>
      <c r="E279" s="1"/>
      <c r="F279" s="1" t="s">
        <v>944</v>
      </c>
      <c r="G279" s="1" t="s">
        <v>951</v>
      </c>
    </row>
    <row r="280" spans="1:7">
      <c r="A280" s="13" t="str">
        <f>HYPERLINK("https://github.com/netflix/Hystrix/commit/2ff16ff","2ff16ff")</f>
        <v>2ff16ff</v>
      </c>
      <c r="B280" s="1"/>
      <c r="C280" s="1"/>
      <c r="D280" s="1"/>
      <c r="E280" s="1" t="s">
        <v>953</v>
      </c>
      <c r="F280" s="1" t="s">
        <v>943</v>
      </c>
      <c r="G280" s="1" t="s">
        <v>946</v>
      </c>
    </row>
    <row r="281" spans="1:7">
      <c r="A281" s="13" t="str">
        <f>HYPERLINK("https://github.com/netflix/priam/commit/90a9e47","90a9e47")</f>
        <v>90a9e47</v>
      </c>
      <c r="B281" s="1"/>
      <c r="C281" s="1"/>
      <c r="D281" s="1"/>
      <c r="E281" s="1"/>
      <c r="F281" s="1"/>
      <c r="G281" s="1" t="s">
        <v>947</v>
      </c>
    </row>
    <row r="282" spans="1:7">
      <c r="A282" s="13" t="str">
        <f>HYPERLINK("https://github.com/netflix/priam/commit/553c79c","553c79c")</f>
        <v>553c79c</v>
      </c>
      <c r="B282" s="1"/>
      <c r="C282" s="1"/>
      <c r="D282" s="1"/>
      <c r="E282" s="1"/>
      <c r="F282" s="1"/>
      <c r="G282" s="1" t="s">
        <v>946</v>
      </c>
    </row>
    <row r="283" spans="1:7">
      <c r="A283" s="13" t="str">
        <f>HYPERLINK("https://github.com/netflix/SimianArmy/commit/e27f856","e27f856")</f>
        <v>e27f856</v>
      </c>
      <c r="B283" s="1"/>
      <c r="C283" s="1"/>
      <c r="D283" s="1"/>
      <c r="E283" s="1"/>
      <c r="F283" s="1"/>
      <c r="G283" s="1" t="s">
        <v>945</v>
      </c>
    </row>
    <row r="284" spans="1:7">
      <c r="A284" s="13" t="str">
        <f>HYPERLINK("https://github.com/netflix/SimianArmy/commit/da5fe71","da5fe71")</f>
        <v>da5fe71</v>
      </c>
      <c r="B284" s="1"/>
      <c r="C284" s="1"/>
      <c r="D284" s="1"/>
      <c r="E284" s="1"/>
      <c r="F284" s="1" t="s">
        <v>945</v>
      </c>
      <c r="G284" s="1" t="s">
        <v>946</v>
      </c>
    </row>
    <row r="285" spans="1:7">
      <c r="A285" s="13" t="str">
        <f>HYPERLINK("https://github.com/netflix/SimianArmy/commit/24a6e47","24a6e47")</f>
        <v>24a6e47</v>
      </c>
      <c r="B285" s="1"/>
      <c r="C285" s="1"/>
      <c r="D285" s="1"/>
      <c r="E285" s="1"/>
      <c r="F285" s="1" t="s">
        <v>946</v>
      </c>
      <c r="G285" s="1" t="s">
        <v>947</v>
      </c>
    </row>
    <row r="286" spans="1:7">
      <c r="A286" s="13" t="str">
        <f>HYPERLINK("https://github.com/netflix/SimianArmy/commit/bc964a4","bc964a4")</f>
        <v>bc964a4</v>
      </c>
      <c r="B286" s="1"/>
      <c r="C286" s="1"/>
      <c r="D286" s="1"/>
      <c r="E286" s="1"/>
      <c r="F286" s="1"/>
      <c r="G286" s="1" t="s">
        <v>946</v>
      </c>
    </row>
    <row r="287" spans="1:7">
      <c r="A287" s="13" t="str">
        <f>HYPERLINK("https://github.com/netflix/SimianArmy/commit/cdf4169","cdf4169")</f>
        <v>cdf4169</v>
      </c>
      <c r="B287" s="1"/>
      <c r="C287" s="1"/>
      <c r="D287" s="1"/>
      <c r="E287" s="1"/>
      <c r="F287" s="1"/>
      <c r="G287" s="1" t="s">
        <v>946</v>
      </c>
    </row>
    <row r="288" spans="1:7">
      <c r="A288" s="13" t="str">
        <f>HYPERLINK("https://github.com/netflix/SimianArmy/commit/43ce7d5","43ce7d5")</f>
        <v>43ce7d5</v>
      </c>
      <c r="B288" s="1"/>
      <c r="C288" s="1"/>
      <c r="D288" s="1"/>
      <c r="E288" s="1"/>
      <c r="F288" s="1"/>
      <c r="G288" s="1" t="s">
        <v>943</v>
      </c>
    </row>
    <row r="289" spans="1:7">
      <c r="A289" s="15" t="str">
        <f>HYPERLINK("https://github.com/netflix/SimianArmy/commit/0de293","0de293")</f>
        <v>0de293</v>
      </c>
      <c r="B289" s="1"/>
      <c r="C289" s="1"/>
      <c r="D289" s="1"/>
      <c r="E289" s="1"/>
      <c r="F289" s="1"/>
      <c r="G289" s="1" t="s">
        <v>961</v>
      </c>
    </row>
    <row r="290" spans="1:7">
      <c r="A290" s="13" t="str">
        <f>HYPERLINK("https://github.com/netflix/archaius/commit/e4b06fc","e4b06fc")</f>
        <v>e4b06fc</v>
      </c>
      <c r="B290" s="1" t="s">
        <v>942</v>
      </c>
      <c r="C290" s="1"/>
      <c r="D290" s="1"/>
      <c r="E290" s="1"/>
      <c r="F290" s="1"/>
      <c r="G290" s="1" t="s">
        <v>946</v>
      </c>
    </row>
    <row r="291" spans="1:7">
      <c r="A291" s="13" t="str">
        <f>HYPERLINK("https://github.com/netflix/archaius/commit/5abf02a","5abf02a")</f>
        <v>5abf02a</v>
      </c>
      <c r="B291" s="1" t="s">
        <v>942</v>
      </c>
      <c r="C291" s="1"/>
      <c r="D291" s="1"/>
      <c r="E291" s="1"/>
      <c r="F291" s="1"/>
      <c r="G291" s="1" t="s">
        <v>943</v>
      </c>
    </row>
    <row r="292" spans="1:7">
      <c r="A292" s="13" t="str">
        <f>HYPERLINK("https://github.com/netflix/archaius/commit/5894d1e","5894d1e")</f>
        <v>5894d1e</v>
      </c>
      <c r="B292" s="1"/>
      <c r="C292" s="1"/>
      <c r="D292" s="1"/>
      <c r="E292" s="1"/>
      <c r="F292" s="1"/>
      <c r="G292" s="1" t="s">
        <v>953</v>
      </c>
    </row>
    <row r="293" spans="1:7">
      <c r="A293" s="13" t="str">
        <f>HYPERLINK("https://github.com/netflix/astyanax/commit/c440848","c440848")</f>
        <v>c440848</v>
      </c>
      <c r="B293" s="1" t="s">
        <v>942</v>
      </c>
      <c r="C293" s="1"/>
      <c r="D293" s="1"/>
      <c r="E293" s="1"/>
      <c r="F293" s="1" t="s">
        <v>943</v>
      </c>
      <c r="G293" s="1" t="s">
        <v>951</v>
      </c>
    </row>
    <row r="294" spans="1:7">
      <c r="A294" s="13" t="str">
        <f>HYPERLINK("https://github.com/netflix/astyanax/commit/59899ba","59899ba")</f>
        <v>59899ba</v>
      </c>
      <c r="B294" s="1" t="s">
        <v>942</v>
      </c>
      <c r="C294" s="1"/>
      <c r="D294" s="1"/>
      <c r="E294" s="1" t="s">
        <v>953</v>
      </c>
      <c r="F294" s="1" t="s">
        <v>946</v>
      </c>
      <c r="G294" s="1" t="s">
        <v>947</v>
      </c>
    </row>
    <row r="295" spans="1:7">
      <c r="A295" s="13" t="str">
        <f>HYPERLINK("https://github.com/netflix/astyanax/commit/bc2cb53","bc2cb53")</f>
        <v>bc2cb53</v>
      </c>
      <c r="B295" s="1" t="s">
        <v>942</v>
      </c>
      <c r="C295" s="1"/>
      <c r="D295" s="1"/>
      <c r="E295" s="1"/>
      <c r="F295" s="1" t="s">
        <v>946</v>
      </c>
      <c r="G295" s="1" t="s">
        <v>947</v>
      </c>
    </row>
    <row r="296" spans="1:7">
      <c r="A296" s="13" t="str">
        <f>HYPERLINK("https://github.com/netflix/astyanax/commit/1e34eca","1e34eca")</f>
        <v>1e34eca</v>
      </c>
      <c r="B296" s="1" t="s">
        <v>942</v>
      </c>
      <c r="C296" s="1"/>
      <c r="D296" s="1"/>
      <c r="E296" s="1"/>
      <c r="F296" s="1" t="s">
        <v>946</v>
      </c>
      <c r="G296" s="1" t="s">
        <v>943</v>
      </c>
    </row>
    <row r="297" spans="1:7">
      <c r="A297" s="13" t="str">
        <f>HYPERLINK("https://github.com/netflix/astyanax/commit/7b60d06","7b60d06")</f>
        <v>7b60d06</v>
      </c>
      <c r="B297" s="1"/>
      <c r="C297" s="1"/>
      <c r="D297" s="1" t="s">
        <v>946</v>
      </c>
      <c r="E297" s="1" t="s">
        <v>944</v>
      </c>
      <c r="F297" s="1" t="s">
        <v>943</v>
      </c>
      <c r="G297" s="1" t="s">
        <v>947</v>
      </c>
    </row>
    <row r="298" spans="1:7">
      <c r="A298" s="13" t="str">
        <f>HYPERLINK("https://github.com/netflix/astyanax/commit/1e4bd47","1e4bd47")</f>
        <v>1e4bd47</v>
      </c>
      <c r="B298" s="1" t="s">
        <v>942</v>
      </c>
      <c r="C298" s="1"/>
      <c r="D298" s="1"/>
      <c r="E298" s="1"/>
      <c r="F298" s="1" t="s">
        <v>947</v>
      </c>
      <c r="G298" s="1" t="s">
        <v>943</v>
      </c>
    </row>
    <row r="299" spans="1:7">
      <c r="A299" s="15" t="str">
        <f>HYPERLINK("https://github.com/netflix/astyanax/commit/fdb64e2","fdb64e2")</f>
        <v>fdb64e2</v>
      </c>
      <c r="B299" s="1"/>
      <c r="C299" s="1"/>
      <c r="D299" s="1"/>
      <c r="E299" s="1"/>
      <c r="F299" s="1"/>
      <c r="G299" s="1" t="s">
        <v>961</v>
      </c>
    </row>
    <row r="300" spans="1:7">
      <c r="A300" s="13" t="str">
        <f>HYPERLINK("https://github.com/netflix/astyanax/commit/337c1f5","337c1f5")</f>
        <v>337c1f5</v>
      </c>
      <c r="B300" s="1" t="s">
        <v>942</v>
      </c>
      <c r="C300" s="1"/>
      <c r="D300" s="1"/>
      <c r="E300" s="1"/>
      <c r="F300" s="1"/>
      <c r="G300" s="1" t="s">
        <v>946</v>
      </c>
    </row>
    <row r="301" spans="1:7">
      <c r="A301" s="13" t="str">
        <f>HYPERLINK("https://github.com/netflix/governator/commit/4d251f9","4d251f9")</f>
        <v>4d251f9</v>
      </c>
      <c r="B301" s="1" t="s">
        <v>942</v>
      </c>
      <c r="C301" s="1"/>
      <c r="D301" s="1"/>
      <c r="E301" s="1"/>
      <c r="F301" s="1"/>
      <c r="G301" s="1" t="s">
        <v>946</v>
      </c>
    </row>
    <row r="302" spans="1:7">
      <c r="A302" s="13" t="str">
        <f>HYPERLINK("https://github.com/netflix/governator/commit/c632bd2","c632bd2")</f>
        <v>c632bd2</v>
      </c>
      <c r="B302" s="1" t="s">
        <v>942</v>
      </c>
      <c r="C302" s="1"/>
      <c r="D302" s="1"/>
      <c r="E302" s="1" t="s">
        <v>944</v>
      </c>
      <c r="F302" s="1" t="s">
        <v>943</v>
      </c>
      <c r="G302" s="1" t="s">
        <v>953</v>
      </c>
    </row>
    <row r="303" spans="1:7">
      <c r="A303" s="13" t="str">
        <f>HYPERLINK("https://github.com/netflix/governator/commit/806de48","806de48")</f>
        <v>806de48</v>
      </c>
      <c r="B303" s="1" t="s">
        <v>942</v>
      </c>
      <c r="C303" s="1"/>
      <c r="D303" s="1"/>
      <c r="E303" s="1"/>
      <c r="F303" s="1" t="s">
        <v>943</v>
      </c>
      <c r="G303" s="1" t="s">
        <v>953</v>
      </c>
    </row>
    <row r="304" spans="1:7">
      <c r="A304" s="13" t="str">
        <f>HYPERLINK("https://github.com/netflix/governator/commit/22ec7f3","22ec7f3")</f>
        <v>22ec7f3</v>
      </c>
      <c r="B304" s="1" t="s">
        <v>942</v>
      </c>
      <c r="C304" s="1"/>
      <c r="D304" s="1"/>
      <c r="E304" s="1" t="s">
        <v>946</v>
      </c>
      <c r="F304" s="1" t="s">
        <v>953</v>
      </c>
      <c r="G304" s="1" t="s">
        <v>943</v>
      </c>
    </row>
    <row r="305" spans="1:7">
      <c r="A305" s="13" t="str">
        <f>HYPERLINK("https://github.com/netflix/governator/commit/e77b6b0","e77b6b0")</f>
        <v>e77b6b0</v>
      </c>
      <c r="B305" s="1" t="s">
        <v>942</v>
      </c>
      <c r="C305" s="1"/>
      <c r="D305" s="1"/>
      <c r="E305" s="1"/>
      <c r="F305" s="1"/>
      <c r="G305" s="1" t="s">
        <v>946</v>
      </c>
    </row>
    <row r="306" spans="1:7">
      <c r="A306" s="13" t="str">
        <f>HYPERLINK("https://github.com/netflix/governator/commit/07e3047","07e3047")</f>
        <v>07e3047</v>
      </c>
      <c r="B306" s="1" t="s">
        <v>942</v>
      </c>
      <c r="C306" s="1"/>
      <c r="D306" s="1"/>
      <c r="E306" s="1" t="s">
        <v>943</v>
      </c>
      <c r="F306" s="1" t="s">
        <v>953</v>
      </c>
      <c r="G306" s="1" t="s">
        <v>946</v>
      </c>
    </row>
    <row r="307" spans="1:7">
      <c r="A307" s="13" t="str">
        <f>HYPERLINK("https://github.com/netflix/eureka/commit/53ca660","53ca660")</f>
        <v>53ca660</v>
      </c>
      <c r="B307" s="1" t="s">
        <v>942</v>
      </c>
      <c r="C307" s="1"/>
      <c r="D307" s="1"/>
      <c r="E307" s="1"/>
      <c r="F307" s="1"/>
      <c r="G307" s="1" t="s">
        <v>945</v>
      </c>
    </row>
    <row r="308" spans="1:7">
      <c r="A308" s="13" t="str">
        <f>HYPERLINK("https://github.com/netflix/eureka/commit/bfde56c","bfde56c")</f>
        <v>bfde56c</v>
      </c>
      <c r="B308" s="1" t="s">
        <v>942</v>
      </c>
      <c r="C308" s="1"/>
      <c r="D308" s="1"/>
      <c r="E308" s="1"/>
      <c r="F308" s="1" t="s">
        <v>944</v>
      </c>
      <c r="G308" s="1" t="s">
        <v>946</v>
      </c>
    </row>
    <row r="309" spans="1:7">
      <c r="A309" s="13" t="str">
        <f>HYPERLINK("https://github.com/netflix/eureka/commit/6fa935c","6fa935c")</f>
        <v>6fa935c</v>
      </c>
      <c r="B309" s="1"/>
      <c r="C309" s="1"/>
      <c r="D309" s="1"/>
      <c r="E309" s="1"/>
      <c r="F309" s="1"/>
      <c r="G309" s="1" t="s">
        <v>946</v>
      </c>
    </row>
    <row r="310" spans="1:7">
      <c r="A310" s="13" t="str">
        <f>HYPERLINK("https://github.com/netflix/genie/commit/9a4c1c7","9a4c1c7")</f>
        <v>9a4c1c7</v>
      </c>
      <c r="B310" s="1"/>
      <c r="C310" s="1"/>
      <c r="D310" s="1"/>
      <c r="E310" s="1"/>
      <c r="F310" s="1"/>
      <c r="G310" s="1" t="s">
        <v>955</v>
      </c>
    </row>
    <row r="311" spans="1:7">
      <c r="A311" s="13" t="str">
        <f>HYPERLINK("https://github.com/netflix/hollow/commit/8718184","8718184")</f>
        <v>8718184</v>
      </c>
      <c r="B311" s="1"/>
      <c r="C311" s="1"/>
      <c r="D311" s="1"/>
      <c r="E311" s="1"/>
      <c r="F311" s="1" t="s">
        <v>943</v>
      </c>
      <c r="G311" s="17" t="s">
        <v>946</v>
      </c>
    </row>
    <row r="312" spans="1:7">
      <c r="A312" s="13" t="str">
        <f>HYPERLINK("https://github.com/netflix/hollow/commit/859578b","859578b")</f>
        <v>859578b</v>
      </c>
      <c r="B312" s="1"/>
      <c r="C312" s="1"/>
      <c r="D312" s="1"/>
      <c r="E312" s="1"/>
      <c r="F312" s="1" t="s">
        <v>943</v>
      </c>
      <c r="G312" s="1" t="s">
        <v>946</v>
      </c>
    </row>
    <row r="313" spans="1:7">
      <c r="A313" s="13" t="str">
        <f>HYPERLINK("https://github.com/netflix/hollow/commit/5298804","5298804")</f>
        <v>5298804</v>
      </c>
      <c r="B313" s="1"/>
      <c r="C313" s="1"/>
      <c r="D313" s="1"/>
      <c r="E313" s="1"/>
      <c r="F313" s="1"/>
      <c r="G313" s="1" t="s">
        <v>943</v>
      </c>
    </row>
    <row r="314" spans="1:7">
      <c r="A314" s="13" t="str">
        <f>HYPERLINK("https://github.com/netflix/hollow/commit/cd66dde","cd66dde")</f>
        <v>cd66dde</v>
      </c>
      <c r="B314" s="1"/>
      <c r="C314" s="1"/>
      <c r="D314" s="1"/>
      <c r="E314" s="1"/>
      <c r="F314" s="1"/>
      <c r="G314" s="1" t="s">
        <v>946</v>
      </c>
    </row>
    <row r="315" spans="1:7">
      <c r="A315" s="13" t="str">
        <f>HYPERLINK("https://github.com/netflix/photon/commit/7f577bd","7f577bd")</f>
        <v>7f577bd</v>
      </c>
      <c r="B315" s="1" t="s">
        <v>942</v>
      </c>
      <c r="C315" s="1"/>
      <c r="D315" s="1"/>
      <c r="E315" s="1"/>
      <c r="F315" s="1" t="s">
        <v>946</v>
      </c>
      <c r="G315" s="1" t="s">
        <v>943</v>
      </c>
    </row>
    <row r="316" spans="1:7">
      <c r="A316" s="13" t="str">
        <f>HYPERLINK("https://github.com/netflix/photon/commit/f9f9568","f9f9568")</f>
        <v>f9f9568</v>
      </c>
      <c r="B316" s="1"/>
      <c r="C316" s="1"/>
      <c r="D316" s="1"/>
      <c r="E316" s="1"/>
      <c r="F316" s="1"/>
      <c r="G316" s="1" t="s">
        <v>946</v>
      </c>
    </row>
    <row r="317" spans="1:7">
      <c r="A317" s="13" t="str">
        <f>HYPERLINK("https://github.com/netflix/photon/commit/3f03eba","3f03eba")</f>
        <v>3f03eba</v>
      </c>
      <c r="B317" s="1"/>
      <c r="C317" s="1"/>
      <c r="D317" s="1"/>
      <c r="E317" s="1"/>
      <c r="F317" s="1" t="s">
        <v>946</v>
      </c>
      <c r="G317" s="1" t="s">
        <v>943</v>
      </c>
    </row>
    <row r="318" spans="1:7">
      <c r="A318" s="13" t="str">
        <f>HYPERLINK("https://github.com/netflix/photon/commit/4557621","4557621")</f>
        <v>4557621</v>
      </c>
      <c r="B318" s="1" t="s">
        <v>942</v>
      </c>
      <c r="C318" s="1"/>
      <c r="D318" s="1"/>
      <c r="E318" s="1"/>
      <c r="F318" s="1"/>
      <c r="G318" s="1" t="s">
        <v>943</v>
      </c>
    </row>
    <row r="319" spans="1:7">
      <c r="A319" s="13" t="str">
        <f>HYPERLINK("https://github.com/netflix/photon/commit/825ed5b","825ed5b")</f>
        <v>825ed5b</v>
      </c>
      <c r="B319" s="1"/>
      <c r="C319" s="1"/>
      <c r="D319" s="1"/>
      <c r="E319" s="1"/>
      <c r="F319" s="1" t="s">
        <v>946</v>
      </c>
      <c r="G319" s="1" t="s">
        <v>957</v>
      </c>
    </row>
    <row r="320" spans="1:7">
      <c r="A320" s="13" t="str">
        <f>HYPERLINK("https://github.com/netflix/photon/commit/1b4b31a","1b4b31a")</f>
        <v>1b4b31a</v>
      </c>
      <c r="B320" s="1" t="s">
        <v>942</v>
      </c>
      <c r="C320" s="1"/>
      <c r="D320" s="1"/>
      <c r="E320" s="1"/>
      <c r="F320" s="1"/>
      <c r="G320" s="1" t="s">
        <v>944</v>
      </c>
    </row>
    <row r="321" spans="1:7">
      <c r="A321" s="13" t="str">
        <f>HYPERLINK("https://github.com/netflix/photon/commit/28e8b5d","28e8b5d")</f>
        <v>28e8b5d</v>
      </c>
      <c r="B321" s="1"/>
      <c r="C321" s="1"/>
      <c r="D321" s="1"/>
      <c r="E321" s="1"/>
      <c r="F321" s="1" t="s">
        <v>953</v>
      </c>
      <c r="G321" s="1" t="s">
        <v>946</v>
      </c>
    </row>
    <row r="322" spans="1:7">
      <c r="A322" s="13" t="str">
        <f>HYPERLINK("https://github.com/netflix/photon/commit/d77415b","d77415b")</f>
        <v>d77415b</v>
      </c>
      <c r="B322" s="1"/>
      <c r="C322" s="1"/>
      <c r="D322" s="1"/>
      <c r="E322" s="1"/>
      <c r="F322" s="1"/>
      <c r="G322" s="1" t="s">
        <v>946</v>
      </c>
    </row>
    <row r="323" spans="1:7">
      <c r="A323" s="13" t="str">
        <f>HYPERLINK("https://github.com/netflix/servo/commit/235b466","235b466")</f>
        <v>235b466</v>
      </c>
      <c r="B323" s="1"/>
      <c r="C323" s="1"/>
      <c r="D323" s="1"/>
      <c r="E323" s="1"/>
      <c r="F323" s="1"/>
      <c r="G323" s="1" t="s">
        <v>946</v>
      </c>
    </row>
    <row r="324" spans="1:7">
      <c r="A324" s="13" t="str">
        <f>HYPERLINK("https://github.com/netflix/servo/commit/3725664","3725664")</f>
        <v>3725664</v>
      </c>
      <c r="B324" s="1"/>
      <c r="C324" s="1"/>
      <c r="D324" s="1"/>
      <c r="E324" s="1"/>
      <c r="F324" s="1" t="s">
        <v>953</v>
      </c>
      <c r="G324" s="1" t="s">
        <v>946</v>
      </c>
    </row>
    <row r="325" spans="1:7">
      <c r="A325" s="13" t="str">
        <f>HYPERLINK("https://github.com/netflix/servo/commit/c2143a2","c2143a2")</f>
        <v>c2143a2</v>
      </c>
      <c r="B325" s="1" t="s">
        <v>942</v>
      </c>
      <c r="C325" s="1"/>
      <c r="D325" s="1"/>
      <c r="E325" s="1"/>
      <c r="F325" s="1" t="s">
        <v>943</v>
      </c>
      <c r="G325" s="1" t="s">
        <v>946</v>
      </c>
    </row>
    <row r="326" spans="1:7">
      <c r="A326" s="13" t="str">
        <f>HYPERLINK("https://github.com/netflix/servo/commit/2296c97","2296c97")</f>
        <v>2296c97</v>
      </c>
      <c r="B326" s="1"/>
      <c r="C326" s="1"/>
      <c r="D326" s="1"/>
      <c r="E326" s="1"/>
      <c r="F326" s="1"/>
      <c r="G326" s="1" t="s">
        <v>951</v>
      </c>
    </row>
    <row r="327" spans="1:7">
      <c r="A327" s="18" t="str">
        <f>HYPERLINK("https://github.com/apache/avro/commit/126e976","126e976")</f>
        <v>126e976</v>
      </c>
      <c r="B327" s="12" t="s">
        <v>942</v>
      </c>
      <c r="C327" s="1"/>
      <c r="D327" s="1"/>
      <c r="E327" s="1"/>
      <c r="F327" s="1"/>
      <c r="G327" s="1" t="s">
        <v>945</v>
      </c>
    </row>
    <row r="328" spans="1:7">
      <c r="A328" s="19" t="str">
        <f>HYPERLINK("https://github.com/apache/avro/commit/2df0775","2df0775")</f>
        <v>2df0775</v>
      </c>
      <c r="B328" s="1" t="s">
        <v>942</v>
      </c>
      <c r="C328" s="1"/>
      <c r="D328" s="1"/>
      <c r="E328" s="1"/>
      <c r="F328" s="1"/>
      <c r="G328" s="1" t="s">
        <v>946</v>
      </c>
    </row>
    <row r="329" spans="1:7">
      <c r="A329" s="19" t="str">
        <f>HYPERLINK("https://github.com/apache/avro/commit/a39e6de","a39e6de")</f>
        <v>a39e6de</v>
      </c>
      <c r="B329" s="1" t="s">
        <v>942</v>
      </c>
      <c r="C329" s="1"/>
      <c r="D329" s="1"/>
      <c r="E329" s="1"/>
      <c r="F329" s="1"/>
      <c r="G329" s="1" t="s">
        <v>945</v>
      </c>
    </row>
    <row r="330" spans="1:7">
      <c r="A330" s="18" t="str">
        <f>HYPERLINK("https://github.com/apache/avro/commit/2020c8a","2020c8a")</f>
        <v>2020c8a</v>
      </c>
      <c r="B330" s="1" t="s">
        <v>942</v>
      </c>
      <c r="C330" s="1"/>
      <c r="D330" s="1"/>
      <c r="E330" s="1"/>
      <c r="F330" s="1" t="s">
        <v>946</v>
      </c>
      <c r="G330" s="1" t="s">
        <v>945</v>
      </c>
    </row>
    <row r="331" spans="1:7">
      <c r="A331" s="18" t="str">
        <f>HYPERLINK("https://github.com/apache/avro/commit/fa0059c","fa0059c")</f>
        <v>fa0059c</v>
      </c>
      <c r="B331" s="1"/>
      <c r="C331" s="1"/>
      <c r="D331" s="1"/>
      <c r="E331" s="1"/>
      <c r="F331" s="1" t="s">
        <v>946</v>
      </c>
      <c r="G331" s="1" t="s">
        <v>945</v>
      </c>
    </row>
    <row r="332" spans="1:7">
      <c r="A332" s="19" t="str">
        <f>HYPERLINK("https://github.com/apache/avro/commit/50baf4c","50baf4c")</f>
        <v>50baf4c</v>
      </c>
      <c r="B332" s="1" t="s">
        <v>942</v>
      </c>
      <c r="C332" s="1"/>
      <c r="D332" s="1"/>
      <c r="E332" s="1"/>
      <c r="F332" s="1"/>
      <c r="G332" s="1" t="s">
        <v>945</v>
      </c>
    </row>
    <row r="333" spans="1:7">
      <c r="A333" s="19" t="str">
        <f>HYPERLINK("https://github.com/apache/calcite/commit/44c72c3","44c72c3")</f>
        <v>44c72c3</v>
      </c>
      <c r="B333" s="1" t="s">
        <v>942</v>
      </c>
      <c r="C333" s="1"/>
      <c r="D333" s="1"/>
      <c r="E333" s="1"/>
      <c r="F333" s="1"/>
      <c r="G333" s="1" t="s">
        <v>945</v>
      </c>
    </row>
    <row r="334" spans="1:7">
      <c r="A334" s="19" t="str">
        <f>HYPERLINK("https://github.com/apache/calcite/commit/c2059f1","c2059f1")</f>
        <v>c2059f1</v>
      </c>
      <c r="B334" s="1" t="s">
        <v>942</v>
      </c>
      <c r="C334" s="1"/>
      <c r="D334" s="1"/>
      <c r="E334" s="1"/>
      <c r="F334" s="1"/>
      <c r="G334" s="1" t="s">
        <v>946</v>
      </c>
    </row>
    <row r="335" spans="1:7">
      <c r="A335" s="19" t="str">
        <f>HYPERLINK("https://github.com/apache/calcite/commit/2c339be","2c339be")</f>
        <v>2c339be</v>
      </c>
      <c r="B335" s="1" t="s">
        <v>942</v>
      </c>
      <c r="C335" s="1"/>
      <c r="D335" s="1"/>
      <c r="E335" s="1"/>
      <c r="F335" s="1"/>
      <c r="G335" s="1" t="s">
        <v>945</v>
      </c>
    </row>
    <row r="336" spans="1:7">
      <c r="A336" s="19" t="str">
        <f>HYPERLINK("https://github.com/apache/calcite/commit/e117c10","e117c10")</f>
        <v>e117c10</v>
      </c>
      <c r="B336" s="1" t="s">
        <v>942</v>
      </c>
      <c r="C336" s="1"/>
      <c r="D336" s="1"/>
      <c r="E336" s="1"/>
      <c r="F336" s="1"/>
      <c r="G336" s="1" t="s">
        <v>943</v>
      </c>
    </row>
    <row r="337" spans="1:7">
      <c r="A337" s="19" t="str">
        <f>HYPERLINK("https://github.com/apache/calcite/commit/3c32deb","3c32deb")</f>
        <v>3c32deb</v>
      </c>
      <c r="B337" s="1" t="s">
        <v>942</v>
      </c>
      <c r="C337" s="1"/>
      <c r="D337" s="1"/>
      <c r="E337" s="1"/>
      <c r="F337" s="1"/>
      <c r="G337" s="1" t="s">
        <v>945</v>
      </c>
    </row>
    <row r="338" spans="1:7">
      <c r="A338" s="19" t="str">
        <f>HYPERLINK("https://github.com/apache/calcite/commit/ee0afb6","ee0afb6")</f>
        <v>ee0afb6</v>
      </c>
      <c r="B338" s="1" t="s">
        <v>942</v>
      </c>
      <c r="C338" s="1"/>
      <c r="D338" s="1"/>
      <c r="E338" s="1"/>
      <c r="F338" s="1"/>
      <c r="G338" s="1" t="s">
        <v>945</v>
      </c>
    </row>
    <row r="339" spans="1:7">
      <c r="A339" s="20" t="str">
        <f>HYPERLINK("https://github.com/apache/calcite/commit/316a058","316a058")</f>
        <v>316a058</v>
      </c>
      <c r="B339" s="21" t="s">
        <v>942</v>
      </c>
      <c r="C339" s="21"/>
      <c r="D339" s="21"/>
      <c r="E339" s="21"/>
      <c r="F339" s="21" t="s">
        <v>946</v>
      </c>
      <c r="G339" s="21" t="s">
        <v>943</v>
      </c>
    </row>
    <row r="340" spans="1:7">
      <c r="A340" s="19" t="str">
        <f>HYPERLINK("https://github.com/apache/calcite/commit/24276d6","24276d6")</f>
        <v>24276d6</v>
      </c>
      <c r="B340" s="1"/>
      <c r="C340" s="1"/>
      <c r="D340" s="1"/>
      <c r="E340" s="1"/>
      <c r="F340" s="1"/>
      <c r="G340" s="1" t="s">
        <v>946</v>
      </c>
    </row>
    <row r="341" spans="1:7">
      <c r="A341" s="19" t="str">
        <f>HYPERLINK("https://github.com/apache/calcite/commit/9f44aea","9f44aea")</f>
        <v>9f44aea</v>
      </c>
      <c r="B341" s="1" t="s">
        <v>942</v>
      </c>
      <c r="C341" s="1"/>
      <c r="D341" s="1"/>
      <c r="E341" s="1"/>
      <c r="F341" s="1" t="s">
        <v>946</v>
      </c>
      <c r="G341" s="1" t="s">
        <v>943</v>
      </c>
    </row>
    <row r="342" spans="1:7">
      <c r="A342" s="18" t="str">
        <f>HYPERLINK("https://github.com/apache/calcite/commit/e4d3ad0","e4d3ad0")</f>
        <v>e4d3ad0</v>
      </c>
      <c r="B342" s="1" t="s">
        <v>942</v>
      </c>
      <c r="C342" s="1"/>
      <c r="D342" s="1"/>
      <c r="E342" s="1"/>
      <c r="F342" s="1" t="s">
        <v>946</v>
      </c>
      <c r="G342" s="1" t="s">
        <v>945</v>
      </c>
    </row>
    <row r="343" spans="1:7">
      <c r="A343" s="18" t="str">
        <f>HYPERLINK("https://github.com/apache/calcite/commit/1f91bbf","1f91bbf")</f>
        <v>1f91bbf</v>
      </c>
      <c r="B343" s="1" t="s">
        <v>942</v>
      </c>
      <c r="C343" s="1"/>
      <c r="D343" s="1"/>
      <c r="E343" s="1"/>
      <c r="F343" s="1" t="s">
        <v>946</v>
      </c>
      <c r="G343" s="1" t="s">
        <v>945</v>
      </c>
    </row>
    <row r="344" spans="1:7">
      <c r="A344" s="19" t="str">
        <f>HYPERLINK("https://github.com/apache/calcite/commit/55fbf04","55fbf04")</f>
        <v>55fbf04</v>
      </c>
      <c r="B344" s="1" t="s">
        <v>942</v>
      </c>
      <c r="C344" s="1"/>
      <c r="D344" s="1"/>
      <c r="E344" s="1" t="s">
        <v>951</v>
      </c>
      <c r="F344" s="1" t="s">
        <v>949</v>
      </c>
      <c r="G344" s="1" t="s">
        <v>947</v>
      </c>
    </row>
    <row r="345" spans="1:7">
      <c r="A345" s="19" t="str">
        <f>HYPERLINK("https://github.com/apache/calcite/commit/47c8df9","47c8df9")</f>
        <v>47c8df9</v>
      </c>
      <c r="B345" s="1" t="s">
        <v>942</v>
      </c>
      <c r="C345" s="1"/>
      <c r="D345" s="1"/>
      <c r="E345" s="1"/>
      <c r="F345" s="1"/>
      <c r="G345" s="1" t="s">
        <v>946</v>
      </c>
    </row>
    <row r="346" spans="1:7">
      <c r="A346" s="19" t="str">
        <f>HYPERLINK("https://github.com/apache/calcite/commit/1580bd0","1580bd0")</f>
        <v>1580bd0</v>
      </c>
      <c r="B346" s="1"/>
      <c r="C346" s="1"/>
      <c r="D346" s="1"/>
      <c r="E346" s="1"/>
      <c r="F346" s="1"/>
      <c r="G346" s="1" t="s">
        <v>945</v>
      </c>
    </row>
    <row r="347" spans="1:7">
      <c r="A347" s="19" t="str">
        <f>HYPERLINK("https://github.com/apache/calcite/commit/915c218","915c218")</f>
        <v>915c218</v>
      </c>
      <c r="B347" s="1" t="s">
        <v>942</v>
      </c>
      <c r="C347" s="1"/>
      <c r="D347" s="1"/>
      <c r="E347" s="1"/>
      <c r="F347" s="1" t="s">
        <v>947</v>
      </c>
      <c r="G347" s="1" t="s">
        <v>946</v>
      </c>
    </row>
    <row r="348" spans="1:7">
      <c r="A348" s="19" t="str">
        <f>HYPERLINK("https://github.com/apache/calcite/commit/c3bf95b","c3bf95b")</f>
        <v>c3bf95b</v>
      </c>
      <c r="B348" s="1" t="s">
        <v>942</v>
      </c>
      <c r="C348" s="1"/>
      <c r="D348" s="1"/>
      <c r="E348" s="1"/>
      <c r="F348" s="1"/>
      <c r="G348" s="1" t="s">
        <v>943</v>
      </c>
    </row>
    <row r="349" spans="1:7">
      <c r="A349" s="18" t="str">
        <f>HYPERLINK("https://github.com/apache/commons-bcel/commit/e9b1c00","e9b1c00")</f>
        <v>e9b1c00</v>
      </c>
      <c r="B349" s="1"/>
      <c r="C349" s="1"/>
      <c r="D349" s="1"/>
      <c r="E349" s="1"/>
      <c r="F349" s="1" t="s">
        <v>946</v>
      </c>
      <c r="G349" s="1" t="s">
        <v>953</v>
      </c>
    </row>
    <row r="350" spans="1:7">
      <c r="A350" s="19" t="str">
        <f>HYPERLINK("https://github.com/apache/commons-bcel/commit/531b184","531b184")</f>
        <v>531b184</v>
      </c>
      <c r="B350" s="1"/>
      <c r="C350" s="1"/>
      <c r="D350" s="1"/>
      <c r="E350" s="1"/>
      <c r="F350" s="1"/>
      <c r="G350" s="1" t="s">
        <v>951</v>
      </c>
    </row>
    <row r="351" spans="1:7">
      <c r="A351" s="19" t="str">
        <f>HYPERLINK("https://github.com/apache/commons-bcel/commit/ae57c74","ae57c74")</f>
        <v>ae57c74</v>
      </c>
      <c r="B351" s="1"/>
      <c r="C351" s="1"/>
      <c r="D351" s="1"/>
      <c r="E351" s="1"/>
      <c r="F351" s="1"/>
      <c r="G351" s="1" t="s">
        <v>954</v>
      </c>
    </row>
    <row r="352" spans="1:7">
      <c r="A352" s="19" t="str">
        <f>HYPERLINK("https://github.com/apache/commons-bcel/commit/12bea29","12bea29")</f>
        <v>12bea29</v>
      </c>
      <c r="B352" s="1"/>
      <c r="C352" s="1"/>
      <c r="D352" s="1"/>
      <c r="E352" s="1"/>
      <c r="F352" s="1"/>
      <c r="G352" s="1" t="s">
        <v>946</v>
      </c>
    </row>
    <row r="353" spans="1:7">
      <c r="A353" s="19" t="str">
        <f>HYPERLINK("https://github.com/apache/commons-bcel/commit/4044847","4044847")</f>
        <v>4044847</v>
      </c>
      <c r="B353" s="1"/>
      <c r="C353" s="1"/>
      <c r="D353" s="1"/>
      <c r="E353" s="1"/>
      <c r="F353" s="1" t="s">
        <v>951</v>
      </c>
      <c r="G353" s="1" t="s">
        <v>946</v>
      </c>
    </row>
    <row r="354" spans="1:7">
      <c r="A354" s="18" t="str">
        <f>HYPERLINK("https://github.com/apache/commons-bcel/commit/3c08cbd","3c08cbd")</f>
        <v>3c08cbd</v>
      </c>
      <c r="B354" s="1"/>
      <c r="C354" s="1"/>
      <c r="D354" s="1"/>
      <c r="E354" s="1"/>
      <c r="F354" s="1" t="s">
        <v>943</v>
      </c>
      <c r="G354" s="1" t="s">
        <v>946</v>
      </c>
    </row>
    <row r="355" spans="1:7">
      <c r="A355" s="18" t="str">
        <f>HYPERLINK("https://github.com/apache/commons-bcel/commit/dd04510","dd04510")</f>
        <v>dd04510</v>
      </c>
      <c r="B355" s="1"/>
      <c r="C355" s="1"/>
      <c r="D355" s="1"/>
      <c r="E355" s="1"/>
      <c r="F355" s="1" t="s">
        <v>946</v>
      </c>
      <c r="G355" s="1" t="s">
        <v>945</v>
      </c>
    </row>
    <row r="356" spans="1:7">
      <c r="A356" s="19" t="str">
        <f>HYPERLINK("https://github.com/apache/commons-bcel/commit/fb3787f","fb3787f")</f>
        <v>fb3787f</v>
      </c>
      <c r="B356" s="1"/>
      <c r="C356" s="1"/>
      <c r="D356" s="1"/>
      <c r="E356" s="1"/>
      <c r="F356" s="1"/>
      <c r="G356" s="1" t="s">
        <v>946</v>
      </c>
    </row>
    <row r="357" spans="1:7">
      <c r="A357" s="19" t="str">
        <f>HYPERLINK("https://github.com/apache/commons-bcel/commit/e352fa9","e352fa9")</f>
        <v>e352fa9</v>
      </c>
      <c r="B357" s="1"/>
      <c r="C357" s="1"/>
      <c r="D357" s="1"/>
      <c r="E357" s="1"/>
      <c r="F357" s="1"/>
      <c r="G357" s="1" t="s">
        <v>946</v>
      </c>
    </row>
    <row r="358" spans="1:7">
      <c r="A358" s="19" t="str">
        <f>HYPERLINK("https://github.com/apache/commons-bcel/commit/5e415a1","5e415a1")</f>
        <v>5e415a1</v>
      </c>
      <c r="B358" s="1"/>
      <c r="C358" s="1"/>
      <c r="D358" s="1"/>
      <c r="E358" s="1"/>
      <c r="F358" s="1"/>
      <c r="G358" s="1" t="s">
        <v>945</v>
      </c>
    </row>
    <row r="359" spans="1:7">
      <c r="A359" s="19" t="str">
        <f>HYPERLINK("https://github.com/apache/commons-bcel/commit/a083af5","a083af5")</f>
        <v>a083af5</v>
      </c>
      <c r="B359" s="1"/>
      <c r="C359" s="1"/>
      <c r="D359" s="1"/>
      <c r="E359" s="1"/>
      <c r="F359" s="1"/>
      <c r="G359" s="1" t="s">
        <v>946</v>
      </c>
    </row>
    <row r="360" spans="1:7">
      <c r="A360" s="19" t="str">
        <f>HYPERLINK("https://github.com/apache/commons-bcel/commit/49d370d","49d370d")</f>
        <v>49d370d</v>
      </c>
      <c r="B360" s="1"/>
      <c r="C360" s="1"/>
      <c r="D360" s="1"/>
      <c r="E360" s="1"/>
      <c r="F360" s="1"/>
      <c r="G360" s="1" t="s">
        <v>946</v>
      </c>
    </row>
    <row r="361" spans="1:7">
      <c r="A361" s="19" t="str">
        <f>HYPERLINK("https://github.com/apache/commons-bcel/commit/a9c1ac3","a9c1ac3")</f>
        <v>a9c1ac3</v>
      </c>
      <c r="B361" s="1"/>
      <c r="C361" s="1"/>
      <c r="D361" s="1"/>
      <c r="E361" s="1"/>
      <c r="F361" s="1"/>
      <c r="G361" s="1" t="s">
        <v>945</v>
      </c>
    </row>
    <row r="362" spans="1:7">
      <c r="A362" s="19" t="str">
        <f>HYPERLINK("https://github.com/apache/commons-beanutils/commit/e7294c1","e7294c1")</f>
        <v>e7294c1</v>
      </c>
      <c r="B362" s="1"/>
      <c r="C362" s="1"/>
      <c r="D362" s="1"/>
      <c r="E362" s="1"/>
      <c r="F362" s="1"/>
      <c r="G362" s="1" t="s">
        <v>946</v>
      </c>
    </row>
    <row r="363" spans="1:7">
      <c r="A363" s="19" t="str">
        <f>HYPERLINK("https://github.com/apache/commons-beanutils/commit/a2ab92c","a2ab92c")</f>
        <v>a2ab92c</v>
      </c>
      <c r="B363" s="1"/>
      <c r="C363" s="1"/>
      <c r="D363" s="1"/>
      <c r="E363" s="1"/>
      <c r="F363" s="1"/>
      <c r="G363" s="1" t="s">
        <v>953</v>
      </c>
    </row>
    <row r="364" spans="1:7">
      <c r="A364" s="19" t="str">
        <f>HYPERLINK("https://github.com/apache/commons-beanutils/commit/20e93a1","20e93a1")</f>
        <v>20e93a1</v>
      </c>
      <c r="B364" s="1"/>
      <c r="C364" s="1"/>
      <c r="D364" s="1"/>
      <c r="E364" s="1"/>
      <c r="F364" s="1"/>
      <c r="G364" s="1" t="s">
        <v>951</v>
      </c>
    </row>
    <row r="365" spans="1:7">
      <c r="A365" s="19" t="str">
        <f>HYPERLINK("https://github.com/apache/commons-beanutils/commit/9547acb","9547acb")</f>
        <v>9547acb</v>
      </c>
      <c r="B365" s="1"/>
      <c r="C365" s="1"/>
      <c r="D365" s="1"/>
      <c r="E365" s="1"/>
      <c r="F365" s="1"/>
      <c r="G365" s="1" t="s">
        <v>950</v>
      </c>
    </row>
    <row r="366" spans="1:7">
      <c r="A366" s="19" t="str">
        <f>HYPERLINK("https://github.com/apache/commons-beanutils/commit/fbf1877","fbf1877")</f>
        <v>fbf1877</v>
      </c>
      <c r="B366" s="1"/>
      <c r="C366" s="1"/>
      <c r="D366" s="1"/>
      <c r="E366" s="1"/>
      <c r="F366" s="1"/>
      <c r="G366" s="1" t="s">
        <v>946</v>
      </c>
    </row>
    <row r="367" spans="1:7">
      <c r="A367" s="19" t="str">
        <f>HYPERLINK("https://github.com/apache/commons-codec/commit/abbaedb","abbaedb")</f>
        <v>abbaedb</v>
      </c>
      <c r="B367" s="1"/>
      <c r="C367" s="1"/>
      <c r="D367" s="1"/>
      <c r="E367" s="1"/>
      <c r="F367" s="1"/>
      <c r="G367" s="1" t="s">
        <v>953</v>
      </c>
    </row>
    <row r="368" spans="1:7">
      <c r="A368" s="19" t="str">
        <f>HYPERLINK("https://github.com/apache/commons-codec/commit/3753e3c","3753e3c")</f>
        <v>3753e3c</v>
      </c>
      <c r="B368" s="1"/>
      <c r="C368" s="1"/>
      <c r="D368" s="1"/>
      <c r="E368" s="1"/>
      <c r="F368" s="1"/>
      <c r="G368" s="1" t="s">
        <v>951</v>
      </c>
    </row>
    <row r="369" spans="1:7">
      <c r="A369" s="19" t="str">
        <f>HYPERLINK("https://github.com/apache/commons-codec/commit/7e8c20b","7e8c20b")</f>
        <v>7e8c20b</v>
      </c>
      <c r="B369" s="1" t="s">
        <v>942</v>
      </c>
      <c r="C369" s="1"/>
      <c r="D369" s="1"/>
      <c r="E369" s="1"/>
      <c r="F369" s="1" t="s">
        <v>945</v>
      </c>
      <c r="G369" s="1" t="s">
        <v>943</v>
      </c>
    </row>
    <row r="370" spans="1:7">
      <c r="A370" s="18" t="str">
        <f>HYPERLINK("https://github.com/apache/commons-codec/commit/5dd9e60","5dd9e60")</f>
        <v>5dd9e60</v>
      </c>
      <c r="B370" s="1" t="s">
        <v>942</v>
      </c>
      <c r="C370" s="1"/>
      <c r="D370" s="1"/>
      <c r="E370" s="1"/>
      <c r="F370" s="1"/>
      <c r="G370" s="1" t="s">
        <v>968</v>
      </c>
    </row>
    <row r="371" spans="1:7">
      <c r="A371" s="19" t="str">
        <f>HYPERLINK("https://github.com/apache/commons-codec/commit/19478da","19478da")</f>
        <v>19478da</v>
      </c>
      <c r="B371" s="1"/>
      <c r="C371" s="1"/>
      <c r="D371" s="1"/>
      <c r="E371" s="1"/>
      <c r="F371" s="1"/>
      <c r="G371" s="1" t="s">
        <v>946</v>
      </c>
    </row>
    <row r="372" spans="1:7">
      <c r="A372" s="19" t="str">
        <f>HYPERLINK("https://github.com/apache/commons-codec/commit/a011e57","a011e57")</f>
        <v>a011e57</v>
      </c>
      <c r="B372" s="1"/>
      <c r="C372" s="1"/>
      <c r="D372" s="1"/>
      <c r="E372" s="1"/>
      <c r="F372" s="1"/>
      <c r="G372" s="1" t="s">
        <v>952</v>
      </c>
    </row>
    <row r="373" spans="1:7">
      <c r="A373" s="19" t="str">
        <f>HYPERLINK("https://github.com/apache/commons-codec/commit/f42d538","f42d538")</f>
        <v>f42d538</v>
      </c>
      <c r="B373" s="1"/>
      <c r="C373" s="1"/>
      <c r="D373" s="1"/>
      <c r="E373" s="1"/>
      <c r="F373" s="1"/>
      <c r="G373" s="1" t="s">
        <v>951</v>
      </c>
    </row>
    <row r="374" spans="1:7">
      <c r="A374" s="19" t="str">
        <f>HYPERLINK("https://github.com/apache/commons-codec/commit/bdc77f1","bdc77f1")</f>
        <v>bdc77f1</v>
      </c>
      <c r="B374" s="1" t="s">
        <v>942</v>
      </c>
      <c r="C374" s="1"/>
      <c r="D374" s="1"/>
      <c r="E374" s="1"/>
      <c r="F374" s="1" t="s">
        <v>945</v>
      </c>
      <c r="G374" s="1" t="s">
        <v>943</v>
      </c>
    </row>
    <row r="375" spans="1:7">
      <c r="A375" s="19" t="str">
        <f>HYPERLINK("https://github.com/apache/commons-codec/commit/dd86760","dd86760")</f>
        <v>dd86760</v>
      </c>
      <c r="B375" s="1"/>
      <c r="C375" s="1"/>
      <c r="D375" s="1"/>
      <c r="E375" s="1"/>
      <c r="F375" s="1"/>
      <c r="G375" s="1" t="s">
        <v>951</v>
      </c>
    </row>
    <row r="376" spans="1:7">
      <c r="A376" s="19" t="str">
        <f>HYPERLINK("https://github.com/apache/commons-codec/commit/09a6f09","09a6f09")</f>
        <v>09a6f09</v>
      </c>
      <c r="B376" s="1"/>
      <c r="C376" s="1"/>
      <c r="D376" s="1"/>
      <c r="E376" s="1"/>
      <c r="F376" s="1"/>
      <c r="G376" s="1" t="s">
        <v>951</v>
      </c>
    </row>
    <row r="377" spans="1:7">
      <c r="A377" s="19" t="str">
        <f>HYPERLINK("https://github.com/apache/commons-codec/commit/95083b5","95083b5")</f>
        <v>95083b5</v>
      </c>
      <c r="B377" s="1"/>
      <c r="C377" s="1"/>
      <c r="D377" s="1"/>
      <c r="E377" s="1"/>
      <c r="F377" s="1"/>
      <c r="G377" s="1" t="s">
        <v>954</v>
      </c>
    </row>
    <row r="378" spans="1:7">
      <c r="A378" s="19" t="str">
        <f>HYPERLINK("https://github.com/apache/commons-codec/commit/a078522","a078522")</f>
        <v>a078522</v>
      </c>
      <c r="B378" s="1"/>
      <c r="C378" s="1"/>
      <c r="D378" s="1"/>
      <c r="E378" s="1"/>
      <c r="F378" s="1"/>
      <c r="G378" s="1" t="s">
        <v>951</v>
      </c>
    </row>
    <row r="379" spans="1:7">
      <c r="A379" s="19" t="str">
        <f>HYPERLINK("https://github.com/apache/commons-collections/commit/c7f3ce1","c7f3ce1")</f>
        <v>c7f3ce1</v>
      </c>
      <c r="B379" s="1"/>
      <c r="C379" s="1"/>
      <c r="D379" s="1"/>
      <c r="E379" s="1"/>
      <c r="F379" s="1"/>
      <c r="G379" s="1" t="s">
        <v>946</v>
      </c>
    </row>
    <row r="380" spans="1:7">
      <c r="A380" s="19" t="str">
        <f>HYPERLINK("https://github.com/apache/commons-collections/commit/842e39b","842e39b")</f>
        <v>842e39b</v>
      </c>
      <c r="B380" s="1"/>
      <c r="C380" s="1"/>
      <c r="D380" s="1"/>
      <c r="E380" s="1"/>
      <c r="F380" s="1"/>
      <c r="G380" s="1" t="s">
        <v>951</v>
      </c>
    </row>
    <row r="381" spans="1:7">
      <c r="A381" s="19" t="str">
        <f>HYPERLINK("https://github.com/apache/commons-collections/commit/b75d948","b75d948")</f>
        <v>b75d948</v>
      </c>
      <c r="B381" s="1"/>
      <c r="C381" s="1"/>
      <c r="D381" s="1"/>
      <c r="E381" s="1"/>
      <c r="F381" s="1"/>
      <c r="G381" s="1" t="s">
        <v>951</v>
      </c>
    </row>
    <row r="382" spans="1:7">
      <c r="A382" s="19" t="str">
        <f>HYPERLINK("https://github.com/apache/commons-collections/commit/c611542","c611542")</f>
        <v>c611542</v>
      </c>
      <c r="B382" s="1"/>
      <c r="C382" s="1"/>
      <c r="D382" s="1"/>
      <c r="E382" s="1"/>
      <c r="F382" s="1"/>
      <c r="G382" s="1" t="s">
        <v>946</v>
      </c>
    </row>
    <row r="383" spans="1:7">
      <c r="A383" s="19" t="str">
        <f>HYPERLINK("https://github.com/apache/commons-collections/commit/ba87583","ba87583")</f>
        <v>ba87583</v>
      </c>
      <c r="B383" s="1" t="s">
        <v>942</v>
      </c>
      <c r="C383" s="1"/>
      <c r="D383" s="1"/>
      <c r="E383" s="1"/>
      <c r="F383" s="1"/>
      <c r="G383" s="1" t="s">
        <v>943</v>
      </c>
    </row>
    <row r="384" spans="1:7">
      <c r="A384" s="19" t="str">
        <f>HYPERLINK("https://github.com/apache/commons-collections/commit/dd3ac28","dd3ac28")</f>
        <v>dd3ac28</v>
      </c>
      <c r="B384" s="1"/>
      <c r="C384" s="1"/>
      <c r="D384" s="1"/>
      <c r="E384" s="1"/>
      <c r="F384" s="1" t="s">
        <v>951</v>
      </c>
      <c r="G384" s="1" t="s">
        <v>946</v>
      </c>
    </row>
    <row r="385" spans="1:7">
      <c r="A385" s="19" t="str">
        <f>HYPERLINK("https://github.com/apache/commons-collections/commit/9d6a3eb","9d6a3eb")</f>
        <v>9d6a3eb</v>
      </c>
      <c r="B385" s="1"/>
      <c r="C385" s="1"/>
      <c r="D385" s="1"/>
      <c r="E385" s="1"/>
      <c r="F385" s="1"/>
      <c r="G385" s="1" t="s">
        <v>946</v>
      </c>
    </row>
    <row r="386" spans="1:7">
      <c r="A386" s="19" t="str">
        <f>HYPERLINK("https://github.com/apache/commons-collections/commit/8961704","8961704")</f>
        <v>8961704</v>
      </c>
      <c r="B386" s="1"/>
      <c r="C386" s="1"/>
      <c r="D386" s="1"/>
      <c r="E386" s="1"/>
      <c r="F386" s="1"/>
      <c r="G386" s="1" t="s">
        <v>953</v>
      </c>
    </row>
    <row r="387" spans="1:7">
      <c r="A387" s="19" t="str">
        <f>HYPERLINK("https://github.com/apache/commons-collections/commit/38bb9b4","38bb9b4")</f>
        <v>38bb9b4</v>
      </c>
      <c r="B387" s="1"/>
      <c r="C387" s="1"/>
      <c r="D387" s="1"/>
      <c r="E387" s="1" t="s">
        <v>946</v>
      </c>
      <c r="F387" s="1" t="s">
        <v>951</v>
      </c>
      <c r="G387" s="1" t="s">
        <v>954</v>
      </c>
    </row>
    <row r="388" spans="1:7">
      <c r="A388" s="19" t="str">
        <f>HYPERLINK("https://github.com/apache/commons-collections/commit/5a31eea","5a31eea")</f>
        <v>5a31eea</v>
      </c>
      <c r="B388" s="1"/>
      <c r="C388" s="1"/>
      <c r="D388" s="1"/>
      <c r="E388" s="1"/>
      <c r="F388" s="1"/>
      <c r="G388" s="1" t="s">
        <v>951</v>
      </c>
    </row>
    <row r="389" spans="1:7">
      <c r="A389" s="19" t="str">
        <f>HYPERLINK("https://github.com/apache/commons-collections/commit/b5f6652","b5f6652")</f>
        <v>b5f6652</v>
      </c>
      <c r="B389" s="1"/>
      <c r="C389" s="1"/>
      <c r="D389" s="1"/>
      <c r="E389" s="1"/>
      <c r="F389" s="1"/>
      <c r="G389" s="1" t="s">
        <v>951</v>
      </c>
    </row>
    <row r="390" spans="1:7">
      <c r="A390" s="19" t="str">
        <f>HYPERLINK("https://github.com/apache/commons-collections/commit/f9930aa","f9930aa")</f>
        <v>f9930aa</v>
      </c>
      <c r="B390" s="1"/>
      <c r="C390" s="1"/>
      <c r="D390" s="1"/>
      <c r="E390" s="1"/>
      <c r="F390" s="1"/>
      <c r="G390" s="1" t="s">
        <v>951</v>
      </c>
    </row>
    <row r="391" spans="1:7">
      <c r="A391" s="19" t="str">
        <f>HYPERLINK("https://github.com/apache/commons-collections/commit/fcf4320","fcf4320")</f>
        <v>fcf4320</v>
      </c>
      <c r="B391" s="1"/>
      <c r="C391" s="1"/>
      <c r="D391" s="1"/>
      <c r="E391" s="1"/>
      <c r="F391" s="1"/>
      <c r="G391" s="1" t="s">
        <v>946</v>
      </c>
    </row>
    <row r="392" spans="1:7">
      <c r="A392" s="19" t="str">
        <f>HYPERLINK("https://github.com/apache/commons-collections/commit/82b547a","82b547a")</f>
        <v>82b547a</v>
      </c>
      <c r="B392" s="1"/>
      <c r="C392" s="1"/>
      <c r="D392" s="1"/>
      <c r="E392" s="1"/>
      <c r="F392" s="1"/>
      <c r="G392" s="1" t="s">
        <v>945</v>
      </c>
    </row>
    <row r="393" spans="1:7">
      <c r="A393" s="18" t="str">
        <f>HYPERLINK("https://github.com/apache/commons-collections/commit/6d8659c","6d8659c")</f>
        <v>6d8659c</v>
      </c>
      <c r="B393" s="21"/>
      <c r="C393" s="21"/>
      <c r="D393" s="21"/>
      <c r="E393" s="21"/>
      <c r="F393" s="21"/>
      <c r="G393" s="21" t="s">
        <v>950</v>
      </c>
    </row>
    <row r="394" spans="1:7">
      <c r="A394" s="19" t="str">
        <f>HYPERLINK("https://github.com/apache/commons-compress/commit/5989652","5989652")</f>
        <v>5989652</v>
      </c>
      <c r="B394" s="1"/>
      <c r="C394" s="1"/>
      <c r="D394" s="1"/>
      <c r="E394" s="1"/>
      <c r="F394" s="1"/>
      <c r="G394" s="1" t="s">
        <v>946</v>
      </c>
    </row>
    <row r="395" spans="1:7">
      <c r="A395" s="19" t="str">
        <f>HYPERLINK("https://github.com/apache/commons-compress/commit/7c068db","7c068db")</f>
        <v>7c068db</v>
      </c>
      <c r="B395" s="1"/>
      <c r="C395" s="1"/>
      <c r="D395" s="1"/>
      <c r="E395" s="1"/>
      <c r="F395" s="1"/>
      <c r="G395" s="1" t="s">
        <v>943</v>
      </c>
    </row>
    <row r="396" spans="1:7">
      <c r="A396" s="19" t="str">
        <f>HYPERLINK("https://github.com/apache/commons-compress/commit/3fc9325","3fc9325")</f>
        <v>3fc9325</v>
      </c>
      <c r="B396" s="1"/>
      <c r="C396" s="1"/>
      <c r="D396" s="1"/>
      <c r="E396" s="1"/>
      <c r="F396" s="1"/>
      <c r="G396" s="1" t="s">
        <v>953</v>
      </c>
    </row>
    <row r="397" spans="1:7">
      <c r="A397" s="19" t="str">
        <f>HYPERLINK("https://github.com/apache/commons-compress/commit/325f002","325f002")</f>
        <v>325f002</v>
      </c>
      <c r="B397" s="1"/>
      <c r="C397" s="1"/>
      <c r="D397" s="1"/>
      <c r="E397" s="1"/>
      <c r="F397" s="1"/>
      <c r="G397" s="1" t="s">
        <v>951</v>
      </c>
    </row>
    <row r="398" spans="1:7">
      <c r="A398" s="19" t="str">
        <f>HYPERLINK("https://github.com/apache/commons-compress/commit/cfd5387","cfd5387")</f>
        <v>cfd5387</v>
      </c>
      <c r="B398" s="1"/>
      <c r="C398" s="1"/>
      <c r="D398" s="1"/>
      <c r="E398" s="1"/>
      <c r="F398" s="1" t="s">
        <v>951</v>
      </c>
      <c r="G398" s="1" t="s">
        <v>954</v>
      </c>
    </row>
    <row r="399" spans="1:7">
      <c r="A399" s="19" t="str">
        <f>HYPERLINK("https://github.com/apache/commons-compress/commit/cf003d1","cf003d1")</f>
        <v>cf003d1</v>
      </c>
      <c r="B399" s="1"/>
      <c r="C399" s="1"/>
      <c r="D399" s="1"/>
      <c r="E399" s="1"/>
      <c r="F399" s="1"/>
      <c r="G399" s="1" t="s">
        <v>951</v>
      </c>
    </row>
    <row r="400" spans="1:7">
      <c r="A400" s="19" t="str">
        <f>HYPERLINK("https://github.com/apache/commons-compress/commit/45fa6e0","45fa6e0")</f>
        <v>45fa6e0</v>
      </c>
      <c r="B400" s="1"/>
      <c r="C400" s="1"/>
      <c r="D400" s="1"/>
      <c r="E400" s="1"/>
      <c r="F400" s="1"/>
      <c r="G400" s="1" t="s">
        <v>943</v>
      </c>
    </row>
    <row r="401" spans="1:7">
      <c r="A401" s="18" t="str">
        <f>HYPERLINK("https://github.com/apache/commons-compress/commit/8c6d38e","8c6d38e")</f>
        <v>8c6d38e</v>
      </c>
      <c r="B401" s="1"/>
      <c r="C401" s="1"/>
      <c r="D401" s="1" t="s">
        <v>946</v>
      </c>
      <c r="E401" s="1" t="s">
        <v>945</v>
      </c>
      <c r="F401" s="1" t="s">
        <v>953</v>
      </c>
      <c r="G401" s="1" t="s">
        <v>943</v>
      </c>
    </row>
    <row r="402" spans="1:7">
      <c r="A402" s="19" t="str">
        <f>HYPERLINK("https://github.com/apache/commons-compress/commit/df1d2a4","df1d2a4")</f>
        <v>df1d2a4</v>
      </c>
      <c r="B402" s="1"/>
      <c r="C402" s="1"/>
      <c r="D402" s="1"/>
      <c r="E402" s="1"/>
      <c r="F402" s="1"/>
      <c r="G402" s="1" t="s">
        <v>943</v>
      </c>
    </row>
    <row r="403" spans="1:7">
      <c r="A403" s="19" t="str">
        <f>HYPERLINK("https://github.com/apache/commons-compress/commit/545c399","545c399")</f>
        <v>545c399</v>
      </c>
      <c r="B403" s="1"/>
      <c r="C403" s="1"/>
      <c r="D403" s="1"/>
      <c r="E403" s="1"/>
      <c r="F403" s="1"/>
      <c r="G403" s="1" t="s">
        <v>951</v>
      </c>
    </row>
    <row r="404" spans="1:7">
      <c r="A404" s="19" t="str">
        <f>HYPERLINK("https://github.com/apache/commons-compress/commit/ce9e0ce","ce9e0ce")</f>
        <v>ce9e0ce</v>
      </c>
      <c r="B404" s="1"/>
      <c r="C404" s="1"/>
      <c r="D404" s="1"/>
      <c r="E404" s="1"/>
      <c r="F404" s="1"/>
      <c r="G404" s="1" t="s">
        <v>951</v>
      </c>
    </row>
    <row r="405" spans="1:7">
      <c r="A405" s="19" t="str">
        <f>HYPERLINK("https://github.com/apache/commons-compress/commit/f538f38","f538f38")</f>
        <v>f538f38</v>
      </c>
      <c r="B405" s="1"/>
      <c r="C405" s="1"/>
      <c r="D405" s="1"/>
      <c r="E405" s="1"/>
      <c r="F405" s="1"/>
      <c r="G405" s="1" t="s">
        <v>945</v>
      </c>
    </row>
    <row r="406" spans="1:7">
      <c r="A406" s="19" t="str">
        <f>HYPERLINK("https://github.com/apache/commons-compress/commit/2be44aa","2be44aa")</f>
        <v>2be44aa</v>
      </c>
      <c r="B406" s="1"/>
      <c r="C406" s="1"/>
      <c r="D406" s="1"/>
      <c r="E406" s="1"/>
      <c r="F406" s="1"/>
      <c r="G406" s="1" t="s">
        <v>951</v>
      </c>
    </row>
    <row r="407" spans="1:7">
      <c r="A407" s="19" t="str">
        <f>HYPERLINK("https://github.com/apache/commons-compress/commit/d5aa050","d5aa050")</f>
        <v>d5aa050</v>
      </c>
      <c r="B407" s="1"/>
      <c r="C407" s="1"/>
      <c r="D407" s="1"/>
      <c r="E407" s="1"/>
      <c r="F407" s="1"/>
      <c r="G407" s="1" t="s">
        <v>946</v>
      </c>
    </row>
    <row r="408" spans="1:7">
      <c r="A408" s="19" t="str">
        <f>HYPERLINK("https://github.com/apache/commons-compress/commit/cbdc8bf","cbdc8bf")</f>
        <v>cbdc8bf</v>
      </c>
      <c r="B408" s="1" t="s">
        <v>942</v>
      </c>
      <c r="C408" s="1"/>
      <c r="D408" s="1"/>
      <c r="E408" s="1"/>
      <c r="F408" s="1"/>
      <c r="G408" s="1" t="s">
        <v>943</v>
      </c>
    </row>
    <row r="409" spans="1:7">
      <c r="A409" s="19" t="str">
        <f>HYPERLINK("https://github.com/apache/commons-compress/commit/4d9b92a","4d9b92a")</f>
        <v>4d9b92a</v>
      </c>
      <c r="B409" s="1"/>
      <c r="C409" s="1"/>
      <c r="D409" s="1"/>
      <c r="E409" s="1"/>
      <c r="F409" s="1"/>
      <c r="G409" s="1" t="s">
        <v>946</v>
      </c>
    </row>
    <row r="410" spans="1:7">
      <c r="A410" s="19" t="str">
        <f>HYPERLINK("https://github.com/apache/commons-compress/commit/4ac67bf","4ac67bf")</f>
        <v>4ac67bf</v>
      </c>
      <c r="B410" s="1"/>
      <c r="C410" s="1"/>
      <c r="D410" s="1"/>
      <c r="E410" s="1"/>
      <c r="F410" s="1"/>
      <c r="G410" s="1" t="s">
        <v>945</v>
      </c>
    </row>
    <row r="411" spans="1:7">
      <c r="A411" s="19" t="str">
        <f>HYPERLINK("https://github.com/apache/commons-compress/commit/0456186","0456186")</f>
        <v>0456186</v>
      </c>
      <c r="B411" s="1" t="s">
        <v>942</v>
      </c>
      <c r="C411" s="1"/>
      <c r="D411" s="1"/>
      <c r="E411" s="1"/>
      <c r="F411" s="1"/>
      <c r="G411" s="1" t="s">
        <v>943</v>
      </c>
    </row>
    <row r="412" spans="1:7">
      <c r="A412" s="19" t="str">
        <f>HYPERLINK("https://github.com/apache/commons-compress/commit/2f3b09f","2f3b09f")</f>
        <v>2f3b09f</v>
      </c>
      <c r="B412" s="1" t="s">
        <v>942</v>
      </c>
      <c r="C412" s="1"/>
      <c r="D412" s="1"/>
      <c r="E412" s="1"/>
      <c r="F412" s="1"/>
      <c r="G412" s="1" t="s">
        <v>944</v>
      </c>
    </row>
    <row r="413" spans="1:7">
      <c r="A413" s="19" t="str">
        <f>HYPERLINK("https://github.com/apache/commons-compress/commit/177483e","177483e")</f>
        <v>177483e</v>
      </c>
      <c r="B413" s="1"/>
      <c r="C413" s="1"/>
      <c r="D413" s="1"/>
      <c r="E413" s="1"/>
      <c r="F413" s="1"/>
      <c r="G413" s="1" t="s">
        <v>953</v>
      </c>
    </row>
    <row r="414" spans="1:7">
      <c r="A414" s="19" t="str">
        <f>HYPERLINK("https://github.com/apache/commons-compress/commit/0299191","0299191")</f>
        <v>0299191</v>
      </c>
      <c r="B414" s="1"/>
      <c r="C414" s="1"/>
      <c r="D414" s="1"/>
      <c r="E414" s="1"/>
      <c r="F414" s="1"/>
      <c r="G414" s="1" t="s">
        <v>945</v>
      </c>
    </row>
    <row r="415" spans="1:7">
      <c r="A415" s="19" t="str">
        <f>HYPERLINK("https://github.com/apache/commons-compress/commit/fdac147","fdac147")</f>
        <v>fdac147</v>
      </c>
      <c r="B415" s="1" t="s">
        <v>942</v>
      </c>
      <c r="C415" s="1"/>
      <c r="D415" s="1"/>
      <c r="E415" s="1"/>
      <c r="F415" s="1"/>
      <c r="G415" s="1" t="s">
        <v>945</v>
      </c>
    </row>
    <row r="416" spans="1:7">
      <c r="A416" s="19" t="str">
        <f>HYPERLINK("https://github.com/apache/commons-compress/commit/b4805bb","b4805bb")</f>
        <v>b4805bb</v>
      </c>
      <c r="B416" s="1"/>
      <c r="C416" s="1"/>
      <c r="D416" s="1"/>
      <c r="E416" s="1"/>
      <c r="F416" s="1"/>
      <c r="G416" s="1" t="s">
        <v>946</v>
      </c>
    </row>
    <row r="417" spans="1:7">
      <c r="A417" s="19" t="str">
        <f>HYPERLINK("https://github.com/apache/commons-compress/commit/a6fbdae","a6fbdae")</f>
        <v>a6fbdae</v>
      </c>
      <c r="B417" s="1" t="s">
        <v>942</v>
      </c>
      <c r="C417" s="1"/>
      <c r="D417" s="1"/>
      <c r="E417" s="1"/>
      <c r="F417" s="1"/>
      <c r="G417" s="1" t="s">
        <v>943</v>
      </c>
    </row>
    <row r="418" spans="1:7">
      <c r="A418" s="19" t="str">
        <f>HYPERLINK("https://github.com/apache/commons-compress/commit/2d858d5","2d858d5")</f>
        <v>2d858d5</v>
      </c>
      <c r="B418" s="1" t="s">
        <v>942</v>
      </c>
      <c r="C418" s="1"/>
      <c r="D418" s="1"/>
      <c r="E418" s="1"/>
      <c r="F418" s="1"/>
      <c r="G418" s="1" t="s">
        <v>945</v>
      </c>
    </row>
    <row r="419" spans="1:7">
      <c r="A419" s="19" t="str">
        <f>HYPERLINK("https://github.com/apache/commons-compress/commit/5f99a51","5f99a51")</f>
        <v>5f99a51</v>
      </c>
      <c r="B419" s="1"/>
      <c r="C419" s="1"/>
      <c r="D419" s="1"/>
      <c r="E419" s="1"/>
      <c r="F419" s="1"/>
      <c r="G419" s="1" t="s">
        <v>953</v>
      </c>
    </row>
    <row r="420" spans="1:7">
      <c r="A420" s="19" t="str">
        <f>HYPERLINK("https://github.com/apache/commons-compress/commit/f7e0a4a","f7e0a4a")</f>
        <v>f7e0a4a</v>
      </c>
      <c r="B420" s="1"/>
      <c r="C420" s="1"/>
      <c r="D420" s="1"/>
      <c r="E420" s="1"/>
      <c r="F420" s="1"/>
      <c r="G420" s="1" t="s">
        <v>943</v>
      </c>
    </row>
    <row r="421" spans="1:7">
      <c r="A421" s="19" t="str">
        <f>HYPERLINK("https://github.com/apache/commons-configuration/commit/9d84f5a","9d84f5a")</f>
        <v>9d84f5a</v>
      </c>
      <c r="B421" s="1" t="s">
        <v>942</v>
      </c>
      <c r="C421" s="1"/>
      <c r="D421" s="1"/>
      <c r="E421" s="1"/>
      <c r="F421" s="1"/>
      <c r="G421" s="1" t="s">
        <v>946</v>
      </c>
    </row>
    <row r="422" spans="1:7">
      <c r="A422" s="19" t="str">
        <f>HYPERLINK("https://github.com/apache/commons-configuration/commit/d042d35","d042d35")</f>
        <v>d042d35</v>
      </c>
      <c r="B422" s="1"/>
      <c r="C422" s="1"/>
      <c r="D422" s="1"/>
      <c r="E422" s="1"/>
      <c r="F422" s="1"/>
      <c r="G422" s="1" t="s">
        <v>951</v>
      </c>
    </row>
    <row r="423" spans="1:7">
      <c r="A423" s="19" t="str">
        <f>HYPERLINK("https://github.com/apache/commons-configuration/commit/40ce05b","40ce05b")</f>
        <v>40ce05b</v>
      </c>
      <c r="B423" s="1" t="s">
        <v>942</v>
      </c>
      <c r="C423" s="1"/>
      <c r="D423" s="1"/>
      <c r="E423" s="1"/>
      <c r="F423" s="1"/>
      <c r="G423" s="1" t="s">
        <v>946</v>
      </c>
    </row>
    <row r="424" spans="1:7">
      <c r="A424" s="19" t="str">
        <f>HYPERLINK("https://github.com/apache/commons-configuration/commit/79f4969","79f4969")</f>
        <v>79f4969</v>
      </c>
      <c r="B424" s="1"/>
      <c r="C424" s="1"/>
      <c r="D424" s="1"/>
      <c r="E424" s="1"/>
      <c r="F424" s="1"/>
      <c r="G424" s="1" t="s">
        <v>943</v>
      </c>
    </row>
    <row r="425" spans="1:7">
      <c r="A425" s="19" t="str">
        <f>HYPERLINK("https://github.com/apache/commons-configuration/commit/8309cfc","8309cfc")</f>
        <v>8309cfc</v>
      </c>
      <c r="B425" s="1"/>
      <c r="C425" s="1"/>
      <c r="D425" s="1"/>
      <c r="E425" s="1"/>
      <c r="F425" s="1"/>
      <c r="G425" s="1" t="s">
        <v>951</v>
      </c>
    </row>
    <row r="426" spans="1:7">
      <c r="A426" s="19" t="str">
        <f>HYPERLINK("https://github.com/apache/commons-csv/commit/6a34b82","6a34b82")</f>
        <v>6a34b82</v>
      </c>
      <c r="B426" s="1" t="s">
        <v>942</v>
      </c>
      <c r="C426" s="1"/>
      <c r="D426" s="1"/>
      <c r="E426" s="1"/>
      <c r="F426" s="1"/>
      <c r="G426" s="1" t="s">
        <v>946</v>
      </c>
    </row>
    <row r="427" spans="1:7">
      <c r="A427" s="19" t="str">
        <f>HYPERLINK("https://github.com/apache/commons-csv/commit/15b4e3f","15b4e3f")</f>
        <v>15b4e3f</v>
      </c>
      <c r="B427" s="1"/>
      <c r="C427" s="1"/>
      <c r="D427" s="1"/>
      <c r="E427" s="1"/>
      <c r="F427" s="1"/>
      <c r="G427" s="1" t="s">
        <v>944</v>
      </c>
    </row>
    <row r="428" spans="1:7">
      <c r="A428" s="19" t="str">
        <f>HYPERLINK("https://github.com/apache/commons-csv/commit/8a5f777","8a5f777")</f>
        <v>8a5f777</v>
      </c>
      <c r="B428" s="1"/>
      <c r="C428" s="1"/>
      <c r="D428" s="1"/>
      <c r="E428" s="1"/>
      <c r="F428" s="1"/>
      <c r="G428" s="1" t="s">
        <v>951</v>
      </c>
    </row>
    <row r="429" spans="1:7">
      <c r="A429" s="19" t="str">
        <f>HYPERLINK("https://github.com/apache/commons-csv/commit/71c209f","71c209f")</f>
        <v>71c209f</v>
      </c>
      <c r="B429" s="1"/>
      <c r="C429" s="1"/>
      <c r="D429" s="1"/>
      <c r="E429" s="1"/>
      <c r="F429" s="1"/>
      <c r="G429" s="1" t="s">
        <v>946</v>
      </c>
    </row>
    <row r="430" spans="1:7">
      <c r="A430" s="19" t="str">
        <f>HYPERLINK("https://github.com/apache/commons-csv/commit/bb7d696","bb7d696")</f>
        <v>bb7d696</v>
      </c>
      <c r="B430" s="1"/>
      <c r="C430" s="1"/>
      <c r="D430" s="1"/>
      <c r="E430" s="1"/>
      <c r="F430" s="1"/>
      <c r="G430" s="1" t="s">
        <v>951</v>
      </c>
    </row>
    <row r="431" spans="1:7">
      <c r="A431" s="18" t="str">
        <f>HYPERLINK("https://github.com/apache/commons-csv/commit/88a7e75","88a7e75")</f>
        <v>88a7e75</v>
      </c>
      <c r="B431" s="1"/>
      <c r="C431" s="1"/>
      <c r="D431" s="1"/>
      <c r="E431" s="1"/>
      <c r="F431" s="1" t="s">
        <v>945</v>
      </c>
      <c r="G431" s="1" t="s">
        <v>946</v>
      </c>
    </row>
    <row r="432" spans="1:7">
      <c r="A432" s="18" t="str">
        <f>HYPERLINK("https://github.com/apache/commons-csv/commit/c473d87","c473d87")</f>
        <v>c473d87</v>
      </c>
      <c r="B432" s="1"/>
      <c r="C432" s="1"/>
      <c r="D432" s="1"/>
      <c r="E432" s="1"/>
      <c r="F432" s="1" t="s">
        <v>945</v>
      </c>
      <c r="G432" s="1" t="s">
        <v>946</v>
      </c>
    </row>
    <row r="433" spans="1:7">
      <c r="A433" s="19" t="str">
        <f>HYPERLINK("https://github.com/apache/commons-csv/commit/0833f45","0833f45")</f>
        <v>0833f45</v>
      </c>
      <c r="B433" s="1"/>
      <c r="C433" s="1"/>
      <c r="D433" s="1"/>
      <c r="E433" s="1"/>
      <c r="F433" s="1"/>
      <c r="G433" s="1" t="s">
        <v>946</v>
      </c>
    </row>
    <row r="434" spans="1:7">
      <c r="A434" s="19" t="str">
        <f>HYPERLINK("https://github.com/apache/commons-csv/commit/8033a71","8033a71")</f>
        <v>8033a71</v>
      </c>
      <c r="B434" s="1"/>
      <c r="C434" s="1"/>
      <c r="D434" s="1"/>
      <c r="E434" s="1"/>
      <c r="F434" s="1"/>
      <c r="G434" s="1" t="s">
        <v>952</v>
      </c>
    </row>
    <row r="435" spans="1:7">
      <c r="A435" s="19" t="str">
        <f>HYPERLINK("https://github.com/apache/commons-csv/commit/1533fac","1533fac")</f>
        <v>1533fac</v>
      </c>
      <c r="B435" s="1" t="s">
        <v>942</v>
      </c>
      <c r="C435" s="1"/>
      <c r="D435" s="1"/>
      <c r="E435" s="1"/>
      <c r="F435" s="1"/>
      <c r="G435" s="1" t="s">
        <v>945</v>
      </c>
    </row>
    <row r="436" spans="1:7">
      <c r="A436" s="18" t="str">
        <f>HYPERLINK("https://github.com/apache/commons-dbcp/commit/7b9fba0","7b9fba0")</f>
        <v>7b9fba0</v>
      </c>
      <c r="B436" s="1"/>
      <c r="C436" s="1"/>
      <c r="D436" s="1"/>
      <c r="E436" s="1"/>
      <c r="F436" s="1" t="s">
        <v>945</v>
      </c>
      <c r="G436" s="1" t="s">
        <v>946</v>
      </c>
    </row>
    <row r="437" spans="1:7">
      <c r="A437" s="19" t="str">
        <f>HYPERLINK("https://github.com/apache/commons-dbcp/commit/ae63188","ae63188")</f>
        <v>ae63188</v>
      </c>
      <c r="B437" s="1"/>
      <c r="C437" s="1"/>
      <c r="D437" s="1"/>
      <c r="E437" s="1"/>
      <c r="F437" s="1"/>
      <c r="G437" s="1" t="s">
        <v>951</v>
      </c>
    </row>
    <row r="438" spans="1:7">
      <c r="A438" s="19" t="str">
        <f>HYPERLINK("https://github.com/apache/commons-dbcp/commit/4475a00","4475a00")</f>
        <v>4475a00</v>
      </c>
      <c r="B438" s="1" t="s">
        <v>942</v>
      </c>
      <c r="C438" s="1"/>
      <c r="D438" s="1"/>
      <c r="E438" s="1"/>
      <c r="F438" s="1"/>
      <c r="G438" s="1" t="s">
        <v>946</v>
      </c>
    </row>
    <row r="439" spans="1:7">
      <c r="A439" s="19" t="str">
        <f>HYPERLINK("https://github.com/apache/commons-io/commit/1b4e77f","1b4e77f")</f>
        <v>1b4e77f</v>
      </c>
      <c r="B439" s="1"/>
      <c r="C439" s="1"/>
      <c r="D439" s="1"/>
      <c r="E439" s="1"/>
      <c r="F439" s="1"/>
      <c r="G439" s="1" t="s">
        <v>952</v>
      </c>
    </row>
    <row r="440" spans="1:7">
      <c r="A440" s="19" t="str">
        <f>HYPERLINK("https://github.com/apache/commons-io/commit/d330a68","d330a68")</f>
        <v>d330a68</v>
      </c>
      <c r="B440" s="1" t="s">
        <v>942</v>
      </c>
      <c r="C440" s="1"/>
      <c r="D440" s="1"/>
      <c r="E440" s="1"/>
      <c r="F440" s="1"/>
      <c r="G440" s="1" t="s">
        <v>952</v>
      </c>
    </row>
    <row r="441" spans="1:7">
      <c r="A441" s="19" t="str">
        <f>HYPERLINK("https://github.com/apache/commons-io/commit/91e47f7","91e47f7")</f>
        <v>91e47f7</v>
      </c>
      <c r="B441" s="1"/>
      <c r="C441" s="1"/>
      <c r="D441" s="1"/>
      <c r="E441" s="1"/>
      <c r="F441" s="1"/>
      <c r="G441" s="1" t="s">
        <v>943</v>
      </c>
    </row>
    <row r="442" spans="1:7">
      <c r="A442" s="19" t="str">
        <f>HYPERLINK("https://github.com/apache/commons-io/commit/de71c0e","de71c0e")</f>
        <v>de71c0e</v>
      </c>
      <c r="B442" s="1"/>
      <c r="C442" s="1"/>
      <c r="D442" s="1"/>
      <c r="E442" s="1"/>
      <c r="F442" s="1"/>
      <c r="G442" s="1" t="s">
        <v>951</v>
      </c>
    </row>
    <row r="443" spans="1:7">
      <c r="A443" s="19" t="str">
        <f>HYPERLINK("https://github.com/apache/commons-io/commit/70f378c","70f378c")</f>
        <v>70f378c</v>
      </c>
      <c r="B443" s="1"/>
      <c r="C443" s="1"/>
      <c r="D443" s="1"/>
      <c r="E443" s="1"/>
      <c r="F443" s="1" t="s">
        <v>951</v>
      </c>
      <c r="G443" s="1" t="s">
        <v>953</v>
      </c>
    </row>
    <row r="444" spans="1:7">
      <c r="A444" s="19" t="str">
        <f>HYPERLINK("https://github.com/apache/commons-io/commit/03027d8","03027d8")</f>
        <v>03027d8</v>
      </c>
      <c r="B444" s="1" t="s">
        <v>942</v>
      </c>
      <c r="C444" s="1"/>
      <c r="D444" s="1"/>
      <c r="E444" s="1"/>
      <c r="F444" s="1"/>
      <c r="G444" s="1" t="s">
        <v>943</v>
      </c>
    </row>
    <row r="445" spans="1:7">
      <c r="A445" s="19" t="str">
        <f>HYPERLINK("https://github.com/apache/commons-io/commit/3e30027","3e30027")</f>
        <v>3e30027</v>
      </c>
      <c r="B445" s="1"/>
      <c r="C445" s="1"/>
      <c r="D445" s="1"/>
      <c r="E445" s="1"/>
      <c r="F445" s="1"/>
      <c r="G445" s="1" t="s">
        <v>946</v>
      </c>
    </row>
    <row r="446" spans="1:7">
      <c r="A446" s="19" t="str">
        <f>HYPERLINK("https://github.com/apache/commons-io/commit/8a15299","8a15299")</f>
        <v>8a15299</v>
      </c>
      <c r="B446" s="1"/>
      <c r="C446" s="1"/>
      <c r="D446" s="1"/>
      <c r="E446" s="1"/>
      <c r="F446" s="1" t="s">
        <v>946</v>
      </c>
      <c r="G446" s="1" t="s">
        <v>944</v>
      </c>
    </row>
    <row r="447" spans="1:7">
      <c r="A447" s="19" t="str">
        <f>HYPERLINK("https://github.com/apache/commons-io/commit/2e2da03","2e2da03")</f>
        <v>2e2da03</v>
      </c>
      <c r="B447" s="1"/>
      <c r="C447" s="1"/>
      <c r="D447" s="1"/>
      <c r="E447" s="1"/>
      <c r="F447" s="1"/>
      <c r="G447" s="1" t="s">
        <v>946</v>
      </c>
    </row>
    <row r="448" spans="1:7">
      <c r="A448" s="20" t="str">
        <f>HYPERLINK("https://github.com/apache/commons-io/commit/d8d6355","d8d6355")</f>
        <v>d8d6355</v>
      </c>
      <c r="B448" s="1"/>
      <c r="C448" s="1"/>
      <c r="D448" s="1"/>
      <c r="E448" s="1"/>
      <c r="F448" s="1" t="s">
        <v>946</v>
      </c>
      <c r="G448" s="1" t="s">
        <v>943</v>
      </c>
    </row>
    <row r="449" spans="1:7">
      <c r="A449" s="19" t="str">
        <f>HYPERLINK("https://github.com/apache/commons-io/commit/d4b1074","d4b1074")</f>
        <v>d4b1074</v>
      </c>
      <c r="B449" s="1"/>
      <c r="C449" s="1"/>
      <c r="D449" s="1"/>
      <c r="E449" s="1"/>
      <c r="F449" s="1"/>
      <c r="G449" s="1" t="s">
        <v>953</v>
      </c>
    </row>
    <row r="450" spans="1:7">
      <c r="A450" s="19" t="str">
        <f>HYPERLINK("https://github.com/apache/commons-io/commit/dc5bb11","dc5bb11")</f>
        <v>dc5bb11</v>
      </c>
      <c r="B450" s="1" t="s">
        <v>942</v>
      </c>
      <c r="C450" s="1"/>
      <c r="D450" s="1"/>
      <c r="E450" s="1"/>
      <c r="F450" s="1"/>
      <c r="G450" s="1" t="s">
        <v>943</v>
      </c>
    </row>
    <row r="451" spans="1:7">
      <c r="A451" s="19" t="str">
        <f>HYPERLINK("https://github.com/apache/commons-io/commit/4f84528","4f84528")</f>
        <v>4f84528</v>
      </c>
      <c r="B451" s="1"/>
      <c r="C451" s="1"/>
      <c r="D451" s="1"/>
      <c r="E451" s="1"/>
      <c r="F451" s="1"/>
      <c r="G451" s="1" t="s">
        <v>946</v>
      </c>
    </row>
    <row r="452" spans="1:7">
      <c r="A452" s="19" t="str">
        <f>HYPERLINK("https://github.com/apache/commons-jcs/commit/9fc3d64","9fc3d64")</f>
        <v>9fc3d64</v>
      </c>
      <c r="B452" s="1"/>
      <c r="C452" s="1"/>
      <c r="D452" s="1"/>
      <c r="E452" s="1"/>
      <c r="F452" s="1"/>
      <c r="G452" s="1" t="s">
        <v>951</v>
      </c>
    </row>
    <row r="453" spans="1:7">
      <c r="A453" s="20" t="str">
        <f>HYPERLINK("https://github.com/apache/commons-jcs/commit/7f1ab60","7f1ab60")</f>
        <v>7f1ab60</v>
      </c>
      <c r="B453" s="1" t="s">
        <v>942</v>
      </c>
      <c r="C453" s="1"/>
      <c r="D453" s="1"/>
      <c r="E453" s="1"/>
      <c r="F453" s="1" t="s">
        <v>946</v>
      </c>
      <c r="G453" s="1" t="s">
        <v>945</v>
      </c>
    </row>
    <row r="454" spans="1:7">
      <c r="A454" s="19" t="str">
        <f>HYPERLINK("https://github.com/apache/commons-jcs/commit/8473206","8473206")</f>
        <v>8473206</v>
      </c>
      <c r="B454" s="1"/>
      <c r="C454" s="1"/>
      <c r="D454" s="1"/>
      <c r="E454" s="1"/>
      <c r="F454" s="1"/>
      <c r="G454" s="1" t="s">
        <v>947</v>
      </c>
    </row>
    <row r="455" spans="1:7">
      <c r="A455" s="19" t="str">
        <f>HYPERLINK("https://github.com/apache/commons-jexl/commit/383ad1f","383ad1f")</f>
        <v>383ad1f</v>
      </c>
      <c r="B455" s="1"/>
      <c r="C455" s="1"/>
      <c r="D455" s="1"/>
      <c r="E455" s="1"/>
      <c r="F455" s="1"/>
      <c r="G455" s="1" t="s">
        <v>951</v>
      </c>
    </row>
    <row r="456" spans="1:7">
      <c r="A456" s="19" t="str">
        <f>HYPERLINK("https://github.com/apache/commons-jexl/commit/e96cc96","e96cc96")</f>
        <v>e96cc96</v>
      </c>
      <c r="B456" s="1" t="s">
        <v>942</v>
      </c>
      <c r="C456" s="1"/>
      <c r="D456" s="1"/>
      <c r="E456" s="1"/>
      <c r="F456" s="1"/>
      <c r="G456" s="1" t="s">
        <v>946</v>
      </c>
    </row>
    <row r="457" spans="1:7">
      <c r="A457" s="19" t="str">
        <f>HYPERLINK("https://github.com/apache/commons-jexl/commit/aba2c83","aba2c83")</f>
        <v>aba2c83</v>
      </c>
      <c r="B457" s="1"/>
      <c r="C457" s="1"/>
      <c r="D457" s="1"/>
      <c r="E457" s="1"/>
      <c r="F457" s="1" t="s">
        <v>944</v>
      </c>
      <c r="G457" s="1" t="s">
        <v>943</v>
      </c>
    </row>
    <row r="458" spans="1:7">
      <c r="A458" s="19" t="str">
        <f>HYPERLINK("https://github.com/apache/commons-jexl/commit/08b89d6","08b89d6")</f>
        <v>08b89d6</v>
      </c>
      <c r="B458" s="1" t="s">
        <v>942</v>
      </c>
      <c r="C458" s="1"/>
      <c r="D458" s="1"/>
      <c r="E458" s="1" t="s">
        <v>947</v>
      </c>
      <c r="F458" s="1" t="s">
        <v>944</v>
      </c>
      <c r="G458" s="1" t="s">
        <v>953</v>
      </c>
    </row>
    <row r="459" spans="1:7">
      <c r="A459" s="19" t="str">
        <f>HYPERLINK("https://github.com/apache/commons-net/commit/734fd15","734fd15")</f>
        <v>734fd15</v>
      </c>
      <c r="B459" s="1"/>
      <c r="C459" s="1"/>
      <c r="D459" s="1"/>
      <c r="E459" s="1"/>
      <c r="F459" s="1" t="s">
        <v>952</v>
      </c>
      <c r="G459" s="1" t="s">
        <v>953</v>
      </c>
    </row>
    <row r="460" spans="1:7">
      <c r="A460" s="19" t="str">
        <f>HYPERLINK("https://github.com/apache/commons-net/commit/c773b26","c773b26")</f>
        <v>c773b26</v>
      </c>
      <c r="B460" s="1"/>
      <c r="C460" s="1"/>
      <c r="D460" s="1"/>
      <c r="E460" s="1"/>
      <c r="F460" s="1"/>
      <c r="G460" s="1" t="s">
        <v>951</v>
      </c>
    </row>
    <row r="461" spans="1:7">
      <c r="A461" s="19" t="str">
        <f>HYPERLINK("https://github.com/apache/commons-net/commit/baec3f0","baec3f0")</f>
        <v>baec3f0</v>
      </c>
      <c r="B461" s="1"/>
      <c r="C461" s="1"/>
      <c r="D461" s="1"/>
      <c r="E461" s="1"/>
      <c r="F461" s="1"/>
      <c r="G461" s="1" t="s">
        <v>945</v>
      </c>
    </row>
    <row r="462" spans="1:7">
      <c r="A462" s="19" t="str">
        <f>HYPERLINK("https://github.com/apache/commons-net/commit/e02aa9a","e02aa9a")</f>
        <v>e02aa9a</v>
      </c>
      <c r="B462" s="1"/>
      <c r="C462" s="1"/>
      <c r="D462" s="1"/>
      <c r="E462" s="1"/>
      <c r="F462" s="1"/>
      <c r="G462" s="1" t="s">
        <v>946</v>
      </c>
    </row>
    <row r="463" spans="1:7">
      <c r="A463" s="19" t="str">
        <f>HYPERLINK("https://github.com/apache/commons-net/commit/1382c2c","1382c2c")</f>
        <v>1382c2c</v>
      </c>
      <c r="B463" s="1"/>
      <c r="C463" s="1"/>
      <c r="D463" s="1"/>
      <c r="E463" s="1"/>
      <c r="F463" s="1"/>
      <c r="G463" s="1" t="s">
        <v>945</v>
      </c>
    </row>
    <row r="464" spans="1:7">
      <c r="A464" s="20" t="str">
        <f>HYPERLINK("https://github.com/apache/commons-net/commit/e759649","e759649")</f>
        <v>e759649</v>
      </c>
      <c r="B464" s="1"/>
      <c r="C464" s="1"/>
      <c r="D464" s="1"/>
      <c r="E464" s="1"/>
      <c r="F464" s="1" t="s">
        <v>946</v>
      </c>
      <c r="G464" s="1" t="s">
        <v>945</v>
      </c>
    </row>
    <row r="465" spans="1:7">
      <c r="A465" s="19" t="str">
        <f>HYPERLINK("https://github.com/apache/commons-net/commit/e2c9799","e2c9799")</f>
        <v>e2c9799</v>
      </c>
      <c r="B465" s="1"/>
      <c r="C465" s="1"/>
      <c r="D465" s="1"/>
      <c r="E465" s="1"/>
      <c r="F465" s="1" t="s">
        <v>946</v>
      </c>
      <c r="G465" s="1" t="s">
        <v>953</v>
      </c>
    </row>
    <row r="466" spans="1:7">
      <c r="A466" s="19" t="str">
        <f>HYPERLINK("https://github.com/apache/commons-net/commit/b01c2af","b01c2af")</f>
        <v>b01c2af</v>
      </c>
      <c r="B466" s="1"/>
      <c r="C466" s="1"/>
      <c r="D466" s="1"/>
      <c r="E466" s="1"/>
      <c r="F466" s="1"/>
      <c r="G466" s="1" t="s">
        <v>951</v>
      </c>
    </row>
    <row r="467" spans="1:7">
      <c r="A467" s="19" t="str">
        <f>HYPERLINK("https://github.com/apache/commons-net/commit/e0aba3e","e0aba3e")</f>
        <v>e0aba3e</v>
      </c>
      <c r="B467" s="1"/>
      <c r="C467" s="1"/>
      <c r="D467" s="1"/>
      <c r="E467" s="1"/>
      <c r="F467" s="1"/>
      <c r="G467" s="1" t="s">
        <v>946</v>
      </c>
    </row>
    <row r="468" spans="1:7">
      <c r="A468" s="19" t="str">
        <f>HYPERLINK("https://github.com/apache/commons-net/commit/45c80e3","45c80e3")</f>
        <v>45c80e3</v>
      </c>
      <c r="B468" s="1"/>
      <c r="C468" s="1"/>
      <c r="D468" s="1"/>
      <c r="E468" s="1"/>
      <c r="F468" s="1"/>
      <c r="G468" s="1" t="s">
        <v>946</v>
      </c>
    </row>
    <row r="469" spans="1:7">
      <c r="A469" s="19" t="str">
        <f>HYPERLINK("https://github.com/apache/commons-net/commit/544ee2f","544ee2f")</f>
        <v>544ee2f</v>
      </c>
      <c r="B469" s="1"/>
      <c r="C469" s="1"/>
      <c r="D469" s="1"/>
      <c r="E469" s="1"/>
      <c r="F469" s="1"/>
      <c r="G469" s="1" t="s">
        <v>953</v>
      </c>
    </row>
    <row r="470" spans="1:7">
      <c r="A470" s="19" t="str">
        <f>HYPERLINK("https://github.com/apache/commons-net/commit/51b6ca9","51b6ca9")</f>
        <v>51b6ca9</v>
      </c>
      <c r="B470" s="1"/>
      <c r="C470" s="1"/>
      <c r="D470" s="1"/>
      <c r="E470" s="1"/>
      <c r="F470" s="1"/>
      <c r="G470" s="1" t="s">
        <v>946</v>
      </c>
    </row>
    <row r="471" spans="1:7">
      <c r="A471" s="19" t="str">
        <f>HYPERLINK("https://github.com/apache/commons-net/commit/d219afb","d219afb")</f>
        <v>d219afb</v>
      </c>
      <c r="B471" s="1"/>
      <c r="C471" s="1"/>
      <c r="D471" s="1"/>
      <c r="E471" s="1"/>
      <c r="F471" s="1"/>
      <c r="G471" s="1" t="s">
        <v>946</v>
      </c>
    </row>
    <row r="472" spans="1:7">
      <c r="A472" s="19" t="str">
        <f>HYPERLINK("https://github.com/apache/commons-net/commit/b43ac62","b43ac62")</f>
        <v>b43ac62</v>
      </c>
      <c r="B472" s="1"/>
      <c r="C472" s="1"/>
      <c r="D472" s="1"/>
      <c r="E472" s="1"/>
      <c r="F472" s="1"/>
      <c r="G472" s="1" t="s">
        <v>954</v>
      </c>
    </row>
    <row r="473" spans="1:7">
      <c r="A473" s="19" t="str">
        <f>HYPERLINK("https://github.com/apache/commons-net/commit/5582d8b","5582d8b")</f>
        <v>5582d8b</v>
      </c>
      <c r="B473" s="1"/>
      <c r="C473" s="1"/>
      <c r="D473" s="1"/>
      <c r="E473" s="1"/>
      <c r="F473" s="1"/>
      <c r="G473" s="1" t="s">
        <v>946</v>
      </c>
    </row>
    <row r="474" spans="1:7">
      <c r="A474" s="19" t="str">
        <f>HYPERLINK("https://github.com/apache/commons-net/commit/b1147fd","b1147fd")</f>
        <v>b1147fd</v>
      </c>
      <c r="B474" s="1"/>
      <c r="C474" s="1"/>
      <c r="D474" s="1"/>
      <c r="E474" s="1"/>
      <c r="F474" s="1"/>
      <c r="G474" s="1" t="s">
        <v>945</v>
      </c>
    </row>
    <row r="475" spans="1:7">
      <c r="A475" s="19" t="str">
        <f>HYPERLINK("https://github.com/apache/commons-net/commit/fd10c3d","fd10c3d")</f>
        <v>fd10c3d</v>
      </c>
      <c r="B475" s="1"/>
      <c r="C475" s="1"/>
      <c r="D475" s="1"/>
      <c r="E475" s="1"/>
      <c r="F475" s="1"/>
      <c r="G475" s="1" t="s">
        <v>945</v>
      </c>
    </row>
    <row r="476" spans="1:7">
      <c r="A476" s="20" t="str">
        <f>HYPERLINK("https://github.com/apache/commons-net/commit/571c9ea","571c9ea")</f>
        <v>571c9ea</v>
      </c>
      <c r="B476" s="1"/>
      <c r="C476" s="1"/>
      <c r="D476" s="1"/>
      <c r="E476" s="1"/>
      <c r="F476" s="1" t="s">
        <v>946</v>
      </c>
      <c r="G476" s="1" t="s">
        <v>945</v>
      </c>
    </row>
    <row r="477" spans="1:7">
      <c r="A477" s="19" t="str">
        <f>HYPERLINK("https://github.com/apache/commons-net/commit/2586f75","2586f75")</f>
        <v>2586f75</v>
      </c>
      <c r="B477" s="1"/>
      <c r="C477" s="1"/>
      <c r="D477" s="1"/>
      <c r="E477" s="1"/>
      <c r="F477" s="1" t="s">
        <v>951</v>
      </c>
      <c r="G477" s="1" t="s">
        <v>954</v>
      </c>
    </row>
    <row r="478" spans="1:7">
      <c r="A478" s="19" t="str">
        <f>HYPERLINK("https://github.com/apache/commons-net/commit/fbff08a","fbff08a")</f>
        <v>fbff08a</v>
      </c>
      <c r="B478" s="1"/>
      <c r="C478" s="1"/>
      <c r="D478" s="1"/>
      <c r="E478" s="1"/>
      <c r="F478" s="1"/>
      <c r="G478" s="1" t="s">
        <v>951</v>
      </c>
    </row>
    <row r="479" spans="1:7">
      <c r="A479" s="19" t="str">
        <f>HYPERLINK("https://github.com/apache/commons-net/commit/9a8268b","9a8268b")</f>
        <v>9a8268b</v>
      </c>
      <c r="B479" s="1"/>
      <c r="C479" s="1"/>
      <c r="D479" s="1"/>
      <c r="E479" s="1"/>
      <c r="F479" s="1"/>
      <c r="G479" s="1" t="s">
        <v>945</v>
      </c>
    </row>
    <row r="480" spans="1:7">
      <c r="A480" s="19" t="str">
        <f>HYPERLINK("https://github.com/apache/commons-net/commit/0e2f4d6","0e2f4d6")</f>
        <v>0e2f4d6</v>
      </c>
      <c r="B480" s="1"/>
      <c r="C480" s="1"/>
      <c r="D480" s="1"/>
      <c r="E480" s="1"/>
      <c r="F480" s="1" t="s">
        <v>951</v>
      </c>
      <c r="G480" s="1" t="s">
        <v>959</v>
      </c>
    </row>
    <row r="481" spans="1:7">
      <c r="A481" s="19" t="str">
        <f>HYPERLINK("https://github.com/apache/commons-net/commit/de55966","de55966")</f>
        <v>de55966</v>
      </c>
      <c r="B481" s="1"/>
      <c r="C481" s="1"/>
      <c r="D481" s="1"/>
      <c r="E481" s="1"/>
      <c r="F481" s="1"/>
      <c r="G481" s="1" t="s">
        <v>946</v>
      </c>
    </row>
    <row r="482" spans="1:7">
      <c r="A482" s="19" t="str">
        <f>HYPERLINK("https://github.com/apache/commons-net/commit/6077bea","6077bea")</f>
        <v>6077bea</v>
      </c>
      <c r="B482" s="1"/>
      <c r="C482" s="1"/>
      <c r="D482" s="1"/>
      <c r="E482" s="1"/>
      <c r="F482" s="1"/>
      <c r="G482" s="1" t="s">
        <v>953</v>
      </c>
    </row>
    <row r="483" spans="1:7">
      <c r="A483" s="19" t="str">
        <f>HYPERLINK("https://github.com/apache/commons-pool/commit/ebde272","ebde272")</f>
        <v>ebde272</v>
      </c>
      <c r="B483" s="1"/>
      <c r="C483" s="1"/>
      <c r="D483" s="1"/>
      <c r="E483" s="1"/>
      <c r="F483" s="1" t="s">
        <v>951</v>
      </c>
      <c r="G483" s="1" t="s">
        <v>946</v>
      </c>
    </row>
    <row r="484" spans="1:7">
      <c r="A484" s="19" t="str">
        <f>HYPERLINK("https://github.com/apache/commons-pool/commit/14c06ee","14c06ee")</f>
        <v>14c06ee</v>
      </c>
      <c r="B484" s="1" t="s">
        <v>942</v>
      </c>
      <c r="C484" s="1"/>
      <c r="D484" s="1"/>
      <c r="E484" s="1"/>
      <c r="F484" s="1"/>
      <c r="G484" s="1" t="s">
        <v>953</v>
      </c>
    </row>
    <row r="485" spans="1:7">
      <c r="A485" s="19" t="str">
        <f>HYPERLINK("https://github.com/apache/commons-scxml/commit/86cbc45","86cbc45")</f>
        <v>86cbc45</v>
      </c>
      <c r="B485" s="1"/>
      <c r="C485" s="1"/>
      <c r="D485" s="1"/>
      <c r="E485" s="1"/>
      <c r="F485" s="1"/>
      <c r="G485" s="1" t="s">
        <v>953</v>
      </c>
    </row>
    <row r="486" spans="1:7">
      <c r="A486" s="19" t="str">
        <f>HYPERLINK("https://github.com/apache/commons-scxml/commit/cafd9c7","cafd9c7")</f>
        <v>cafd9c7</v>
      </c>
      <c r="B486" s="1"/>
      <c r="C486" s="1"/>
      <c r="D486" s="1"/>
      <c r="E486" s="1"/>
      <c r="F486" s="1"/>
      <c r="G486" s="1" t="s">
        <v>945</v>
      </c>
    </row>
    <row r="487" spans="1:7">
      <c r="A487" s="19" t="str">
        <f>HYPERLINK("https://github.com/apache/commons-scxml/commit/316af19","316af19")</f>
        <v>316af19</v>
      </c>
      <c r="B487" s="1"/>
      <c r="C487" s="1"/>
      <c r="D487" s="1"/>
      <c r="E487" s="1"/>
      <c r="F487" s="1" t="s">
        <v>946</v>
      </c>
      <c r="G487" s="1" t="s">
        <v>954</v>
      </c>
    </row>
    <row r="488" spans="1:7">
      <c r="A488" s="19" t="str">
        <f>HYPERLINK("https://github.com/apache/commons-scxml/commit/ceddda7","ceddda7")</f>
        <v>ceddda7</v>
      </c>
      <c r="B488" s="1" t="s">
        <v>942</v>
      </c>
      <c r="C488" s="1"/>
      <c r="D488" s="1"/>
      <c r="E488" s="1"/>
      <c r="F488" s="1" t="s">
        <v>945</v>
      </c>
      <c r="G488" s="1" t="s">
        <v>947</v>
      </c>
    </row>
    <row r="489" spans="1:7">
      <c r="A489" s="19" t="str">
        <f>HYPERLINK("https://github.com/apache/commons-scxml/commit/19bed73","19bed73")</f>
        <v>19bed73</v>
      </c>
      <c r="B489" s="1"/>
      <c r="C489" s="1"/>
      <c r="D489" s="1"/>
      <c r="E489" s="1"/>
      <c r="F489" s="1"/>
      <c r="G489" s="1" t="s">
        <v>946</v>
      </c>
    </row>
    <row r="490" spans="1:7">
      <c r="A490" s="19" t="str">
        <f>HYPERLINK("https://github.com/apache/commons-scxml/commit/18382e4","18382e4")</f>
        <v>18382e4</v>
      </c>
      <c r="B490" s="1"/>
      <c r="C490" s="1"/>
      <c r="D490" s="1"/>
      <c r="E490" s="1"/>
      <c r="F490" s="1"/>
      <c r="G490" s="1" t="s">
        <v>946</v>
      </c>
    </row>
    <row r="491" spans="1:7">
      <c r="A491" s="19" t="str">
        <f>HYPERLINK("https://github.com/apache/commons-scxml/commit/cd619f9","cd619f9")</f>
        <v>cd619f9</v>
      </c>
      <c r="B491" s="1"/>
      <c r="C491" s="1"/>
      <c r="D491" s="1"/>
      <c r="E491" s="1" t="s">
        <v>951</v>
      </c>
      <c r="F491" s="1" t="s">
        <v>947</v>
      </c>
      <c r="G491" s="1" t="s">
        <v>942</v>
      </c>
    </row>
    <row r="492" spans="1:7">
      <c r="A492" s="19" t="str">
        <f>HYPERLINK("https://github.com/apache/commons-scxml/commit/e918a8f","e918a8f")</f>
        <v>e918a8f</v>
      </c>
      <c r="B492" s="1"/>
      <c r="C492" s="1"/>
      <c r="D492" s="1"/>
      <c r="E492" s="1"/>
      <c r="F492" s="1" t="s">
        <v>947</v>
      </c>
      <c r="G492" s="1" t="s">
        <v>946</v>
      </c>
    </row>
    <row r="493" spans="1:7">
      <c r="A493" s="19" t="str">
        <f>HYPERLINK("https://github.com/apache/commons-scxml/commit/64b682c","64b682c")</f>
        <v>64b682c</v>
      </c>
      <c r="B493" s="1"/>
      <c r="C493" s="1"/>
      <c r="D493" s="1"/>
      <c r="E493" s="1"/>
      <c r="F493" s="1"/>
      <c r="G493" s="1" t="s">
        <v>946</v>
      </c>
    </row>
    <row r="494" spans="1:7">
      <c r="A494" s="19" t="str">
        <f>HYPERLINK("https://github.com/apache/commons-scxml/commit/36e17e3","36e17e3")</f>
        <v>36e17e3</v>
      </c>
      <c r="B494" s="1"/>
      <c r="C494" s="1"/>
      <c r="D494" s="1"/>
      <c r="E494" s="1"/>
      <c r="F494" s="1" t="s">
        <v>946</v>
      </c>
      <c r="G494" s="1" t="s">
        <v>954</v>
      </c>
    </row>
    <row r="495" spans="1:7">
      <c r="A495" s="19" t="str">
        <f>HYPERLINK("https://github.com/apache/commons-scxml/commit/f633058","f633058")</f>
        <v>f633058</v>
      </c>
      <c r="B495" s="1"/>
      <c r="C495" s="1"/>
      <c r="D495" s="1"/>
      <c r="E495" s="1"/>
      <c r="F495" s="1"/>
      <c r="G495" s="1" t="s">
        <v>945</v>
      </c>
    </row>
    <row r="496" spans="1:7">
      <c r="A496" s="19" t="str">
        <f>HYPERLINK("https://github.com/apache/commons-validator/commit/ff21f00","ff21f00")</f>
        <v>ff21f00</v>
      </c>
      <c r="B496" s="1" t="s">
        <v>942</v>
      </c>
      <c r="C496" s="1"/>
      <c r="D496" s="1"/>
      <c r="E496" s="1"/>
      <c r="F496" s="1"/>
      <c r="G496" s="1" t="s">
        <v>946</v>
      </c>
    </row>
    <row r="497" spans="1:7">
      <c r="A497" s="19" t="str">
        <f>HYPERLINK("https://github.com/apache/commons-validator/commit/8b9893c","8b9893c")</f>
        <v>8b9893c</v>
      </c>
      <c r="B497" s="1"/>
      <c r="C497" s="1"/>
      <c r="D497" s="1"/>
      <c r="E497" s="1"/>
      <c r="F497" s="1"/>
      <c r="G497" s="1" t="s">
        <v>946</v>
      </c>
    </row>
    <row r="498" spans="1:7">
      <c r="A498" s="19" t="str">
        <f>HYPERLINK("https://github.com/apache/commons-validator/commit/ccb7ab6","ccb7ab6")</f>
        <v>ccb7ab6</v>
      </c>
      <c r="B498" s="1"/>
      <c r="C498" s="1"/>
      <c r="D498" s="1"/>
      <c r="E498" s="1"/>
      <c r="F498" s="1"/>
      <c r="G498" s="1" t="s">
        <v>946</v>
      </c>
    </row>
    <row r="499" spans="1:7">
      <c r="A499" s="19" t="str">
        <f>HYPERLINK("https://github.com/apache/commons-validator/commit/e4953ac","e4953ac")</f>
        <v>e4953ac</v>
      </c>
      <c r="B499" s="1"/>
      <c r="C499" s="1"/>
      <c r="D499" s="1"/>
      <c r="E499" s="1"/>
      <c r="F499" s="1"/>
      <c r="G499" s="1" t="s">
        <v>969</v>
      </c>
    </row>
    <row r="500" spans="1:7">
      <c r="A500" s="19" t="str">
        <f>HYPERLINK("https://github.com/apache/commons-validator/commit/a44ec12","a44ec12")</f>
        <v>a44ec12</v>
      </c>
      <c r="B500" s="1"/>
      <c r="C500" s="1"/>
      <c r="D500" s="1"/>
      <c r="E500" s="1"/>
      <c r="F500" s="1"/>
      <c r="G500" s="1" t="s">
        <v>946</v>
      </c>
    </row>
    <row r="501" spans="1:7">
      <c r="A501" s="19" t="str">
        <f>HYPERLINK("https://github.com/apache/commons-validator/commit/34041ea","34041ea")</f>
        <v>34041ea</v>
      </c>
      <c r="B501" s="1"/>
      <c r="C501" s="1"/>
      <c r="D501" s="1"/>
      <c r="E501" s="1"/>
      <c r="F501" s="1"/>
      <c r="G501" s="1" t="s">
        <v>951</v>
      </c>
    </row>
    <row r="502" spans="1:7">
      <c r="A502" s="19" t="str">
        <f>HYPERLINK("https://github.com/apache/commons-vfs/commit/7b42b55","7b42b55")</f>
        <v>7b42b55</v>
      </c>
      <c r="B502" s="1"/>
      <c r="C502" s="1"/>
      <c r="D502" s="1"/>
      <c r="E502" s="1"/>
      <c r="F502" s="1"/>
      <c r="G502" s="1" t="s">
        <v>951</v>
      </c>
    </row>
    <row r="503" spans="1:7">
      <c r="A503" s="19" t="str">
        <f>HYPERLINK("https://github.com/apache/commons-vfs/commit/9c95a92","9c95a92")</f>
        <v>9c95a92</v>
      </c>
      <c r="B503" s="1"/>
      <c r="C503" s="1"/>
      <c r="D503" s="1"/>
      <c r="E503" s="1"/>
      <c r="F503" s="1"/>
      <c r="G503" s="1" t="s">
        <v>945</v>
      </c>
    </row>
    <row r="504" spans="1:7">
      <c r="A504" s="19" t="str">
        <f>HYPERLINK("https://github.com/apache/commons-vfs/commit/87d3072","87d3072")</f>
        <v>87d3072</v>
      </c>
      <c r="B504" s="1"/>
      <c r="C504" s="1"/>
      <c r="D504" s="1"/>
      <c r="E504" s="1"/>
      <c r="F504" s="1"/>
      <c r="G504" s="1" t="s">
        <v>951</v>
      </c>
    </row>
    <row r="505" spans="1:7">
      <c r="A505" s="19" t="str">
        <f>HYPERLINK("https://github.com/apache/commons-vfs/commit/680d1b9","680d1b9")</f>
        <v>680d1b9</v>
      </c>
      <c r="B505" s="1" t="s">
        <v>942</v>
      </c>
      <c r="C505" s="1"/>
      <c r="D505" s="1"/>
      <c r="E505" s="1"/>
      <c r="F505" s="1"/>
      <c r="G505" s="1" t="s">
        <v>943</v>
      </c>
    </row>
    <row r="506" spans="1:7">
      <c r="A506" s="19" t="str">
        <f>HYPERLINK("https://github.com/apache/commons-vfs/commit/1f7b7ba","1f7b7ba")</f>
        <v>1f7b7ba</v>
      </c>
      <c r="B506" s="1"/>
      <c r="C506" s="1"/>
      <c r="D506" s="1"/>
      <c r="E506" s="1"/>
      <c r="F506" s="1"/>
      <c r="G506" s="1" t="s">
        <v>946</v>
      </c>
    </row>
    <row r="507" spans="1:7">
      <c r="A507" s="19" t="str">
        <f>HYPERLINK("https://github.com/apache/commons-vfs/commit/ad5b6e2","ad5b6e2")</f>
        <v>ad5b6e2</v>
      </c>
      <c r="B507" s="1"/>
      <c r="C507" s="1"/>
      <c r="D507" s="1"/>
      <c r="E507" s="1"/>
      <c r="F507" s="1"/>
      <c r="G507" s="1" t="s">
        <v>946</v>
      </c>
    </row>
    <row r="508" spans="1:7">
      <c r="A508" s="19" t="str">
        <f>HYPERLINK("https://github.com/apache/commons-vfs/commit/6c0b566","6c0b566")</f>
        <v>6c0b566</v>
      </c>
      <c r="B508" s="1" t="s">
        <v>942</v>
      </c>
      <c r="C508" s="1"/>
      <c r="D508" s="1"/>
      <c r="E508" s="1"/>
      <c r="F508" s="1"/>
      <c r="G508" s="1" t="s">
        <v>943</v>
      </c>
    </row>
    <row r="509" spans="1:7">
      <c r="A509" s="19" t="str">
        <f>HYPERLINK("https://github.com/apache/commons-vfs/commit/cfcc634","cfcc634")</f>
        <v>cfcc634</v>
      </c>
      <c r="B509" s="1"/>
      <c r="C509" s="1"/>
      <c r="D509" s="1"/>
      <c r="E509" s="1"/>
      <c r="F509" s="1"/>
      <c r="G509" s="1" t="s">
        <v>951</v>
      </c>
    </row>
    <row r="510" spans="1:7">
      <c r="A510" s="19" t="str">
        <f>HYPERLINK("https://github.com/apache/commons-vfs/commit/a83318f","a83318f")</f>
        <v>a83318f</v>
      </c>
      <c r="B510" s="1"/>
      <c r="C510" s="1"/>
      <c r="D510" s="1"/>
      <c r="E510" s="1"/>
      <c r="F510" s="1" t="s">
        <v>952</v>
      </c>
      <c r="G510" s="1" t="s">
        <v>954</v>
      </c>
    </row>
    <row r="511" spans="1:7">
      <c r="A511" s="19" t="str">
        <f>HYPERLINK("https://github.com/apache/commons-vfs/commit/720fff6","720fff6")</f>
        <v>720fff6</v>
      </c>
      <c r="B511" s="1"/>
      <c r="C511" s="1"/>
      <c r="D511" s="1"/>
      <c r="E511" s="1"/>
      <c r="F511" s="1"/>
      <c r="G511" s="1" t="s">
        <v>946</v>
      </c>
    </row>
    <row r="512" spans="1:7">
      <c r="A512" s="19" t="str">
        <f>HYPERLINK("https://github.com/apache/commons-vfs/commit/dded39c","dded39c")</f>
        <v>dded39c</v>
      </c>
      <c r="B512" s="1"/>
      <c r="C512" s="1"/>
      <c r="D512" s="1"/>
      <c r="E512" s="1"/>
      <c r="F512" s="1"/>
      <c r="G512" s="1" t="s">
        <v>951</v>
      </c>
    </row>
    <row r="513" spans="1:7">
      <c r="A513" s="19" t="str">
        <f>HYPERLINK("https://github.com/apache/commons-vfs/commit/f2b55c3","f2b55c3")</f>
        <v>f2b55c3</v>
      </c>
      <c r="B513" s="1" t="s">
        <v>942</v>
      </c>
      <c r="C513" s="1"/>
      <c r="D513" s="1"/>
      <c r="E513" s="1"/>
      <c r="F513" s="1" t="s">
        <v>943</v>
      </c>
      <c r="G513" s="1" t="s">
        <v>969</v>
      </c>
    </row>
    <row r="514" spans="1:7">
      <c r="A514" s="19" t="str">
        <f>HYPERLINK("https://github.com/apache/cxf-fediz/commit/ce7b4f1","ce7b4f1")</f>
        <v>ce7b4f1</v>
      </c>
      <c r="B514" s="1"/>
      <c r="C514" s="1"/>
      <c r="D514" s="1"/>
      <c r="E514" s="1" t="s">
        <v>947</v>
      </c>
      <c r="F514" s="1" t="s">
        <v>943</v>
      </c>
      <c r="G514" s="1" t="s">
        <v>946</v>
      </c>
    </row>
    <row r="515" spans="1:7">
      <c r="A515" s="19" t="str">
        <f>HYPERLINK("https://github.com/apache/cxf-fediz/commit/e344688","e344688")</f>
        <v>e344688</v>
      </c>
      <c r="B515" s="1"/>
      <c r="C515" s="1"/>
      <c r="D515" s="1"/>
      <c r="E515" s="1"/>
      <c r="F515" s="1" t="s">
        <v>951</v>
      </c>
      <c r="G515" s="1" t="s">
        <v>946</v>
      </c>
    </row>
    <row r="516" spans="1:7">
      <c r="A516" s="20" t="str">
        <f>HYPERLINK("https://github.com/apache/cxf-fediz/commit/63c1d78","63c1d78")</f>
        <v>63c1d78</v>
      </c>
      <c r="B516" s="1"/>
      <c r="C516" s="1"/>
      <c r="D516" s="1"/>
      <c r="E516" s="1"/>
      <c r="F516" s="1" t="s">
        <v>946</v>
      </c>
      <c r="G516" s="1" t="s">
        <v>945</v>
      </c>
    </row>
    <row r="517" spans="1:7">
      <c r="A517" s="19" t="str">
        <f>HYPERLINK("https://github.com/apache/drill/commit/1c37185","1c37185")</f>
        <v>1c37185</v>
      </c>
      <c r="B517" s="1" t="s">
        <v>942</v>
      </c>
      <c r="C517" s="1"/>
      <c r="D517" s="1"/>
      <c r="E517" s="1"/>
      <c r="F517" s="1"/>
      <c r="G517" s="1" t="s">
        <v>943</v>
      </c>
    </row>
    <row r="518" spans="1:7">
      <c r="A518" s="19" t="str">
        <f>HYPERLINK("https://github.com/apache/drill/commit/8126927","8126927")</f>
        <v>8126927</v>
      </c>
      <c r="B518" s="1" t="s">
        <v>942</v>
      </c>
      <c r="C518" s="1"/>
      <c r="D518" s="1"/>
      <c r="E518" s="1" t="s">
        <v>947</v>
      </c>
      <c r="F518" s="1" t="s">
        <v>944</v>
      </c>
      <c r="G518" s="1" t="s">
        <v>943</v>
      </c>
    </row>
    <row r="519" spans="1:7">
      <c r="A519" s="19" t="str">
        <f>HYPERLINK("https://github.com/apache/drill/commit/17f888d","17f888d")</f>
        <v>17f888d</v>
      </c>
      <c r="B519" s="1" t="s">
        <v>942</v>
      </c>
      <c r="C519" s="1"/>
      <c r="D519" s="1"/>
      <c r="E519" s="1"/>
      <c r="F519" s="1"/>
      <c r="G519" s="1" t="s">
        <v>943</v>
      </c>
    </row>
    <row r="520" spans="1:7">
      <c r="A520" s="19" t="str">
        <f>HYPERLINK("https://github.com/apache/drill/commit/ed0369b","ed0369b")</f>
        <v>ed0369b</v>
      </c>
      <c r="B520" s="1" t="s">
        <v>942</v>
      </c>
      <c r="C520" s="1"/>
      <c r="D520" s="1"/>
      <c r="E520" s="1"/>
      <c r="F520" s="1"/>
      <c r="G520" s="1" t="s">
        <v>945</v>
      </c>
    </row>
    <row r="521" spans="1:7">
      <c r="A521" s="19" t="str">
        <f>HYPERLINK("https://github.com/apache/drill/commit/a0be3ae","a0be3ae")</f>
        <v>a0be3ae</v>
      </c>
      <c r="B521" s="1" t="s">
        <v>942</v>
      </c>
      <c r="C521" s="1" t="s">
        <v>945</v>
      </c>
      <c r="D521" s="1" t="s">
        <v>946</v>
      </c>
      <c r="E521" s="1" t="s">
        <v>952</v>
      </c>
      <c r="F521" s="1" t="s">
        <v>943</v>
      </c>
      <c r="G521" s="1" t="s">
        <v>951</v>
      </c>
    </row>
    <row r="522" spans="1:7">
      <c r="A522" s="19" t="str">
        <f>HYPERLINK("https://github.com/apache/drill/commit/d10769f","d10769f")</f>
        <v>d10769f</v>
      </c>
      <c r="B522" s="1" t="s">
        <v>942</v>
      </c>
      <c r="C522" s="1"/>
      <c r="D522" s="1"/>
      <c r="E522" s="1"/>
      <c r="F522" s="1" t="s">
        <v>946</v>
      </c>
      <c r="G522" s="1" t="s">
        <v>943</v>
      </c>
    </row>
    <row r="523" spans="1:7">
      <c r="A523" s="19" t="str">
        <f>HYPERLINK("https://github.com/apache/drill/commit/b075bf6","b075bf6")</f>
        <v>b075bf6</v>
      </c>
      <c r="B523" s="1"/>
      <c r="C523" s="1"/>
      <c r="D523" s="1" t="s">
        <v>946</v>
      </c>
      <c r="E523" s="1" t="s">
        <v>943</v>
      </c>
      <c r="F523" s="1" t="s">
        <v>953</v>
      </c>
      <c r="G523" s="1" t="s">
        <v>952</v>
      </c>
    </row>
    <row r="524" spans="1:7">
      <c r="A524" s="19" t="str">
        <f>HYPERLINK("https://github.com/apache/drill/commit/35a7ad0","35a7ad0")</f>
        <v>35a7ad0</v>
      </c>
      <c r="B524" s="1"/>
      <c r="C524" s="1"/>
      <c r="D524" s="1"/>
      <c r="E524" s="1"/>
      <c r="F524" s="1"/>
      <c r="G524" s="1" t="s">
        <v>946</v>
      </c>
    </row>
    <row r="525" spans="1:7">
      <c r="A525" s="19" t="str">
        <f>HYPERLINK("https://github.com/apache/drill/commit/f21edb0","f21edb0")</f>
        <v>f21edb0</v>
      </c>
      <c r="B525" s="1" t="s">
        <v>942</v>
      </c>
      <c r="C525" s="1"/>
      <c r="D525" s="1"/>
      <c r="E525" s="1"/>
      <c r="F525" s="1"/>
      <c r="G525" s="1" t="s">
        <v>943</v>
      </c>
    </row>
    <row r="526" spans="1:7">
      <c r="A526" s="19" t="str">
        <f>HYPERLINK("https://github.com/apache/drill/commit/71fe8f0","71fe8f0")</f>
        <v>71fe8f0</v>
      </c>
      <c r="B526" s="1" t="s">
        <v>942</v>
      </c>
      <c r="C526" s="1"/>
      <c r="D526" s="1"/>
      <c r="E526" s="1"/>
      <c r="F526" s="1" t="s">
        <v>943</v>
      </c>
      <c r="G526" s="1" t="s">
        <v>946</v>
      </c>
    </row>
    <row r="527" spans="1:7">
      <c r="A527" s="19" t="str">
        <f>HYPERLINK("https://github.com/apache/flume/commit/f9da62b","f9da62b")</f>
        <v>f9da62b</v>
      </c>
      <c r="B527" s="1" t="s">
        <v>942</v>
      </c>
      <c r="C527" s="1"/>
      <c r="D527" s="1"/>
      <c r="E527" s="1"/>
      <c r="F527" s="1"/>
      <c r="G527" s="1" t="s">
        <v>945</v>
      </c>
    </row>
    <row r="528" spans="1:7">
      <c r="A528" s="19" t="str">
        <f>HYPERLINK("https://github.com/apache/flume/commit/eaee422","eaee422")</f>
        <v>eaee422</v>
      </c>
      <c r="B528" s="1"/>
      <c r="C528" s="1"/>
      <c r="D528" s="1"/>
      <c r="E528" s="1"/>
      <c r="F528" s="1"/>
      <c r="G528" s="1" t="s">
        <v>946</v>
      </c>
    </row>
    <row r="529" spans="1:7">
      <c r="A529" s="19" t="str">
        <f>HYPERLINK("https://github.com/apache/flume/commit/78bf38c","78bf38c")</f>
        <v>78bf38c</v>
      </c>
      <c r="B529" s="1"/>
      <c r="C529" s="1"/>
      <c r="D529" s="1"/>
      <c r="E529" s="1"/>
      <c r="F529" s="1" t="s">
        <v>943</v>
      </c>
      <c r="G529" s="1" t="s">
        <v>945</v>
      </c>
    </row>
    <row r="530" spans="1:7">
      <c r="A530" s="19" t="str">
        <f>HYPERLINK("https://github.com/apache/flume/commit/e72e559","e72e559")</f>
        <v>e72e559</v>
      </c>
      <c r="B530" s="1"/>
      <c r="C530" s="1"/>
      <c r="D530" s="1"/>
      <c r="E530" s="1"/>
      <c r="F530" s="1" t="s">
        <v>942</v>
      </c>
      <c r="G530" s="1" t="s">
        <v>943</v>
      </c>
    </row>
    <row r="531" spans="1:7">
      <c r="A531" s="19" t="str">
        <f>HYPERLINK("https://github.com/apache/flume/commit/55a4666","55a4666")</f>
        <v>55a4666</v>
      </c>
      <c r="B531" s="1" t="s">
        <v>942</v>
      </c>
      <c r="C531" s="1"/>
      <c r="D531" s="1"/>
      <c r="E531" s="1"/>
      <c r="F531" s="1"/>
      <c r="G531" s="1" t="s">
        <v>945</v>
      </c>
    </row>
    <row r="532" spans="1:7">
      <c r="A532" s="19" t="str">
        <f>HYPERLINK("https://github.com/apache/flume/commit/23bfd9e","23bfd9e")</f>
        <v>23bfd9e</v>
      </c>
      <c r="B532" s="1"/>
      <c r="C532" s="1"/>
      <c r="D532" s="1"/>
      <c r="E532" s="1"/>
      <c r="F532" s="1"/>
      <c r="G532" s="1" t="s">
        <v>943</v>
      </c>
    </row>
    <row r="533" spans="1:7">
      <c r="A533" s="19" t="str">
        <f>HYPERLINK("https://github.com/apache/flume/commit/fbec810","fbec810")</f>
        <v>fbec810</v>
      </c>
      <c r="B533" s="1" t="s">
        <v>942</v>
      </c>
      <c r="C533" s="1"/>
      <c r="D533" s="1"/>
      <c r="E533" s="1"/>
      <c r="F533" s="1"/>
      <c r="G533" s="1" t="s">
        <v>943</v>
      </c>
    </row>
    <row r="534" spans="1:7">
      <c r="A534" s="19" t="str">
        <f>HYPERLINK("https://github.com/apache/flume/commit/f017ce5","f017ce5")</f>
        <v>f017ce5</v>
      </c>
      <c r="B534" s="1"/>
      <c r="C534" s="1"/>
      <c r="D534" s="1"/>
      <c r="E534" s="1"/>
      <c r="F534" s="1"/>
      <c r="G534" s="1" t="s">
        <v>945</v>
      </c>
    </row>
    <row r="535" spans="1:7">
      <c r="A535" s="19" t="str">
        <f>HYPERLINK("https://github.com/apache/flume/commit/eabdf29","eabdf29")</f>
        <v>eabdf29</v>
      </c>
      <c r="B535" s="1" t="s">
        <v>942</v>
      </c>
      <c r="C535" s="1"/>
      <c r="D535" s="1"/>
      <c r="E535" s="1"/>
      <c r="F535" s="1"/>
      <c r="G535" s="1" t="s">
        <v>946</v>
      </c>
    </row>
    <row r="536" spans="1:7">
      <c r="A536" s="19" t="str">
        <f>HYPERLINK("https://github.com/apache/flume/commit/76ef549","76ef549")</f>
        <v>76ef549</v>
      </c>
      <c r="B536" s="1" t="s">
        <v>942</v>
      </c>
      <c r="C536" s="1"/>
      <c r="D536" s="1"/>
      <c r="E536" s="1"/>
      <c r="F536" s="1"/>
      <c r="G536" s="1" t="s">
        <v>943</v>
      </c>
    </row>
    <row r="537" spans="1:7">
      <c r="A537" s="19" t="str">
        <f>HYPERLINK("https://github.com/apache/giraph/commit/6cb6acb","6cb6acb")</f>
        <v>6cb6acb</v>
      </c>
      <c r="B537" s="1"/>
      <c r="C537" s="1"/>
      <c r="D537" s="1"/>
      <c r="E537" s="1"/>
      <c r="F537" s="1"/>
      <c r="G537" s="1" t="s">
        <v>945</v>
      </c>
    </row>
    <row r="538" spans="1:7">
      <c r="A538" s="19" t="str">
        <f>HYPERLINK("https://github.com/apache/giraph/commit/160a0d3","160a0d3")</f>
        <v>160a0d3</v>
      </c>
      <c r="B538" s="1"/>
      <c r="C538" s="1"/>
      <c r="D538" s="1"/>
      <c r="E538" s="1"/>
      <c r="F538" s="1"/>
      <c r="G538" s="1" t="s">
        <v>943</v>
      </c>
    </row>
    <row r="539" spans="1:7">
      <c r="A539" s="19" t="str">
        <f>HYPERLINK("https://github.com/apache/giraph/commit/7a04bfd","7a04bfd")</f>
        <v>7a04bfd</v>
      </c>
      <c r="B539" s="1"/>
      <c r="C539" s="1"/>
      <c r="D539" s="1"/>
      <c r="E539" s="1"/>
      <c r="F539" s="1"/>
      <c r="G539" s="1" t="s">
        <v>943</v>
      </c>
    </row>
    <row r="540" spans="1:7">
      <c r="A540" s="19" t="str">
        <f>HYPERLINK("https://github.com/apache/giraph/commit/1f959d0","1f959d0")</f>
        <v>1f959d0</v>
      </c>
      <c r="B540" s="1"/>
      <c r="C540" s="1"/>
      <c r="D540" s="1"/>
      <c r="E540" s="1"/>
      <c r="F540" s="1"/>
      <c r="G540" s="1" t="s">
        <v>943</v>
      </c>
    </row>
    <row r="541" spans="1:7">
      <c r="A541" s="19" t="str">
        <f>HYPERLINK("https://github.com/apache/giraph/commit/7f8ac56","7f8ac56")</f>
        <v>7f8ac56</v>
      </c>
      <c r="B541" s="1"/>
      <c r="C541" s="1"/>
      <c r="D541" s="1"/>
      <c r="E541" s="1"/>
      <c r="F541" s="1"/>
      <c r="G541" s="1" t="s">
        <v>947</v>
      </c>
    </row>
    <row r="542" spans="1:7">
      <c r="A542" s="19" t="str">
        <f>HYPERLINK("https://github.com/apache/giraph/commit/2ddabf3","2ddabf3")</f>
        <v>2ddabf3</v>
      </c>
      <c r="B542" s="1"/>
      <c r="C542" s="1"/>
      <c r="D542" s="1"/>
      <c r="E542" s="1"/>
      <c r="F542" s="1"/>
      <c r="G542" s="1" t="s">
        <v>943</v>
      </c>
    </row>
    <row r="543" spans="1:7">
      <c r="A543" s="19" t="str">
        <f>HYPERLINK("https://github.com/apache/giraph/commit/2e7ce47","2e7ce47")</f>
        <v>2e7ce47</v>
      </c>
      <c r="B543" s="1"/>
      <c r="C543" s="1"/>
      <c r="D543" s="1"/>
      <c r="E543" s="1"/>
      <c r="F543" s="1"/>
      <c r="G543" s="1" t="s">
        <v>946</v>
      </c>
    </row>
    <row r="544" spans="1:7">
      <c r="A544" s="19" t="str">
        <f>HYPERLINK("https://github.com/apache/giraph/commit/3bbac90","3bbac90")</f>
        <v>3bbac90</v>
      </c>
      <c r="B544" s="1"/>
      <c r="C544" s="1"/>
      <c r="D544" s="1"/>
      <c r="E544" s="1"/>
      <c r="F544" s="1"/>
      <c r="G544" s="1" t="s">
        <v>946</v>
      </c>
    </row>
    <row r="545" spans="1:7">
      <c r="A545" s="19" t="str">
        <f>HYPERLINK("https://github.com/apache/hama/commit/d5f9ffc","d5f9ffc")</f>
        <v>d5f9ffc</v>
      </c>
      <c r="B545" s="1"/>
      <c r="C545" s="1"/>
      <c r="D545" s="1"/>
      <c r="E545" s="1"/>
      <c r="F545" s="1"/>
      <c r="G545" s="1" t="s">
        <v>956</v>
      </c>
    </row>
    <row r="546" spans="1:7">
      <c r="A546" s="19" t="str">
        <f>HYPERLINK("https://github.com/apache/hama/commit/385c8f9","385c8f9")</f>
        <v>385c8f9</v>
      </c>
      <c r="B546" s="1"/>
      <c r="C546" s="1"/>
      <c r="D546" s="1"/>
      <c r="E546" s="1"/>
      <c r="F546" s="1" t="s">
        <v>947</v>
      </c>
      <c r="G546" s="1" t="s">
        <v>946</v>
      </c>
    </row>
    <row r="547" spans="1:7">
      <c r="A547" s="19" t="str">
        <f>HYPERLINK("https://github.com/apache/hama/commit/d80a37f","d80a37f")</f>
        <v>d80a37f</v>
      </c>
      <c r="B547" s="1"/>
      <c r="C547" s="1"/>
      <c r="D547" s="1"/>
      <c r="E547" s="1"/>
      <c r="F547" s="1"/>
      <c r="G547" s="1" t="s">
        <v>953</v>
      </c>
    </row>
    <row r="548" spans="1:7">
      <c r="A548" s="19" t="str">
        <f>HYPERLINK("https://github.com/apache/hama/commit/5aed6e3","5aed6e3")</f>
        <v>5aed6e3</v>
      </c>
      <c r="B548" s="1" t="s">
        <v>942</v>
      </c>
      <c r="C548" s="1"/>
      <c r="D548" s="1"/>
      <c r="E548" s="1"/>
      <c r="F548" s="1"/>
      <c r="G548" s="1" t="s">
        <v>943</v>
      </c>
    </row>
    <row r="549" spans="1:7">
      <c r="A549" s="19" t="str">
        <f>HYPERLINK("https://github.com/apache/hama/commit/fdbffeb","fdbffeb")</f>
        <v>fdbffeb</v>
      </c>
      <c r="B549" s="1"/>
      <c r="C549" s="1"/>
      <c r="D549" s="1"/>
      <c r="E549" s="1"/>
      <c r="F549" s="1"/>
      <c r="G549" s="1" t="s">
        <v>945</v>
      </c>
    </row>
    <row r="550" spans="1:7">
      <c r="A550" s="19" t="str">
        <f>HYPERLINK("https://github.com/apache/hama/commit/e4da824","e4da824")</f>
        <v>e4da824</v>
      </c>
      <c r="B550" s="1"/>
      <c r="C550" s="1"/>
      <c r="D550" s="1"/>
      <c r="E550" s="1"/>
      <c r="F550" s="1"/>
      <c r="G550" s="1" t="s">
        <v>943</v>
      </c>
    </row>
    <row r="551" spans="1:7">
      <c r="A551" s="19" t="str">
        <f>HYPERLINK("https://github.com/apache/hama/commit/42584cd","42584cd")</f>
        <v>42584cd</v>
      </c>
      <c r="B551" s="1" t="s">
        <v>942</v>
      </c>
      <c r="C551" s="1"/>
      <c r="D551" s="1"/>
      <c r="E551" s="1"/>
      <c r="F551" s="1" t="s">
        <v>946</v>
      </c>
      <c r="G551" s="1" t="s">
        <v>947</v>
      </c>
    </row>
    <row r="552" spans="1:7">
      <c r="A552" s="19" t="str">
        <f>HYPERLINK("https://github.com/apache/hama/commit/64d15f2","64d15f2")</f>
        <v>64d15f2</v>
      </c>
      <c r="B552" s="1"/>
      <c r="C552" s="1"/>
      <c r="D552" s="1"/>
      <c r="E552" s="1" t="s">
        <v>954</v>
      </c>
      <c r="F552" s="1" t="s">
        <v>953</v>
      </c>
      <c r="G552" s="1" t="s">
        <v>943</v>
      </c>
    </row>
    <row r="553" spans="1:7">
      <c r="A553" s="19" t="str">
        <f>HYPERLINK("https://github.com/apache/hama/commit/5fa3c78","5fa3c78")</f>
        <v>5fa3c78</v>
      </c>
      <c r="B553" s="1"/>
      <c r="C553" s="1"/>
      <c r="D553" s="1"/>
      <c r="E553" s="1"/>
      <c r="F553" s="1"/>
      <c r="G553" s="1" t="s">
        <v>959</v>
      </c>
    </row>
    <row r="554" spans="1:7">
      <c r="A554" s="19" t="str">
        <f>HYPERLINK("https://github.com/apache/hama/commit/e5b28fb","e5b28fb")</f>
        <v>e5b28fb</v>
      </c>
      <c r="B554" s="1" t="s">
        <v>942</v>
      </c>
      <c r="C554" s="1"/>
      <c r="D554" s="1"/>
      <c r="E554" s="1"/>
      <c r="F554" s="1"/>
      <c r="G554" s="1" t="s">
        <v>946</v>
      </c>
    </row>
    <row r="555" spans="1:7">
      <c r="A555" s="19" t="str">
        <f>HYPERLINK("https://github.com/apache/hama/commit/5fc5101","5fc5101")</f>
        <v>5fc5101</v>
      </c>
      <c r="B555" s="1"/>
      <c r="C555" s="1"/>
      <c r="D555" s="1"/>
      <c r="E555" s="1"/>
      <c r="F555" s="1"/>
      <c r="G555" s="1" t="s">
        <v>945</v>
      </c>
    </row>
    <row r="556" spans="1:7">
      <c r="A556" s="19" t="str">
        <f>HYPERLINK("https://github.com/apache/hama/commit/50d39d7","50d39d7")</f>
        <v>50d39d7</v>
      </c>
      <c r="B556" s="1"/>
      <c r="C556" s="1"/>
      <c r="D556" s="1"/>
      <c r="E556" s="1"/>
      <c r="F556" s="1"/>
      <c r="G556" s="1" t="s">
        <v>945</v>
      </c>
    </row>
    <row r="557" spans="1:7">
      <c r="A557" s="19" t="str">
        <f>HYPERLINK("https://github.com/apache/hama/commit/c3bbeb3","c3bbeb3")</f>
        <v>c3bbeb3</v>
      </c>
      <c r="B557" s="1"/>
      <c r="C557" s="1"/>
      <c r="D557" s="1"/>
      <c r="E557" s="1"/>
      <c r="F557" s="1"/>
      <c r="G557" s="1" t="s">
        <v>946</v>
      </c>
    </row>
    <row r="558" spans="1:7">
      <c r="A558" s="20" t="str">
        <f>HYPERLINK("https://github.com/apache/hama/commit/1a7286a","1a7286a")</f>
        <v>1a7286a</v>
      </c>
      <c r="B558" s="1"/>
      <c r="C558" s="1"/>
      <c r="D558" s="1"/>
      <c r="E558" s="1" t="s">
        <v>947</v>
      </c>
      <c r="F558" s="1" t="s">
        <v>946</v>
      </c>
      <c r="G558" s="1" t="s">
        <v>948</v>
      </c>
    </row>
    <row r="559" spans="1:7">
      <c r="A559" s="19" t="str">
        <f>HYPERLINK("https://github.com/apache/helix/commit/a8b8ae0","a8b8ae0")</f>
        <v>a8b8ae0</v>
      </c>
      <c r="B559" s="1" t="s">
        <v>942</v>
      </c>
      <c r="C559" s="1"/>
      <c r="D559" s="1"/>
      <c r="E559" s="1"/>
      <c r="F559" s="1"/>
      <c r="G559" s="1" t="s">
        <v>943</v>
      </c>
    </row>
    <row r="560" spans="1:7">
      <c r="A560" s="19" t="str">
        <f>HYPERLINK("https://github.com/apache/helix/commit/dde7e6e","dde7e6e")</f>
        <v>dde7e6e</v>
      </c>
      <c r="B560" s="1"/>
      <c r="C560" s="1"/>
      <c r="D560" s="1"/>
      <c r="E560" s="1"/>
      <c r="F560" s="1"/>
      <c r="G560" s="1" t="s">
        <v>945</v>
      </c>
    </row>
    <row r="561" spans="1:7">
      <c r="A561" s="19" t="str">
        <f>HYPERLINK("https://github.com/apache/helix/commit/ac51c9a","ac51c9a")</f>
        <v>ac51c9a</v>
      </c>
      <c r="B561" s="1"/>
      <c r="C561" s="1"/>
      <c r="D561" s="1"/>
      <c r="E561" s="1"/>
      <c r="F561" s="1"/>
      <c r="G561" s="1" t="s">
        <v>943</v>
      </c>
    </row>
    <row r="562" spans="1:7">
      <c r="A562" s="19" t="str">
        <f>HYPERLINK("https://github.com/apache/helix/commit/e2a5c62","e2a5c62")</f>
        <v>e2a5c62</v>
      </c>
      <c r="B562" s="1" t="s">
        <v>942</v>
      </c>
      <c r="C562" s="1"/>
      <c r="D562" s="1"/>
      <c r="E562" s="1" t="s">
        <v>946</v>
      </c>
      <c r="F562" s="1" t="s">
        <v>943</v>
      </c>
      <c r="G562" s="1" t="s">
        <v>945</v>
      </c>
    </row>
    <row r="563" spans="1:7">
      <c r="A563" s="20" t="str">
        <f>HYPERLINK("https://github.com/apache/helix/commit/5bcada6","5bcada6")</f>
        <v>5bcada6</v>
      </c>
      <c r="B563" s="1"/>
      <c r="C563" s="1"/>
      <c r="D563" s="1"/>
      <c r="E563" s="1"/>
      <c r="F563" s="1" t="s">
        <v>954</v>
      </c>
      <c r="G563" s="1" t="s">
        <v>946</v>
      </c>
    </row>
    <row r="564" spans="1:7">
      <c r="A564" s="19" t="str">
        <f>HYPERLINK("https://github.com/apache/helix/commit/8d359c0","8d359c0")</f>
        <v>8d359c0</v>
      </c>
      <c r="B564" s="1"/>
      <c r="C564" s="1"/>
      <c r="D564" s="1"/>
      <c r="E564" s="1"/>
      <c r="F564" s="1"/>
      <c r="G564" s="1" t="s">
        <v>946</v>
      </c>
    </row>
    <row r="565" spans="1:7">
      <c r="A565" s="19" t="str">
        <f>HYPERLINK("https://github.com/apache/helix/commit/7b3e525","7b3e525")</f>
        <v>7b3e525</v>
      </c>
      <c r="B565" s="1" t="s">
        <v>942</v>
      </c>
      <c r="C565" s="1"/>
      <c r="D565" s="1"/>
      <c r="E565" s="1"/>
      <c r="F565" s="1"/>
      <c r="G565" s="1" t="s">
        <v>946</v>
      </c>
    </row>
    <row r="566" spans="1:7">
      <c r="A566" s="19" t="str">
        <f>HYPERLINK("https://github.com/apache/helix/commit/2981bbd","2981bbd")</f>
        <v>2981bbd</v>
      </c>
      <c r="B566" s="1" t="s">
        <v>942</v>
      </c>
      <c r="C566" s="1"/>
      <c r="D566" s="1"/>
      <c r="E566" s="1"/>
      <c r="F566" s="1"/>
      <c r="G566" s="1" t="s">
        <v>943</v>
      </c>
    </row>
    <row r="567" spans="1:7">
      <c r="A567" s="19" t="str">
        <f>HYPERLINK("https://github.com/apache/helix/commit/a840601","a840601")</f>
        <v>a840601</v>
      </c>
      <c r="B567" s="1"/>
      <c r="C567" s="1"/>
      <c r="D567" s="1"/>
      <c r="E567" s="1"/>
      <c r="F567" s="1"/>
      <c r="G567" s="1" t="s">
        <v>945</v>
      </c>
    </row>
    <row r="568" spans="1:7">
      <c r="A568" s="19" t="str">
        <f>HYPERLINK("https://github.com/apache/helix/commit/13d19e9","13d19e9")</f>
        <v>13d19e9</v>
      </c>
      <c r="B568" s="1" t="s">
        <v>942</v>
      </c>
      <c r="C568" s="1"/>
      <c r="D568" s="1"/>
      <c r="E568" s="1"/>
      <c r="F568" s="1" t="s">
        <v>943</v>
      </c>
      <c r="G568" s="1" t="s">
        <v>952</v>
      </c>
    </row>
    <row r="569" spans="1:7">
      <c r="A569" s="19" t="str">
        <f>HYPERLINK("https://github.com/apache/helix/commit/8c09051","8c09051")</f>
        <v>8c09051</v>
      </c>
      <c r="B569" s="1" t="s">
        <v>942</v>
      </c>
      <c r="C569" s="1"/>
      <c r="D569" s="1"/>
      <c r="E569" s="1"/>
      <c r="F569" s="1"/>
      <c r="G569" s="1" t="s">
        <v>943</v>
      </c>
    </row>
    <row r="570" spans="1:7">
      <c r="A570" s="19" t="str">
        <f>HYPERLINK("https://github.com/apache/helix/commit/590f65c","590f65c")</f>
        <v>590f65c</v>
      </c>
      <c r="B570" s="1" t="s">
        <v>942</v>
      </c>
      <c r="C570" s="1"/>
      <c r="D570" s="1"/>
      <c r="E570" s="1"/>
      <c r="F570" s="1" t="s">
        <v>947</v>
      </c>
      <c r="G570" s="1" t="s">
        <v>945</v>
      </c>
    </row>
    <row r="571" spans="1:7">
      <c r="A571" s="19" t="str">
        <f>HYPERLINK("https://github.com/apache/helix/commit/80da302","80da302")</f>
        <v>80da302</v>
      </c>
      <c r="B571" s="1" t="s">
        <v>942</v>
      </c>
      <c r="C571" s="1"/>
      <c r="D571" s="1"/>
      <c r="E571" s="1"/>
      <c r="F571" s="1"/>
      <c r="G571" s="1" t="s">
        <v>943</v>
      </c>
    </row>
    <row r="572" spans="1:7">
      <c r="A572" s="19" t="str">
        <f>HYPERLINK("https://github.com/apache/httpcomponents-client/commit/087d6af","087d6af")</f>
        <v>087d6af</v>
      </c>
      <c r="B572" s="1"/>
      <c r="C572" s="1"/>
      <c r="D572" s="1"/>
      <c r="E572" s="1"/>
      <c r="F572" s="1"/>
      <c r="G572" s="1" t="s">
        <v>954</v>
      </c>
    </row>
    <row r="573" spans="1:7">
      <c r="A573" s="19" t="str">
        <f>HYPERLINK("https://github.com/apache/httpcomponents-client/commit/bf08441","bf08441")</f>
        <v>bf08441</v>
      </c>
      <c r="B573" s="1" t="s">
        <v>942</v>
      </c>
      <c r="C573" s="1"/>
      <c r="D573" s="1"/>
      <c r="E573" s="1"/>
      <c r="F573" s="1" t="s">
        <v>946</v>
      </c>
      <c r="G573" s="1" t="s">
        <v>944</v>
      </c>
    </row>
    <row r="574" spans="1:7">
      <c r="A574" s="19" t="str">
        <f>HYPERLINK("https://github.com/apache/httpcomponents-client/commit/fa172d9","fa172d9")</f>
        <v>fa172d9</v>
      </c>
      <c r="B574" s="1"/>
      <c r="C574" s="1"/>
      <c r="D574" s="1"/>
      <c r="E574" s="1"/>
      <c r="F574" s="1" t="s">
        <v>951</v>
      </c>
      <c r="G574" s="1" t="s">
        <v>946</v>
      </c>
    </row>
    <row r="575" spans="1:7">
      <c r="A575" s="19" t="str">
        <f>HYPERLINK("https://github.com/apache/httpcomponents-client/commit/51645b1","51645b1")</f>
        <v>51645b1</v>
      </c>
      <c r="B575" s="1"/>
      <c r="C575" s="1"/>
      <c r="D575" s="1"/>
      <c r="E575" s="1"/>
      <c r="F575" s="1"/>
      <c r="G575" s="1" t="s">
        <v>943</v>
      </c>
    </row>
    <row r="576" spans="1:7">
      <c r="A576" s="19" t="str">
        <f>HYPERLINK("https://github.com/apache/httpcomponents-client/commit/74e1be5","74e1be5")</f>
        <v>74e1be5</v>
      </c>
      <c r="B576" s="1" t="s">
        <v>942</v>
      </c>
      <c r="C576" s="1"/>
      <c r="D576" s="1"/>
      <c r="E576" s="1"/>
      <c r="F576" s="1"/>
      <c r="G576" s="1" t="s">
        <v>943</v>
      </c>
    </row>
    <row r="577" spans="1:7">
      <c r="A577" s="19" t="str">
        <f>HYPERLINK("https://github.com/apache/httpcomponents-client/commit/914c9ce","914c9ce")</f>
        <v>914c9ce</v>
      </c>
      <c r="B577" s="1"/>
      <c r="C577" s="1"/>
      <c r="D577" s="1"/>
      <c r="E577" s="1"/>
      <c r="F577" s="1"/>
      <c r="G577" s="1" t="s">
        <v>951</v>
      </c>
    </row>
    <row r="578" spans="1:7">
      <c r="A578" s="19" t="str">
        <f>HYPERLINK("https://github.com/apache/httpcomponents-client/commit/a757caf","a757caf")</f>
        <v>a757caf</v>
      </c>
      <c r="B578" s="1"/>
      <c r="C578" s="1"/>
      <c r="D578" s="1"/>
      <c r="E578" s="1"/>
      <c r="F578" s="1" t="s">
        <v>946</v>
      </c>
      <c r="G578" s="1" t="s">
        <v>951</v>
      </c>
    </row>
    <row r="579" spans="1:7">
      <c r="A579" s="19" t="str">
        <f>HYPERLINK("https://github.com/apache/httpcomponents-client/commit/e4d6204","e4d6204")</f>
        <v>e4d6204</v>
      </c>
      <c r="B579" s="1"/>
      <c r="C579" s="1"/>
      <c r="D579" s="1"/>
      <c r="E579" s="1"/>
      <c r="F579" s="1"/>
      <c r="G579" s="1" t="s">
        <v>951</v>
      </c>
    </row>
    <row r="580" spans="1:7">
      <c r="A580" s="19" t="str">
        <f>HYPERLINK("https://github.com/apache/httpcomponents-client/commit/3159095","3159095")</f>
        <v>3159095</v>
      </c>
      <c r="B580" s="1"/>
      <c r="C580" s="1"/>
      <c r="D580" s="1"/>
      <c r="E580" s="1"/>
      <c r="F580" s="1"/>
      <c r="G580" s="1" t="s">
        <v>951</v>
      </c>
    </row>
    <row r="581" spans="1:7">
      <c r="A581" s="19" t="str">
        <f>HYPERLINK("https://github.com/apache/httpcomponents-client/commit/bc70b18","bc70b18")</f>
        <v>bc70b18</v>
      </c>
      <c r="B581" s="1"/>
      <c r="C581" s="1"/>
      <c r="D581" s="1"/>
      <c r="E581" s="1"/>
      <c r="F581" s="1"/>
      <c r="G581" s="1" t="s">
        <v>945</v>
      </c>
    </row>
    <row r="582" spans="1:7">
      <c r="A582" s="19" t="str">
        <f>HYPERLINK("https://github.com/apache/httpcomponents-client/commit/3665ee0","3665ee0")</f>
        <v>3665ee0</v>
      </c>
      <c r="B582" s="1"/>
      <c r="C582" s="1"/>
      <c r="D582" s="1"/>
      <c r="E582" s="1"/>
      <c r="F582" s="1"/>
      <c r="G582" s="1" t="s">
        <v>946</v>
      </c>
    </row>
    <row r="583" spans="1:7">
      <c r="A583" s="19" t="str">
        <f>HYPERLINK("https://github.com/apache/httpcomponents-client/commit/4c89604","4c89604")</f>
        <v>4c89604</v>
      </c>
      <c r="B583" s="1"/>
      <c r="C583" s="1"/>
      <c r="D583" s="1"/>
      <c r="E583" s="1"/>
      <c r="F583" s="1"/>
      <c r="G583" s="1" t="s">
        <v>945</v>
      </c>
    </row>
    <row r="584" spans="1:7">
      <c r="A584" s="19" t="str">
        <f>HYPERLINK("https://github.com/apache/httpcomponents-client/commit/95d6566","95d6566")</f>
        <v>95d6566</v>
      </c>
      <c r="B584" s="1"/>
      <c r="C584" s="1"/>
      <c r="D584" s="1"/>
      <c r="E584" s="1"/>
      <c r="F584" s="1"/>
      <c r="G584" s="1" t="s">
        <v>951</v>
      </c>
    </row>
    <row r="585" spans="1:7">
      <c r="A585" s="19" t="str">
        <f>HYPERLINK("https://github.com/apache/httpcomponents-client/commit/9d55aee","9d55aee")</f>
        <v>9d55aee</v>
      </c>
      <c r="B585" s="1" t="s">
        <v>942</v>
      </c>
      <c r="C585" s="1"/>
      <c r="D585" s="1"/>
      <c r="E585" s="1"/>
      <c r="F585" s="1"/>
      <c r="G585" s="1" t="s">
        <v>946</v>
      </c>
    </row>
    <row r="586" spans="1:7">
      <c r="A586" s="19" t="str">
        <f>HYPERLINK("https://github.com/apache/httpcomponents-client/commit/3a073e8","3a073e8")</f>
        <v>3a073e8</v>
      </c>
      <c r="B586" s="1"/>
      <c r="C586" s="1"/>
      <c r="D586" s="1"/>
      <c r="E586" s="1"/>
      <c r="F586" s="1"/>
      <c r="G586" s="1" t="s">
        <v>946</v>
      </c>
    </row>
    <row r="587" spans="1:7">
      <c r="A587" s="19" t="str">
        <f>HYPERLINK("https://github.com/apache/httpcomponents-core/commit/48316ce","48316ce")</f>
        <v>48316ce</v>
      </c>
      <c r="B587" s="1"/>
      <c r="C587" s="1"/>
      <c r="D587" s="1"/>
      <c r="E587" s="1"/>
      <c r="F587" s="1"/>
      <c r="G587" s="1" t="s">
        <v>952</v>
      </c>
    </row>
    <row r="588" spans="1:7">
      <c r="A588" s="19" t="str">
        <f>HYPERLINK("https://github.com/apache/httpcomponents-core/commit/c93020c","c93020c")</f>
        <v>c93020c</v>
      </c>
      <c r="B588" s="1" t="s">
        <v>942</v>
      </c>
      <c r="C588" s="1"/>
      <c r="D588" s="1"/>
      <c r="E588" s="1"/>
      <c r="F588" s="1"/>
      <c r="G588" s="1" t="s">
        <v>945</v>
      </c>
    </row>
    <row r="589" spans="1:7">
      <c r="A589" s="19" t="str">
        <f>HYPERLINK("https://github.com/apache/httpcomponents-core/commit/941bed2","941bed2")</f>
        <v>941bed2</v>
      </c>
      <c r="B589" s="1"/>
      <c r="C589" s="1"/>
      <c r="D589" s="1"/>
      <c r="E589" s="1"/>
      <c r="F589" s="1"/>
      <c r="G589" s="1" t="s">
        <v>946</v>
      </c>
    </row>
    <row r="590" spans="1:7">
      <c r="A590" s="19" t="str">
        <f>HYPERLINK("https://github.com/apache/httpcomponents-core/commit/e6783df","e6783df")</f>
        <v>e6783df</v>
      </c>
      <c r="B590" s="1"/>
      <c r="C590" s="1"/>
      <c r="D590" s="1"/>
      <c r="E590" s="1"/>
      <c r="F590" s="1"/>
      <c r="G590" s="1" t="s">
        <v>946</v>
      </c>
    </row>
    <row r="591" spans="1:7">
      <c r="A591" s="19" t="str">
        <f>HYPERLINK("https://github.com/apache/httpcomponents-core/commit/0927cb1","0927cb1")</f>
        <v>0927cb1</v>
      </c>
      <c r="B591" s="1" t="s">
        <v>942</v>
      </c>
      <c r="C591" s="1"/>
      <c r="D591" s="1" t="s">
        <v>946</v>
      </c>
      <c r="E591" s="1" t="s">
        <v>953</v>
      </c>
      <c r="F591" s="1" t="s">
        <v>951</v>
      </c>
      <c r="G591" s="1" t="s">
        <v>943</v>
      </c>
    </row>
    <row r="592" spans="1:7">
      <c r="A592" s="19" t="str">
        <f>HYPERLINK("https://github.com/apache/httpcomponents-core/commit/3064551","3064551")</f>
        <v>3064551</v>
      </c>
      <c r="B592" s="1"/>
      <c r="C592" s="1"/>
      <c r="D592" s="1"/>
      <c r="E592" s="1"/>
      <c r="F592" s="1"/>
      <c r="G592" s="1" t="s">
        <v>946</v>
      </c>
    </row>
    <row r="593" spans="1:7">
      <c r="A593" s="19" t="str">
        <f>HYPERLINK("https://github.com/apache/httpcomponents-core/commit/c02c917","c02c917")</f>
        <v>c02c917</v>
      </c>
      <c r="B593" s="1"/>
      <c r="C593" s="1"/>
      <c r="D593" s="1"/>
      <c r="E593" s="1"/>
      <c r="F593" s="1"/>
      <c r="G593" s="1" t="s">
        <v>946</v>
      </c>
    </row>
    <row r="594" spans="1:7">
      <c r="A594" s="19" t="str">
        <f>HYPERLINK("https://github.com/apache/mina/commit/5f296c6","5f296c6")</f>
        <v>5f296c6</v>
      </c>
      <c r="B594" s="1"/>
      <c r="C594" s="1"/>
      <c r="D594" s="1"/>
      <c r="E594" s="1"/>
      <c r="F594" s="1"/>
      <c r="G594" s="1" t="s">
        <v>945</v>
      </c>
    </row>
    <row r="595" spans="1:7">
      <c r="A595" s="19" t="str">
        <f>HYPERLINK("https://github.com/apache/mina/commit/7f8d6e0","7f8d6e0")</f>
        <v>7f8d6e0</v>
      </c>
      <c r="B595" s="1"/>
      <c r="C595" s="1"/>
      <c r="D595" s="1"/>
      <c r="E595" s="1"/>
      <c r="F595" s="1"/>
      <c r="G595" s="1" t="s">
        <v>953</v>
      </c>
    </row>
    <row r="596" spans="1:7">
      <c r="A596" s="19" t="str">
        <f>HYPERLINK("https://github.com/apache/mina/commit/5f33726","5f33726")</f>
        <v>5f33726</v>
      </c>
      <c r="B596" s="1"/>
      <c r="C596" s="1"/>
      <c r="D596" s="1"/>
      <c r="E596" s="1"/>
      <c r="F596" s="1"/>
      <c r="G596" s="1" t="s">
        <v>953</v>
      </c>
    </row>
    <row r="597" spans="1:7">
      <c r="A597" s="19" t="str">
        <f>HYPERLINK("https://github.com/apache/mina-sshd/commit/8f7dff1","8f7dff1")</f>
        <v>8f7dff1</v>
      </c>
      <c r="B597" s="1"/>
      <c r="C597" s="1"/>
      <c r="D597" s="1"/>
      <c r="E597" s="1"/>
      <c r="F597" s="1"/>
      <c r="G597" s="1" t="s">
        <v>959</v>
      </c>
    </row>
    <row r="598" spans="1:7">
      <c r="A598" s="19" t="str">
        <f>HYPERLINK("https://github.com/apache/mina-sshd/commit/9477d4f","9477d4f")</f>
        <v>9477d4f</v>
      </c>
      <c r="B598" s="1" t="s">
        <v>942</v>
      </c>
      <c r="C598" s="1"/>
      <c r="D598" s="1"/>
      <c r="E598" s="1"/>
      <c r="F598" s="1"/>
      <c r="G598" s="1" t="s">
        <v>945</v>
      </c>
    </row>
    <row r="599" spans="1:7">
      <c r="A599" s="19" t="str">
        <f>HYPERLINK("https://github.com/apache/mina-sshd/commit/1448b79/","1448b79")</f>
        <v>1448b79</v>
      </c>
      <c r="B599" s="1" t="s">
        <v>942</v>
      </c>
      <c r="C599" s="1"/>
      <c r="D599" s="1"/>
      <c r="E599" s="1"/>
      <c r="F599" s="1"/>
      <c r="G599" s="1" t="s">
        <v>943</v>
      </c>
    </row>
    <row r="600" spans="1:7">
      <c r="A600" s="19" t="str">
        <f>HYPERLINK("https://github.com/apache/mina-sshd/commit/93d3aea","93d3aea")</f>
        <v>93d3aea</v>
      </c>
      <c r="B600" s="1" t="s">
        <v>942</v>
      </c>
      <c r="C600" s="1"/>
      <c r="D600" s="1"/>
      <c r="E600" s="1"/>
      <c r="F600" s="1"/>
      <c r="G600" s="1" t="s">
        <v>945</v>
      </c>
    </row>
    <row r="601" spans="1:7">
      <c r="A601" s="20" t="str">
        <f>HYPERLINK("https://github.com/apache/mina-sshd/commit/e79f409","e79f409")</f>
        <v>e79f409</v>
      </c>
      <c r="B601" s="1"/>
      <c r="C601" s="1"/>
      <c r="D601" s="1"/>
      <c r="E601" s="1"/>
      <c r="F601" s="1" t="s">
        <v>957</v>
      </c>
      <c r="G601" s="1"/>
    </row>
    <row r="602" spans="1:7">
      <c r="A602" s="19" t="str">
        <f>HYPERLINK("https://github.com/apache/mina-sshd/commit/9d39433","9d39433")</f>
        <v>9d39433</v>
      </c>
      <c r="B602" s="1" t="s">
        <v>942</v>
      </c>
      <c r="C602" s="1"/>
      <c r="D602" s="1"/>
      <c r="E602" s="1"/>
      <c r="F602" s="1"/>
      <c r="G602" s="1" t="s">
        <v>944</v>
      </c>
    </row>
    <row r="603" spans="1:7">
      <c r="A603" s="19" t="str">
        <f>HYPERLINK("https://github.com/apache/mina-sshd/commit/dc0fb63","dc0fb63")</f>
        <v>dc0fb63</v>
      </c>
      <c r="B603" s="1"/>
      <c r="C603" s="1"/>
      <c r="D603" s="1"/>
      <c r="E603" s="1"/>
      <c r="F603" s="1"/>
      <c r="G603" s="1" t="s">
        <v>953</v>
      </c>
    </row>
    <row r="604" spans="1:7">
      <c r="A604" s="19" t="str">
        <f>HYPERLINK("https://github.com/apache/mina-sshd/commit/9d154d2","9d154d2")</f>
        <v>9d154d2</v>
      </c>
      <c r="B604" s="1"/>
      <c r="C604" s="1"/>
      <c r="D604" s="1"/>
      <c r="E604" s="1"/>
      <c r="F604" s="1"/>
      <c r="G604" s="1" t="s">
        <v>946</v>
      </c>
    </row>
    <row r="605" spans="1:7">
      <c r="A605" s="19" t="str">
        <f>HYPERLINK("https://github.com/apache/mina-sshd/commit/5b7b53b","5b7b53b")</f>
        <v>5b7b53b</v>
      </c>
      <c r="B605" s="1"/>
      <c r="C605" s="1"/>
      <c r="D605" s="1"/>
      <c r="E605" s="1"/>
      <c r="F605" s="1"/>
      <c r="G605" s="1" t="s">
        <v>946</v>
      </c>
    </row>
    <row r="606" spans="1:7">
      <c r="A606" s="19" t="str">
        <f>HYPERLINK("https://github.com/apache/mina-sshd/commit/e077dae","e077dae")</f>
        <v>e077dae</v>
      </c>
      <c r="B606" s="1"/>
      <c r="C606" s="1"/>
      <c r="D606" s="1"/>
      <c r="E606" s="1"/>
      <c r="F606" s="1"/>
      <c r="G606" s="1" t="s">
        <v>946</v>
      </c>
    </row>
    <row r="607" spans="1:7">
      <c r="A607" s="19" t="str">
        <f>HYPERLINK("https://github.com/apache/mina-sshd/commit/82b0f82","82b0f82")</f>
        <v>82b0f82</v>
      </c>
      <c r="B607" s="1" t="s">
        <v>942</v>
      </c>
      <c r="C607" s="1"/>
      <c r="D607" s="1"/>
      <c r="E607" s="1"/>
      <c r="F607" s="1"/>
      <c r="G607" s="1" t="s">
        <v>946</v>
      </c>
    </row>
    <row r="608" spans="1:7">
      <c r="A608" s="19" t="str">
        <f>HYPERLINK("https://github.com/apache/mina-sshd/commit/19ef5b1","19ef5b1")</f>
        <v>19ef5b1</v>
      </c>
      <c r="B608" s="1"/>
      <c r="C608" s="1"/>
      <c r="D608" s="1"/>
      <c r="E608" s="1"/>
      <c r="F608" s="1"/>
      <c r="G608" s="1" t="s">
        <v>946</v>
      </c>
    </row>
    <row r="609" spans="1:7">
      <c r="A609" s="19" t="str">
        <f>HYPERLINK("https://github.com/apache/mina-sshd/commit/4726b2b","4726b2b")</f>
        <v>4726b2b</v>
      </c>
      <c r="B609" s="1"/>
      <c r="C609" s="1"/>
      <c r="D609" s="1"/>
      <c r="E609" s="1"/>
      <c r="F609" s="1"/>
      <c r="G609" s="1" t="s">
        <v>945</v>
      </c>
    </row>
    <row r="610" spans="1:7">
      <c r="A610" s="19" t="str">
        <f>HYPERLINK("https://github.com/apache/nutch/commit/ecb8693","ecb8693")</f>
        <v>ecb8693</v>
      </c>
      <c r="B610" s="1"/>
      <c r="C610" s="1"/>
      <c r="D610" s="1"/>
      <c r="E610" s="1"/>
      <c r="F610" s="1"/>
      <c r="G610" s="1" t="s">
        <v>957</v>
      </c>
    </row>
    <row r="611" spans="1:7">
      <c r="A611" s="19" t="str">
        <f>HYPERLINK("https://github.com/apache/nutch/commit/753414e","753414e")</f>
        <v>753414e</v>
      </c>
      <c r="B611" s="1"/>
      <c r="C611" s="1"/>
      <c r="D611" s="1"/>
      <c r="E611" s="1"/>
      <c r="F611" s="1"/>
      <c r="G611" s="1" t="s">
        <v>946</v>
      </c>
    </row>
    <row r="612" spans="1:7">
      <c r="A612" s="19" t="str">
        <f>HYPERLINK("https://github.com/apache/nutch/commit/8af52fb","8af52fb")</f>
        <v>8af52fb</v>
      </c>
      <c r="B612" s="1"/>
      <c r="C612" s="1"/>
      <c r="D612" s="1"/>
      <c r="E612" s="1"/>
      <c r="F612" s="1"/>
      <c r="G612" s="1" t="s">
        <v>959</v>
      </c>
    </row>
    <row r="613" spans="1:7">
      <c r="A613" s="19" t="str">
        <f>HYPERLINK("https://github.com/apache/nutch/commit/5d4e851","5d4e851")</f>
        <v>5d4e851</v>
      </c>
      <c r="B613" s="1"/>
      <c r="C613" s="1"/>
      <c r="D613" s="1"/>
      <c r="E613" s="1"/>
      <c r="F613" s="1"/>
      <c r="G613" s="1" t="s">
        <v>946</v>
      </c>
    </row>
    <row r="614" spans="1:7">
      <c r="A614" s="19" t="str">
        <f>HYPERLINK("https://github.com/apache/nutch/commit/05960aa","05960aa")</f>
        <v>05960aa</v>
      </c>
      <c r="B614" s="1"/>
      <c r="C614" s="1"/>
      <c r="D614" s="1"/>
      <c r="E614" s="1"/>
      <c r="F614" s="1"/>
      <c r="G614" s="1" t="s">
        <v>946</v>
      </c>
    </row>
    <row r="615" spans="1:7">
      <c r="A615" s="19" t="str">
        <f>HYPERLINK("https://github.com/apache/nutch/commit/f2da62a","f2da62a")</f>
        <v>f2da62a</v>
      </c>
      <c r="B615" s="1"/>
      <c r="C615" s="1"/>
      <c r="D615" s="1"/>
      <c r="E615" s="1"/>
      <c r="F615" s="1"/>
      <c r="G615" s="1" t="s">
        <v>961</v>
      </c>
    </row>
    <row r="616" spans="1:7">
      <c r="A616" s="19" t="str">
        <f>HYPERLINK("https://github.com/apache/nutch/commit/3f20e33","3f20e33")</f>
        <v>3f20e33</v>
      </c>
      <c r="B616" s="1"/>
      <c r="C616" s="1"/>
      <c r="D616" s="1"/>
      <c r="E616" s="1"/>
      <c r="F616" s="1"/>
      <c r="G616" s="1" t="s">
        <v>943</v>
      </c>
    </row>
    <row r="617" spans="1:7">
      <c r="A617" s="19" t="str">
        <f>HYPERLINK("https://github.com/apache/nutch/commit/8eaa157","8eaa157")</f>
        <v>8eaa157</v>
      </c>
      <c r="B617" s="1"/>
      <c r="C617" s="1"/>
      <c r="D617" s="1"/>
      <c r="E617" s="1"/>
      <c r="F617" s="1"/>
      <c r="G617" s="1" t="s">
        <v>957</v>
      </c>
    </row>
    <row r="618" spans="1:7">
      <c r="A618" s="19" t="str">
        <f>HYPERLINK("https://github.com/apache/nutch/commit/9ad0b41","9ad0b41")</f>
        <v>9ad0b41</v>
      </c>
      <c r="B618" s="1"/>
      <c r="C618" s="1"/>
      <c r="D618" s="1"/>
      <c r="E618" s="1"/>
      <c r="F618" s="1" t="s">
        <v>947</v>
      </c>
      <c r="G618" s="1" t="s">
        <v>946</v>
      </c>
    </row>
    <row r="619" spans="1:7">
      <c r="A619" s="19" t="str">
        <f>HYPERLINK("https://github.com/apache/nutch/commit/a2ae871","a2ae871")</f>
        <v>a2ae871</v>
      </c>
      <c r="B619" s="1"/>
      <c r="C619" s="1"/>
      <c r="D619" s="1"/>
      <c r="E619" s="1"/>
      <c r="F619" s="1"/>
      <c r="G619" s="1" t="s">
        <v>945</v>
      </c>
    </row>
    <row r="620" spans="1:7">
      <c r="A620" s="19" t="str">
        <f>HYPERLINK("https://github.com/apache/nutch/commit/4b9f2fb","4b9f2fb")</f>
        <v>4b9f2fb</v>
      </c>
      <c r="B620" s="1"/>
      <c r="C620" s="1"/>
      <c r="D620" s="1"/>
      <c r="E620" s="1"/>
      <c r="F620" s="1"/>
      <c r="G620" s="1" t="s">
        <v>953</v>
      </c>
    </row>
    <row r="621" spans="1:7">
      <c r="A621" s="19" t="str">
        <f>HYPERLINK("https://github.com/apache/nutch/commit/e874ce9","e874ce9")</f>
        <v>e874ce9</v>
      </c>
      <c r="B621" s="1"/>
      <c r="C621" s="1"/>
      <c r="D621" s="1"/>
      <c r="E621" s="1"/>
      <c r="F621" s="1" t="s">
        <v>946</v>
      </c>
      <c r="G621" s="1" t="s">
        <v>943</v>
      </c>
    </row>
    <row r="622" spans="1:7">
      <c r="A622" s="19" t="str">
        <f>HYPERLINK("https://github.com/apache/nutch/commit/70622c3","70622c3")</f>
        <v>70622c3</v>
      </c>
      <c r="B622" s="1" t="s">
        <v>942</v>
      </c>
      <c r="C622" s="1"/>
      <c r="D622" s="1"/>
      <c r="E622" s="1"/>
      <c r="F622" s="1"/>
      <c r="G622" s="1" t="s">
        <v>945</v>
      </c>
    </row>
    <row r="623" spans="1:7">
      <c r="A623" s="19" t="str">
        <f>HYPERLINK("https://github.com/apache/nutch/commit/b5b6291","b5b6291")</f>
        <v>b5b6291</v>
      </c>
      <c r="B623" s="1"/>
      <c r="C623" s="1"/>
      <c r="D623" s="1"/>
      <c r="E623" s="1"/>
      <c r="F623" s="1"/>
      <c r="G623" s="1" t="s">
        <v>953</v>
      </c>
    </row>
    <row r="624" spans="1:7">
      <c r="A624" s="19" t="str">
        <f>HYPERLINK("https://github.com/apache/opennlp/commit/f0ef8f7","f0ef8f7")</f>
        <v>f0ef8f7</v>
      </c>
      <c r="B624" s="1"/>
      <c r="C624" s="1"/>
      <c r="D624" s="1"/>
      <c r="E624" s="1"/>
      <c r="F624" s="1" t="s">
        <v>946</v>
      </c>
      <c r="G624" s="1" t="s">
        <v>942</v>
      </c>
    </row>
    <row r="625" spans="1:7">
      <c r="A625" s="19" t="str">
        <f>HYPERLINK("https://github.com/apache/opennlp/commit/c5494d9","c5494d9")</f>
        <v>c5494d9</v>
      </c>
      <c r="B625" s="1"/>
      <c r="C625" s="1"/>
      <c r="D625" s="1"/>
      <c r="E625" s="1"/>
      <c r="F625" s="1"/>
      <c r="G625" s="1" t="s">
        <v>945</v>
      </c>
    </row>
    <row r="626" spans="1:7">
      <c r="A626" s="19" t="str">
        <f>HYPERLINK("https://github.com/apache/opennlp/commit/51bb03e","51bb03e")</f>
        <v>51bb03e</v>
      </c>
      <c r="B626" s="1"/>
      <c r="C626" s="1"/>
      <c r="D626" s="1"/>
      <c r="E626" s="1"/>
      <c r="F626" s="1"/>
      <c r="G626" s="1" t="s">
        <v>951</v>
      </c>
    </row>
    <row r="627" spans="1:7">
      <c r="A627" s="19" t="str">
        <f>HYPERLINK("https://github.com/apache/opennlp/commit/12b7ccc","12b7ccc")</f>
        <v>12b7ccc</v>
      </c>
      <c r="B627" s="1"/>
      <c r="C627" s="1"/>
      <c r="D627" s="1"/>
      <c r="E627" s="1"/>
      <c r="F627" s="1"/>
      <c r="G627" s="1" t="s">
        <v>945</v>
      </c>
    </row>
    <row r="628" spans="1:7">
      <c r="A628" s="19" t="str">
        <f>HYPERLINK("https://github.com/apache/opennlp/commit/02c7974","02c7974")</f>
        <v>02c7974</v>
      </c>
      <c r="B628" s="1"/>
      <c r="C628" s="1"/>
      <c r="D628" s="1"/>
      <c r="E628" s="1"/>
      <c r="F628" s="1"/>
      <c r="G628" s="1" t="s">
        <v>946</v>
      </c>
    </row>
    <row r="629" spans="1:7">
      <c r="A629" s="19" t="str">
        <f>HYPERLINK("https://github.com/apache/opennlp/commit/04bffa5","04bffa5")</f>
        <v>04bffa5</v>
      </c>
      <c r="B629" s="1"/>
      <c r="C629" s="1"/>
      <c r="D629" s="1"/>
      <c r="E629" s="1"/>
      <c r="F629" s="1"/>
      <c r="G629" s="1" t="s">
        <v>943</v>
      </c>
    </row>
    <row r="630" spans="1:7">
      <c r="A630" s="19" t="str">
        <f>HYPERLINK("https://github.com/apache/opennlp/commit/4806873","4806873")</f>
        <v>4806873</v>
      </c>
      <c r="B630" s="1" t="s">
        <v>942</v>
      </c>
      <c r="C630" s="1"/>
      <c r="D630" s="1"/>
      <c r="E630" s="1" t="s">
        <v>953</v>
      </c>
      <c r="F630" s="1" t="s">
        <v>946</v>
      </c>
      <c r="G630" s="22" t="s">
        <v>944</v>
      </c>
    </row>
    <row r="631" spans="1:7">
      <c r="A631" s="19" t="str">
        <f>HYPERLINK("https://github.com/apache/opennlp/commit/0874a43","0874a43")</f>
        <v>0874a43</v>
      </c>
      <c r="B631" s="1"/>
      <c r="C631" s="1"/>
      <c r="D631" s="1"/>
      <c r="E631" s="1"/>
      <c r="F631" s="1"/>
      <c r="G631" s="1" t="s">
        <v>946</v>
      </c>
    </row>
    <row r="632" spans="1:7">
      <c r="A632" s="19" t="str">
        <f>HYPERLINK("https://github.com/apache/opennlp/commit/f8f68f9","f8f68f9")</f>
        <v>f8f68f9</v>
      </c>
      <c r="B632" s="1"/>
      <c r="C632" s="1"/>
      <c r="D632" s="1"/>
      <c r="E632" s="1"/>
      <c r="F632" s="1" t="s">
        <v>954</v>
      </c>
      <c r="G632" s="1" t="s">
        <v>953</v>
      </c>
    </row>
    <row r="633" spans="1:7">
      <c r="A633" s="19" t="str">
        <f>HYPERLINK("https://github.com/apache/parquet-mr/commit/df3e94a","df3e94a")</f>
        <v>df3e94a</v>
      </c>
      <c r="B633" s="1" t="s">
        <v>942</v>
      </c>
      <c r="C633" s="1"/>
      <c r="D633" s="1"/>
      <c r="E633" s="1"/>
      <c r="F633" s="1"/>
      <c r="G633" s="1" t="s">
        <v>946</v>
      </c>
    </row>
    <row r="634" spans="1:7">
      <c r="A634" s="19" t="str">
        <f>HYPERLINK("https://github.com/apache/parquet-mr/commit/806b548","806b548")</f>
        <v>806b548</v>
      </c>
      <c r="B634" s="1"/>
      <c r="C634" s="1"/>
      <c r="D634" s="1"/>
      <c r="E634" s="1"/>
      <c r="F634" s="1"/>
      <c r="G634" s="1" t="s">
        <v>945</v>
      </c>
    </row>
    <row r="635" spans="1:7">
      <c r="A635" s="19" t="str">
        <f>HYPERLINK("https://github.com/apache/parquet-mr/commit/3dd2210","3dd2210")</f>
        <v>3dd2210</v>
      </c>
      <c r="B635" s="1" t="s">
        <v>942</v>
      </c>
      <c r="C635" s="1"/>
      <c r="D635" s="1"/>
      <c r="E635" s="1"/>
      <c r="F635" s="1"/>
      <c r="G635" s="1" t="s">
        <v>943</v>
      </c>
    </row>
    <row r="636" spans="1:7">
      <c r="A636" s="19" t="str">
        <f>HYPERLINK("https://github.com/apache/parquet-mr/commit/73d7558","73d7558")</f>
        <v>73d7558</v>
      </c>
      <c r="B636" s="1" t="s">
        <v>942</v>
      </c>
      <c r="C636" s="1"/>
      <c r="D636" s="1"/>
      <c r="E636" s="1"/>
      <c r="F636" s="1"/>
      <c r="G636" s="1" t="s">
        <v>946</v>
      </c>
    </row>
    <row r="637" spans="1:7">
      <c r="A637" s="19" t="str">
        <f>HYPERLINK("https://github.com/apache/parquet-mr/commit/19b369b","19b369b")</f>
        <v>19b369b</v>
      </c>
      <c r="B637" s="1" t="s">
        <v>942</v>
      </c>
      <c r="C637" s="1"/>
      <c r="D637" s="1"/>
      <c r="E637" s="1"/>
      <c r="F637" s="1"/>
      <c r="G637" s="1" t="s">
        <v>946</v>
      </c>
    </row>
    <row r="638" spans="1:7">
      <c r="A638" s="19" t="str">
        <f>HYPERLINK("https://github.com/apache/parquet-mr/commit/634cb77","634cb77")</f>
        <v>634cb77</v>
      </c>
      <c r="B638" s="1"/>
      <c r="C638" s="1"/>
      <c r="D638" s="1"/>
      <c r="E638" s="1"/>
      <c r="F638" s="1"/>
      <c r="G638" s="1" t="s">
        <v>945</v>
      </c>
    </row>
    <row r="639" spans="1:7">
      <c r="A639" s="19" t="str">
        <f>HYPERLINK("https://github.com/apache/parquet-mr/commit/568bd7f","568bd7f")</f>
        <v>568bd7f</v>
      </c>
      <c r="B639" s="1"/>
      <c r="C639" s="1"/>
      <c r="D639" s="1"/>
      <c r="E639" s="1"/>
      <c r="F639" s="1"/>
      <c r="G639" s="1" t="s">
        <v>946</v>
      </c>
    </row>
    <row r="640" spans="1:7">
      <c r="A640" s="19" t="str">
        <f>HYPERLINK("https://github.com/apache/parquet-mr/commit/c38386d","c38386d")</f>
        <v>c38386d</v>
      </c>
      <c r="B640" s="1"/>
      <c r="C640" s="1"/>
      <c r="D640" s="1"/>
      <c r="E640" s="1"/>
      <c r="F640" s="1" t="s">
        <v>947</v>
      </c>
      <c r="G640" s="1" t="s">
        <v>946</v>
      </c>
    </row>
    <row r="641" spans="1:7">
      <c r="A641" s="19" t="str">
        <f>HYPERLINK("https://github.com/apache/phoenix/commit/d3ed795","d3ed795")</f>
        <v>d3ed795</v>
      </c>
      <c r="B641" s="1"/>
      <c r="C641" s="1"/>
      <c r="D641" s="1"/>
      <c r="E641" s="1"/>
      <c r="F641" s="1"/>
      <c r="G641" s="1" t="s">
        <v>953</v>
      </c>
    </row>
    <row r="642" spans="1:7">
      <c r="A642" s="19" t="str">
        <f>HYPERLINK("https://github.com/apache/phoenix/commit/7d2205d","7d2205d")</f>
        <v>7d2205d</v>
      </c>
      <c r="B642" s="1" t="s">
        <v>942</v>
      </c>
      <c r="C642" s="1"/>
      <c r="D642" s="1"/>
      <c r="E642" s="1"/>
      <c r="F642" s="1"/>
      <c r="G642" s="1" t="s">
        <v>943</v>
      </c>
    </row>
    <row r="643" spans="1:7">
      <c r="A643" s="19" t="str">
        <f>HYPERLINK("https://github.com/apache/phoenix/commit/66d6bba","66d6bba")</f>
        <v>66d6bba</v>
      </c>
      <c r="B643" s="1"/>
      <c r="C643" s="1"/>
      <c r="D643" s="1"/>
      <c r="E643" s="1"/>
      <c r="F643" s="1"/>
      <c r="G643" s="1" t="s">
        <v>945</v>
      </c>
    </row>
    <row r="644" spans="1:7">
      <c r="A644" s="19" t="str">
        <f>HYPERLINK("https://github.com/apache/phoenix/commit/7220592","7220592")</f>
        <v>7220592</v>
      </c>
      <c r="B644" s="1" t="s">
        <v>942</v>
      </c>
      <c r="C644" s="1"/>
      <c r="D644" s="1"/>
      <c r="E644" s="1"/>
      <c r="F644" s="1"/>
      <c r="G644" s="1" t="s">
        <v>946</v>
      </c>
    </row>
    <row r="645" spans="1:7">
      <c r="A645" s="19" t="str">
        <f>HYPERLINK("https://github.com/apache/phoenix/commit/4e0c0a3","4e0c0a3")</f>
        <v>4e0c0a3</v>
      </c>
      <c r="B645" s="1"/>
      <c r="C645" s="1"/>
      <c r="D645" s="1"/>
      <c r="E645" s="1"/>
      <c r="F645" s="1"/>
      <c r="G645" s="1" t="s">
        <v>943</v>
      </c>
    </row>
    <row r="646" spans="1:7">
      <c r="A646" s="19" t="str">
        <f>HYPERLINK("https://github.com/apache/phoenix/commit/944bed7","944bed7")</f>
        <v>944bed7</v>
      </c>
      <c r="B646" s="1" t="s">
        <v>942</v>
      </c>
      <c r="C646" s="1"/>
      <c r="D646" s="1"/>
      <c r="E646" s="1"/>
      <c r="F646" s="1"/>
      <c r="G646" s="1" t="s">
        <v>943</v>
      </c>
    </row>
    <row r="647" spans="1:7">
      <c r="A647" s="19" t="str">
        <f>HYPERLINK("https://github.com/apache/phoenix/commit/da8def9","da8def9")</f>
        <v>da8def9</v>
      </c>
      <c r="B647" s="1"/>
      <c r="C647" s="1"/>
      <c r="D647" s="1"/>
      <c r="E647" s="1"/>
      <c r="F647" s="1"/>
      <c r="G647" s="1" t="s">
        <v>945</v>
      </c>
    </row>
    <row r="648" spans="1:7">
      <c r="A648" s="19" t="str">
        <f>HYPERLINK("https://github.com/apache/phoenix/commit/4a1ec7e","4a1ec7e")</f>
        <v>4a1ec7e</v>
      </c>
      <c r="B648" s="1" t="s">
        <v>942</v>
      </c>
      <c r="C648" s="1"/>
      <c r="D648" s="1"/>
      <c r="E648" s="1"/>
      <c r="F648" s="1"/>
      <c r="G648" s="1" t="s">
        <v>945</v>
      </c>
    </row>
    <row r="649" spans="1:7">
      <c r="A649" s="19" t="str">
        <f>HYPERLINK("https://github.com/apache/phoenix/commit/39afa9f","39afa9f")</f>
        <v>39afa9f</v>
      </c>
      <c r="B649" s="1"/>
      <c r="C649" s="1"/>
      <c r="D649" s="1"/>
      <c r="E649" s="1"/>
      <c r="F649" s="1"/>
      <c r="G649" s="1" t="s">
        <v>945</v>
      </c>
    </row>
    <row r="650" spans="1:7">
      <c r="A650" s="19" t="str">
        <f>HYPERLINK("https://github.com/apache/phoenix/commit/b2b5788","b2b5788")</f>
        <v>b2b5788</v>
      </c>
      <c r="B650" s="1" t="s">
        <v>942</v>
      </c>
      <c r="C650" s="1"/>
      <c r="D650" s="1"/>
      <c r="E650" s="1"/>
      <c r="F650" s="1"/>
      <c r="G650" s="1" t="s">
        <v>943</v>
      </c>
    </row>
    <row r="651" spans="1:7">
      <c r="A651" s="19" t="str">
        <f>HYPERLINK("https://github.com/apache/phoenix/commit/2dfede4","2dfede4")</f>
        <v>2dfede4</v>
      </c>
      <c r="B651" s="1" t="s">
        <v>942</v>
      </c>
      <c r="C651" s="1"/>
      <c r="D651" s="1"/>
      <c r="E651" s="1"/>
      <c r="F651" s="1"/>
      <c r="G651" s="1" t="s">
        <v>943</v>
      </c>
    </row>
    <row r="652" spans="1:7">
      <c r="A652" s="19" t="str">
        <f>HYPERLINK("https://github.com/apache/phoenix/commit/5282a8a","5282a8a")</f>
        <v>5282a8a</v>
      </c>
      <c r="B652" s="1" t="s">
        <v>942</v>
      </c>
      <c r="C652" s="1"/>
      <c r="D652" s="1"/>
      <c r="E652" s="1"/>
      <c r="F652" s="1"/>
      <c r="G652" s="1" t="s">
        <v>943</v>
      </c>
    </row>
    <row r="653" spans="1:7">
      <c r="A653" s="19" t="str">
        <f>HYPERLINK("https://github.com/apache/phoenix/commit/7827178","7827178")</f>
        <v>7827178</v>
      </c>
      <c r="B653" s="1" t="s">
        <v>942</v>
      </c>
      <c r="C653" s="1"/>
      <c r="D653" s="1"/>
      <c r="E653" s="1"/>
      <c r="F653" s="1"/>
      <c r="G653" s="1" t="s">
        <v>945</v>
      </c>
    </row>
    <row r="654" spans="1:7">
      <c r="A654" s="19" t="str">
        <f>HYPERLINK("https://github.com/apache/phoenix/commit/efb941a","efb941a")</f>
        <v>efb941a</v>
      </c>
      <c r="B654" s="1"/>
      <c r="C654" s="1"/>
      <c r="D654" s="1"/>
      <c r="E654" s="1"/>
      <c r="F654" s="1"/>
      <c r="G654" s="1" t="s">
        <v>946</v>
      </c>
    </row>
    <row r="655" spans="1:7">
      <c r="A655" s="19" t="str">
        <f>HYPERLINK("https://github.com/apache/phoenix/commit/173c7d7","173c7d7")</f>
        <v>173c7d7</v>
      </c>
      <c r="B655" s="1" t="s">
        <v>942</v>
      </c>
      <c r="C655" s="1"/>
      <c r="D655" s="1"/>
      <c r="E655" s="1"/>
      <c r="F655" s="1" t="s">
        <v>946</v>
      </c>
      <c r="G655" s="1" t="s">
        <v>954</v>
      </c>
    </row>
    <row r="656" spans="1:7">
      <c r="A656" s="19" t="str">
        <f>HYPERLINK("https://github.com/apache/phoenix/commit/9b9c868","9b9c868")</f>
        <v>9b9c868</v>
      </c>
      <c r="B656" s="1" t="s">
        <v>942</v>
      </c>
      <c r="C656" s="1"/>
      <c r="D656" s="1"/>
      <c r="E656" s="1"/>
      <c r="F656" s="1"/>
      <c r="G656" s="1" t="s">
        <v>943</v>
      </c>
    </row>
    <row r="657" spans="1:7">
      <c r="A657" s="19" t="str">
        <f>HYPERLINK("https://github.com/apache/phoenix/commit/436bab0","436bab0")</f>
        <v>436bab0</v>
      </c>
      <c r="B657" s="1" t="s">
        <v>942</v>
      </c>
      <c r="C657" s="1"/>
      <c r="D657" s="1"/>
      <c r="E657" s="1"/>
      <c r="F657" s="1"/>
      <c r="G657" s="1" t="s">
        <v>945</v>
      </c>
    </row>
    <row r="658" spans="1:7">
      <c r="A658" s="19" t="str">
        <f>HYPERLINK("https://github.com/apache/phoenix/commit/de9a2c7","de9a2c7")</f>
        <v>de9a2c7</v>
      </c>
      <c r="B658" s="1" t="s">
        <v>942</v>
      </c>
      <c r="C658" s="1"/>
      <c r="D658" s="1"/>
      <c r="E658" s="1"/>
      <c r="F658" s="1"/>
      <c r="G658" s="1" t="s">
        <v>943</v>
      </c>
    </row>
    <row r="659" spans="1:7">
      <c r="A659" s="19" t="str">
        <f>HYPERLINK("https://github.com/apache/phoenix/commit/b0220fa","b0220fa")</f>
        <v>b0220fa</v>
      </c>
      <c r="B659" s="1" t="s">
        <v>942</v>
      </c>
      <c r="C659" s="1"/>
      <c r="D659" s="1"/>
      <c r="E659" s="1"/>
      <c r="F659" s="1"/>
      <c r="G659" s="1" t="s">
        <v>945</v>
      </c>
    </row>
    <row r="660" spans="1:7">
      <c r="A660" s="19" t="str">
        <f>HYPERLINK("https://github.com/apache/qpid-jms/commit/f832a9f","f832a9f")</f>
        <v>f832a9f</v>
      </c>
      <c r="B660" s="1" t="s">
        <v>942</v>
      </c>
      <c r="C660" s="1"/>
      <c r="D660" s="1"/>
      <c r="E660" s="1"/>
      <c r="F660" s="1"/>
      <c r="G660" s="1" t="s">
        <v>946</v>
      </c>
    </row>
    <row r="661" spans="1:7">
      <c r="A661" s="19" t="str">
        <f>HYPERLINK("https://github.com/apache/qpid-jms/commit/a8ccb1e","a8ccb1e")</f>
        <v>a8ccb1e</v>
      </c>
      <c r="B661" s="1" t="s">
        <v>942</v>
      </c>
      <c r="C661" s="1"/>
      <c r="D661" s="1"/>
      <c r="E661" s="1"/>
      <c r="F661" s="1"/>
      <c r="G661" s="1" t="s">
        <v>946</v>
      </c>
    </row>
    <row r="662" spans="1:7">
      <c r="A662" s="19" t="str">
        <f>HYPERLINK("https://github.com/apache/qpid-jms/commit/79b9004","79b9004")</f>
        <v>79b9004</v>
      </c>
      <c r="B662" s="1" t="s">
        <v>942</v>
      </c>
      <c r="C662" s="1"/>
      <c r="D662" s="1"/>
      <c r="E662" s="1"/>
      <c r="F662" s="1" t="s">
        <v>959</v>
      </c>
      <c r="G662" s="1" t="s">
        <v>946</v>
      </c>
    </row>
    <row r="663" spans="1:7">
      <c r="A663" s="19" t="str">
        <f>HYPERLINK("https://github.com/apache/ranger/commit/4bf8a3f","4bf8a3f")</f>
        <v>4bf8a3f</v>
      </c>
      <c r="B663" s="1" t="s">
        <v>942</v>
      </c>
      <c r="C663" s="1"/>
      <c r="D663" s="1"/>
      <c r="E663" s="1"/>
      <c r="F663" s="1" t="s">
        <v>946</v>
      </c>
      <c r="G663" s="1" t="s">
        <v>952</v>
      </c>
    </row>
    <row r="664" spans="1:7">
      <c r="A664" s="19" t="str">
        <f>HYPERLINK("https://github.com/apache/ranger/commit/02f8349","02f8349")</f>
        <v>02f8349</v>
      </c>
      <c r="B664" s="1" t="s">
        <v>942</v>
      </c>
      <c r="C664" s="1"/>
      <c r="D664" s="1"/>
      <c r="E664" s="1"/>
      <c r="F664" s="1"/>
      <c r="G664" s="1" t="s">
        <v>943</v>
      </c>
    </row>
    <row r="665" spans="1:7">
      <c r="A665" s="19" t="str">
        <f>HYPERLINK("https://github.com/apache/ranger/commit/c23b374","c23b374")</f>
        <v>c23b374</v>
      </c>
      <c r="B665" s="1"/>
      <c r="C665" s="1"/>
      <c r="D665" s="1"/>
      <c r="E665" s="1"/>
      <c r="F665" s="1"/>
      <c r="G665" s="1" t="s">
        <v>947</v>
      </c>
    </row>
    <row r="666" spans="1:7">
      <c r="A666" s="19" t="str">
        <f>HYPERLINK("https://github.com/apache/ranger/commit/fdb74d5","fdb74d5")</f>
        <v>fdb74d5</v>
      </c>
      <c r="B666" s="1"/>
      <c r="C666" s="1"/>
      <c r="D666" s="1"/>
      <c r="E666" s="1"/>
      <c r="F666" s="1"/>
      <c r="G666" s="1" t="s">
        <v>945</v>
      </c>
    </row>
    <row r="667" spans="1:7">
      <c r="A667" s="19" t="str">
        <f>HYPERLINK("https://github.com/apache/ranger/commit/0b258f8","0b258f8")</f>
        <v>0b258f8</v>
      </c>
      <c r="B667" s="1"/>
      <c r="C667" s="1"/>
      <c r="D667" s="1"/>
      <c r="E667" s="1"/>
      <c r="F667" s="1"/>
      <c r="G667" s="1" t="s">
        <v>946</v>
      </c>
    </row>
    <row r="668" spans="1:7">
      <c r="A668" s="20" t="str">
        <f>HYPERLINK("https://github.com/apache/ranger/commit/e3d50db","e3d50db")</f>
        <v>e3d50db</v>
      </c>
      <c r="B668" s="1"/>
      <c r="C668" s="1"/>
      <c r="D668" s="1"/>
      <c r="E668" s="1"/>
      <c r="F668" s="1"/>
      <c r="G668" s="1" t="s">
        <v>957</v>
      </c>
    </row>
    <row r="669" spans="1:7">
      <c r="A669" s="19" t="str">
        <f>HYPERLINK("https://github.com/apache/ranger/commit/e250f02","e250f02")</f>
        <v>e250f02</v>
      </c>
      <c r="B669" s="1"/>
      <c r="C669" s="1"/>
      <c r="D669" s="1"/>
      <c r="E669" s="1"/>
      <c r="F669" s="1"/>
      <c r="G669" s="1" t="s">
        <v>946</v>
      </c>
    </row>
    <row r="670" spans="1:7">
      <c r="A670" s="19" t="str">
        <f>HYPERLINK("https://github.com/apache/santuario-java/commit/9e4e38f","9e4e38f")</f>
        <v>9e4e38f</v>
      </c>
      <c r="B670" s="1" t="s">
        <v>942</v>
      </c>
      <c r="C670" s="1"/>
      <c r="D670" s="1"/>
      <c r="E670" s="1"/>
      <c r="F670" s="1" t="s">
        <v>946</v>
      </c>
      <c r="G670" s="1" t="s">
        <v>947</v>
      </c>
    </row>
    <row r="671" spans="1:7">
      <c r="A671" s="19" t="str">
        <f>HYPERLINK("https://github.com/apache/santuario-java/commit/eefd4f2","eefd4f2")</f>
        <v>eefd4f2</v>
      </c>
      <c r="B671" s="1"/>
      <c r="C671" s="1"/>
      <c r="D671" s="1"/>
      <c r="E671" s="1"/>
      <c r="F671" s="1"/>
      <c r="G671" s="1" t="s">
        <v>953</v>
      </c>
    </row>
    <row r="672" spans="1:7">
      <c r="A672" s="19" t="str">
        <f>HYPERLINK("https://github.com/apache/santuario-java/commit/e691b66","e691b66")</f>
        <v>e691b66</v>
      </c>
      <c r="B672" s="1" t="s">
        <v>942</v>
      </c>
      <c r="C672" s="1"/>
      <c r="D672" s="1"/>
      <c r="E672" s="1"/>
      <c r="F672" s="1"/>
      <c r="G672" s="1" t="s">
        <v>946</v>
      </c>
    </row>
    <row r="673" spans="1:7">
      <c r="A673" s="19" t="str">
        <f>HYPERLINK("https://github.com/apache/santuario-java/commit/fc82413","fc82413")</f>
        <v>fc82413</v>
      </c>
      <c r="B673" s="1"/>
      <c r="C673" s="1"/>
      <c r="D673" s="1"/>
      <c r="E673" s="1"/>
      <c r="F673" s="1"/>
      <c r="G673" s="1" t="s">
        <v>945</v>
      </c>
    </row>
    <row r="674" spans="1:7">
      <c r="A674" s="19" t="str">
        <f>HYPERLINK("https://github.com/apache/santuario-java/commit/db45be7","db45be7")</f>
        <v>db45be7</v>
      </c>
      <c r="B674" s="1" t="s">
        <v>942</v>
      </c>
      <c r="C674" s="1"/>
      <c r="D674" s="1"/>
      <c r="E674" s="1"/>
      <c r="F674" s="1" t="s">
        <v>946</v>
      </c>
      <c r="G674" s="1" t="s">
        <v>953</v>
      </c>
    </row>
    <row r="675" spans="1:7">
      <c r="A675" s="19" t="str">
        <f>HYPERLINK("https://github.com/apache/santuario-java/commit/63ce23e","63ce23e")</f>
        <v>63ce23e</v>
      </c>
      <c r="B675" s="1"/>
      <c r="C675" s="1"/>
      <c r="D675" s="1"/>
      <c r="E675" s="1"/>
      <c r="F675" s="1"/>
      <c r="G675" s="1" t="s">
        <v>946</v>
      </c>
    </row>
    <row r="676" spans="1:7">
      <c r="A676" s="19" t="str">
        <f>HYPERLINK("https://github.com/apache/santuario-java/commit/06dd900","06dd900")</f>
        <v>06dd900</v>
      </c>
      <c r="B676" s="1"/>
      <c r="C676" s="1"/>
      <c r="D676" s="1"/>
      <c r="E676" s="1"/>
      <c r="F676" s="1"/>
      <c r="G676" s="1" t="s">
        <v>943</v>
      </c>
    </row>
    <row r="677" spans="1:7">
      <c r="A677" s="20" t="str">
        <f>HYPERLINK("https://github.com/apache/santuario-java/commit/627ad89","627ad89")</f>
        <v>627ad89</v>
      </c>
      <c r="B677" s="1"/>
      <c r="C677" s="1"/>
      <c r="D677" s="1"/>
      <c r="E677" s="1"/>
      <c r="F677" s="1"/>
      <c r="G677" s="1" t="s">
        <v>957</v>
      </c>
    </row>
    <row r="678" spans="1:7">
      <c r="A678" s="19" t="str">
        <f>HYPERLINK("https://github.com/apache/santuario-java/commit/0550002","0550002")</f>
        <v>0550002</v>
      </c>
      <c r="B678" s="1"/>
      <c r="C678" s="1"/>
      <c r="D678" s="1"/>
      <c r="E678" s="1"/>
      <c r="F678" s="1"/>
      <c r="G678" s="1" t="s">
        <v>946</v>
      </c>
    </row>
    <row r="679" spans="1:7">
      <c r="A679" s="19" t="str">
        <f>HYPERLINK("https://github.com/apache/santuario-java/commit/369f212","369f212")</f>
        <v>369f212</v>
      </c>
      <c r="B679" s="1"/>
      <c r="C679" s="1"/>
      <c r="D679" s="1"/>
      <c r="E679" s="1"/>
      <c r="F679" s="1"/>
      <c r="G679" s="1" t="s">
        <v>956</v>
      </c>
    </row>
    <row r="680" spans="1:7">
      <c r="A680" s="19" t="str">
        <f>HYPERLINK("https://github.com/apache/shiro/commit/1c01f3f","1c01f3f")</f>
        <v>1c01f3f</v>
      </c>
      <c r="B680" s="1"/>
      <c r="C680" s="1"/>
      <c r="D680" s="1"/>
      <c r="E680" s="1" t="s">
        <v>946</v>
      </c>
      <c r="F680" s="1" t="s">
        <v>953</v>
      </c>
      <c r="G680" s="1" t="s">
        <v>944</v>
      </c>
    </row>
    <row r="681" spans="1:7">
      <c r="A681" s="19" t="str">
        <f>HYPERLINK("https://github.com/apache/shiro/commit/03651c0","03651c0")</f>
        <v>03651c0</v>
      </c>
      <c r="B681" s="1"/>
      <c r="C681" s="1"/>
      <c r="D681" s="1"/>
      <c r="E681" s="1"/>
      <c r="F681" s="1"/>
      <c r="G681" s="1" t="s">
        <v>946</v>
      </c>
    </row>
    <row r="682" spans="1:7">
      <c r="A682" s="19" t="str">
        <f>HYPERLINK("https://github.com/apache/shiro/commit/4ac4517","4ac4517")</f>
        <v>4ac4517</v>
      </c>
      <c r="B682" s="1"/>
      <c r="C682" s="1"/>
      <c r="D682" s="1"/>
      <c r="E682" s="1"/>
      <c r="F682" s="1"/>
      <c r="G682" s="1" t="s">
        <v>945</v>
      </c>
    </row>
    <row r="683" spans="1:7">
      <c r="A683" s="19" t="str">
        <f>HYPERLINK("https://github.com/apache/tiles/commit/1672ae7","1672ae7")</f>
        <v>1672ae7</v>
      </c>
      <c r="B683" s="1"/>
      <c r="C683" s="1"/>
      <c r="D683" s="1"/>
      <c r="E683" s="1"/>
      <c r="F683" s="1"/>
      <c r="G683" s="1" t="s">
        <v>946</v>
      </c>
    </row>
    <row r="684" spans="1:7">
      <c r="A684" s="19" t="str">
        <f>HYPERLINK("https://github.com/apache/tiles/commit/2fc0fed","2fc0fed")</f>
        <v>2fc0fed</v>
      </c>
      <c r="B684" s="1"/>
      <c r="C684" s="1"/>
      <c r="D684" s="1"/>
      <c r="E684" s="1"/>
      <c r="F684" s="1"/>
      <c r="G684" s="1" t="s">
        <v>945</v>
      </c>
    </row>
    <row r="685" spans="1:7">
      <c r="A685" s="19" t="str">
        <f>HYPERLINK("https://github.com/apache/tiles/commit/4a604b4","4a604b4")</f>
        <v>4a604b4</v>
      </c>
      <c r="B685" s="1"/>
      <c r="C685" s="1"/>
      <c r="D685" s="1"/>
      <c r="E685" s="1"/>
      <c r="F685" s="1"/>
      <c r="G685" s="1" t="s">
        <v>943</v>
      </c>
    </row>
    <row r="686" spans="1:7">
      <c r="A686" s="19" t="str">
        <f>HYPERLINK("https://github.com/apache/zookeeper/commit/6388467","6388467")</f>
        <v>6388467</v>
      </c>
      <c r="B686" s="1"/>
      <c r="C686" s="1"/>
      <c r="D686" s="1"/>
      <c r="E686" s="1"/>
      <c r="F686" s="1"/>
      <c r="G686" s="1" t="s">
        <v>946</v>
      </c>
    </row>
    <row r="687" spans="1:7">
      <c r="A687" s="19" t="str">
        <f>HYPERLINK("https://github.com/apache/zookeeper/commit/6971018","6971018")</f>
        <v>6971018</v>
      </c>
      <c r="B687" s="1" t="s">
        <v>942</v>
      </c>
      <c r="C687" s="1"/>
      <c r="D687" s="1"/>
      <c r="E687" s="1"/>
      <c r="F687" s="1"/>
      <c r="G687" s="1" t="s">
        <v>945</v>
      </c>
    </row>
    <row r="688" spans="1:7">
      <c r="A688" s="19" t="str">
        <f>HYPERLINK("https://github.com/apache/zookeeper/commit/05287a9","05287a9")</f>
        <v>05287a9</v>
      </c>
      <c r="B688" s="1" t="s">
        <v>942</v>
      </c>
      <c r="C688" s="1"/>
      <c r="D688" s="1"/>
      <c r="E688" s="1"/>
      <c r="F688" s="1"/>
      <c r="G688" s="1" t="s">
        <v>945</v>
      </c>
    </row>
    <row r="689" spans="1:7">
      <c r="A689" s="19" t="str">
        <f>HYPERLINK("https://github.com/apache/zookeeper/commit/bc38ec6","bc38ec6")</f>
        <v>bc38ec6</v>
      </c>
      <c r="B689" s="1" t="s">
        <v>942</v>
      </c>
      <c r="C689" s="1"/>
      <c r="D689" s="1"/>
      <c r="E689" s="1"/>
      <c r="F689" s="1"/>
      <c r="G689" s="1" t="s">
        <v>943</v>
      </c>
    </row>
    <row r="690" spans="1:7">
      <c r="A690" s="19" t="str">
        <f>HYPERLINK("https://github.com/apache/zookeeper/commit/87dbab3","87dbab3")</f>
        <v>87dbab3</v>
      </c>
      <c r="B690" s="1"/>
      <c r="C690" s="1"/>
      <c r="D690" s="1"/>
      <c r="E690" s="1"/>
      <c r="F690" s="1"/>
      <c r="G690" s="1" t="s">
        <v>945</v>
      </c>
    </row>
    <row r="691" spans="1:7">
      <c r="A691" s="19" t="str">
        <f>HYPERLINK("https://github.com/apache/zookeeper/commit/425fdbb","425fdbb")</f>
        <v>425fdbb</v>
      </c>
      <c r="B691" s="1" t="s">
        <v>942</v>
      </c>
      <c r="C691" s="1"/>
      <c r="D691" s="1"/>
      <c r="E691" s="1"/>
      <c r="F691" s="1"/>
      <c r="G691" s="1" t="s">
        <v>946</v>
      </c>
    </row>
    <row r="692" spans="1:7">
      <c r="A692" s="19" t="str">
        <f>HYPERLINK("https://github.com/apache/zookeeper/commit/0b3d1c6","0b3d1c6")</f>
        <v>0b3d1c6</v>
      </c>
      <c r="B692" s="1" t="s">
        <v>942</v>
      </c>
      <c r="C692" s="1"/>
      <c r="D692" s="1"/>
      <c r="E692" s="1"/>
      <c r="F692" s="1"/>
      <c r="G692" s="1" t="s">
        <v>943</v>
      </c>
    </row>
    <row r="693" spans="1:7">
      <c r="A693" s="19" t="str">
        <f>HYPERLINK("https://github.com/apache/zookeeper/commit/ab761fc","ab761fc")</f>
        <v>ab761fc</v>
      </c>
      <c r="B693" s="1"/>
      <c r="C693" s="1"/>
      <c r="D693" s="1"/>
      <c r="E693" s="1"/>
      <c r="F693" s="1" t="s">
        <v>944</v>
      </c>
      <c r="G693" s="1" t="s">
        <v>946</v>
      </c>
    </row>
    <row r="694" spans="1:7">
      <c r="A694" s="19" t="str">
        <f>HYPERLINK("https://github.com/google/auto/commit/2438e72","2438e72")</f>
        <v>2438e72</v>
      </c>
      <c r="B694" s="1" t="s">
        <v>942</v>
      </c>
      <c r="C694" s="1"/>
      <c r="D694" s="1"/>
      <c r="E694" s="1"/>
      <c r="F694" s="1"/>
      <c r="G694" s="1" t="s">
        <v>943</v>
      </c>
    </row>
    <row r="695" spans="1:7">
      <c r="A695" s="19" t="str">
        <f>HYPERLINK("https://github.com/google/auto/commit/46e6d85","46e6d85")</f>
        <v>46e6d85</v>
      </c>
      <c r="B695" s="1" t="s">
        <v>942</v>
      </c>
      <c r="C695" s="1"/>
      <c r="D695" s="1"/>
      <c r="E695" s="1"/>
      <c r="F695" s="1"/>
      <c r="G695" s="1" t="s">
        <v>945</v>
      </c>
    </row>
    <row r="696" spans="1:7">
      <c r="A696" s="19" t="str">
        <f>HYPERLINK("https://github.com/google/auto/commit/f4ae374","f4ae374")</f>
        <v>f4ae374</v>
      </c>
      <c r="B696" s="1" t="s">
        <v>942</v>
      </c>
      <c r="C696" s="1"/>
      <c r="D696" s="1"/>
      <c r="E696" s="1"/>
      <c r="F696" s="1"/>
      <c r="G696" s="1"/>
    </row>
    <row r="697" spans="1:7">
      <c r="A697" s="19" t="str">
        <f>HYPERLINK("https://github.com/google/auto/commit/bcbc5c6","bcbc5c6")</f>
        <v>bcbc5c6</v>
      </c>
      <c r="B697" s="1" t="s">
        <v>942</v>
      </c>
      <c r="C697" s="1"/>
      <c r="D697" s="1"/>
      <c r="E697" s="1"/>
      <c r="F697" s="1"/>
      <c r="G697" s="1" t="s">
        <v>944</v>
      </c>
    </row>
    <row r="698" spans="1:7">
      <c r="A698" s="19" t="str">
        <f>HYPERLINK("https://github.com/google/auto/commit/7187a26","7187a26")</f>
        <v>7187a26</v>
      </c>
      <c r="B698" s="1"/>
      <c r="C698" s="1"/>
      <c r="D698" s="1"/>
      <c r="E698" s="1"/>
      <c r="F698" s="1"/>
      <c r="G698" s="1" t="s">
        <v>951</v>
      </c>
    </row>
    <row r="699" spans="1:7">
      <c r="A699" s="19" t="str">
        <f>HYPERLINK("https://github.com/google/binnavi/commit/919d645","919d645")</f>
        <v>919d645</v>
      </c>
      <c r="B699" s="1"/>
      <c r="C699" s="1"/>
      <c r="D699" s="1"/>
      <c r="E699" s="1"/>
      <c r="F699" s="1"/>
      <c r="G699" s="1" t="s">
        <v>946</v>
      </c>
    </row>
    <row r="700" spans="1:7">
      <c r="A700" s="19" t="str">
        <f>HYPERLINK("https://github.com/google/binnavi/commit/f4e18e6","f4e18e6")</f>
        <v>f4e18e6</v>
      </c>
      <c r="B700" s="1"/>
      <c r="C700" s="1"/>
      <c r="D700" s="1"/>
      <c r="E700" s="1"/>
      <c r="F700" s="1"/>
      <c r="G700" s="1" t="s">
        <v>946</v>
      </c>
    </row>
    <row r="701" spans="1:7">
      <c r="A701" s="19" t="str">
        <f>HYPERLINK("https://github.com/google/binnavi/commit/7ad8c91","7ad8c91")</f>
        <v>7ad8c91</v>
      </c>
      <c r="B701" s="1"/>
      <c r="C701" s="1"/>
      <c r="D701" s="1"/>
      <c r="E701" s="1"/>
      <c r="F701" s="1"/>
      <c r="G701" s="1" t="s">
        <v>953</v>
      </c>
    </row>
    <row r="702" spans="1:7">
      <c r="A702" s="19" t="str">
        <f>HYPERLINK("https://github.com/google/caja/commit/6e44d83","6e44d83")</f>
        <v>6e44d83</v>
      </c>
      <c r="B702" s="1" t="s">
        <v>942</v>
      </c>
      <c r="C702" s="1"/>
      <c r="D702" s="1"/>
      <c r="E702" s="1"/>
      <c r="F702" s="1"/>
      <c r="G702" s="1" t="s">
        <v>945</v>
      </c>
    </row>
    <row r="703" spans="1:7">
      <c r="A703" s="19" t="str">
        <f>HYPERLINK("https://github.com/google/caja/commit/2d4379d","2d4379d")</f>
        <v>2d4379d</v>
      </c>
      <c r="B703" s="1"/>
      <c r="C703" s="1"/>
      <c r="D703" s="1"/>
      <c r="E703" s="1"/>
      <c r="F703" s="1"/>
      <c r="G703" s="1" t="s">
        <v>945</v>
      </c>
    </row>
    <row r="704" spans="1:7">
      <c r="A704" s="19" t="str">
        <f>HYPERLINK("https://github.com/google/caja/commit/705ab00","705ab00")</f>
        <v>705ab00</v>
      </c>
      <c r="B704" s="1" t="s">
        <v>942</v>
      </c>
      <c r="C704" s="1"/>
      <c r="D704" s="1"/>
      <c r="E704" s="1"/>
      <c r="F704" s="1"/>
      <c r="G704" s="1" t="s">
        <v>945</v>
      </c>
    </row>
    <row r="705" spans="1:7">
      <c r="A705" s="19" t="str">
        <f>HYPERLINK("https://github.com/google/caja/commit/e39f80a","e39f80a")</f>
        <v>e39f80a</v>
      </c>
      <c r="B705" s="1"/>
      <c r="C705" s="1"/>
      <c r="D705" s="1"/>
      <c r="E705" s="1"/>
      <c r="F705" s="1"/>
      <c r="G705" s="1" t="s">
        <v>945</v>
      </c>
    </row>
    <row r="706" spans="1:7">
      <c r="A706" s="19" t="str">
        <f>HYPERLINK("https://github.com/google/caja/commit/5f03294","5f03294")</f>
        <v>5f03294</v>
      </c>
      <c r="B706" s="1" t="s">
        <v>942</v>
      </c>
      <c r="C706" s="1"/>
      <c r="D706" s="1"/>
      <c r="E706" s="1"/>
      <c r="F706" s="1"/>
      <c r="G706" s="1" t="s">
        <v>953</v>
      </c>
    </row>
    <row r="707" spans="1:7">
      <c r="A707" s="19" t="str">
        <f>HYPERLINK("https://github.com/google/caja/commit/35a7018","35a7018")</f>
        <v>35a7018</v>
      </c>
      <c r="B707" s="1" t="s">
        <v>942</v>
      </c>
      <c r="C707" s="1" t="s">
        <v>944</v>
      </c>
      <c r="D707" s="1" t="s">
        <v>946</v>
      </c>
      <c r="E707" s="1" t="s">
        <v>947</v>
      </c>
      <c r="F707" s="1" t="s">
        <v>943</v>
      </c>
      <c r="G707" s="1" t="s">
        <v>953</v>
      </c>
    </row>
    <row r="708" spans="1:7">
      <c r="A708" s="19" t="str">
        <f>HYPERLINK("https://github.com/google/caja/commit/afef3a6","afef3a6")</f>
        <v>afef3a6</v>
      </c>
      <c r="B708" s="1" t="s">
        <v>942</v>
      </c>
      <c r="C708" s="1"/>
      <c r="D708" s="1"/>
      <c r="E708" s="1"/>
      <c r="F708" s="1"/>
      <c r="G708" s="1" t="s">
        <v>943</v>
      </c>
    </row>
    <row r="709" spans="1:7">
      <c r="A709" s="19" t="str">
        <f>HYPERLINK("https://github.com/google/caja/commit/49dc0b1","49dc0b1")</f>
        <v>49dc0b1</v>
      </c>
      <c r="B709" s="1" t="s">
        <v>942</v>
      </c>
      <c r="C709" s="1"/>
      <c r="D709" s="1"/>
      <c r="E709" s="1"/>
      <c r="F709" s="1"/>
      <c r="G709" s="1" t="s">
        <v>946</v>
      </c>
    </row>
    <row r="710" spans="1:7">
      <c r="A710" s="19" t="str">
        <f>HYPERLINK("https://github.com/google/caja/commit/5144f36","5144f36")</f>
        <v>5144f36</v>
      </c>
      <c r="B710" s="1" t="s">
        <v>942</v>
      </c>
      <c r="C710" s="1"/>
      <c r="D710" s="1"/>
      <c r="E710" s="1"/>
      <c r="F710" s="1" t="s">
        <v>947</v>
      </c>
      <c r="G710" s="1" t="s">
        <v>943</v>
      </c>
    </row>
    <row r="711" spans="1:7">
      <c r="A711" s="19" t="str">
        <f>HYPERLINK("https://github.com/google/closure-compiler/commit/f275157","f275157")</f>
        <v>f275157</v>
      </c>
      <c r="B711" s="1"/>
      <c r="C711" s="1"/>
      <c r="D711" s="1"/>
      <c r="E711" s="1"/>
      <c r="F711" s="1"/>
      <c r="G711" s="1" t="s">
        <v>943</v>
      </c>
    </row>
    <row r="712" spans="1:7">
      <c r="A712" s="19" t="str">
        <f>HYPERLINK("https://github.com/google/closure-compiler/commit/41a1f4b","41a1f4b")</f>
        <v>41a1f4b</v>
      </c>
      <c r="B712" s="1"/>
      <c r="C712" s="1"/>
      <c r="D712" s="1"/>
      <c r="E712" s="1"/>
      <c r="F712" s="1"/>
      <c r="G712" s="1" t="s">
        <v>951</v>
      </c>
    </row>
    <row r="713" spans="1:7">
      <c r="A713" s="19" t="str">
        <f>HYPERLINK("https://github.com/google/closure-compiler/commit/43abbfe","43abbfe")</f>
        <v>43abbfe</v>
      </c>
      <c r="B713" s="1"/>
      <c r="C713" s="1"/>
      <c r="D713" s="1"/>
      <c r="E713" s="1"/>
      <c r="F713" s="1"/>
      <c r="G713" s="1" t="s">
        <v>943</v>
      </c>
    </row>
    <row r="714" spans="1:7">
      <c r="A714" s="19" t="str">
        <f>HYPERLINK("https://github.com/google/closure-compiler/commit/5e5c94b","5e5c94b")</f>
        <v>5e5c94b</v>
      </c>
      <c r="B714" s="1"/>
      <c r="C714" s="1"/>
      <c r="D714" s="1"/>
      <c r="E714" s="1"/>
      <c r="F714" s="1"/>
      <c r="G714" s="1" t="s">
        <v>944</v>
      </c>
    </row>
    <row r="715" spans="1:7">
      <c r="A715" s="19" t="str">
        <f>HYPERLINK("https://github.com/google/closure-compiler/commit/4ef85f9","4ef85f9")</f>
        <v>4ef85f9</v>
      </c>
      <c r="B715" s="1"/>
      <c r="C715" s="1"/>
      <c r="D715" s="1"/>
      <c r="E715" s="1"/>
      <c r="F715" s="1"/>
      <c r="G715" s="1" t="s">
        <v>953</v>
      </c>
    </row>
    <row r="716" spans="1:7">
      <c r="A716" s="19" t="str">
        <f>HYPERLINK("https://github.com/google/closure-compiler/commit/4429f10","4429f10")</f>
        <v>4429f10</v>
      </c>
      <c r="B716" s="1" t="s">
        <v>942</v>
      </c>
      <c r="C716" s="1"/>
      <c r="D716" s="1"/>
      <c r="E716" s="1"/>
      <c r="F716" s="1"/>
      <c r="G716" s="1" t="s">
        <v>946</v>
      </c>
    </row>
    <row r="717" spans="1:7">
      <c r="A717" s="19" t="str">
        <f>HYPERLINK("https://github.com/google/closure-compiler/commit/6033d4c","6033d4c")</f>
        <v>6033d4c</v>
      </c>
      <c r="B717" s="1"/>
      <c r="C717" s="1"/>
      <c r="D717" s="1"/>
      <c r="E717" s="1"/>
      <c r="F717" s="1"/>
      <c r="G717" s="1" t="s">
        <v>945</v>
      </c>
    </row>
    <row r="718" spans="1:7">
      <c r="A718" s="19" t="str">
        <f>HYPERLINK("https://github.com/google/closure-compiler/commit/5465bfb","5465bfb")</f>
        <v>5465bfb</v>
      </c>
      <c r="B718" s="1" t="s">
        <v>942</v>
      </c>
      <c r="C718" s="1"/>
      <c r="D718" s="1"/>
      <c r="E718" s="1"/>
      <c r="F718" s="1"/>
      <c r="G718" s="1" t="s">
        <v>946</v>
      </c>
    </row>
    <row r="719" spans="1:7">
      <c r="A719" s="19" t="str">
        <f>HYPERLINK("https://github.com/google/closure-compiler/commit/66e849c","66e849c")</f>
        <v>66e849c</v>
      </c>
      <c r="B719" s="1"/>
      <c r="C719" s="1"/>
      <c r="D719" s="1"/>
      <c r="E719" s="1"/>
      <c r="F719" s="1"/>
      <c r="G719" s="1" t="s">
        <v>946</v>
      </c>
    </row>
    <row r="720" spans="1:7">
      <c r="A720" s="19" t="str">
        <f>HYPERLINK("https://github.com/google/closure-compiler/commit/330ddf2","330ddf2")</f>
        <v>330ddf2</v>
      </c>
      <c r="B720" s="1"/>
      <c r="C720" s="1"/>
      <c r="D720" s="1"/>
      <c r="E720" s="1"/>
      <c r="F720" s="1"/>
      <c r="G720" s="1" t="s">
        <v>946</v>
      </c>
    </row>
    <row r="721" spans="1:7">
      <c r="A721" s="19" t="str">
        <f>HYPERLINK("https://github.com/google/closure-compiler/commit/09a3027","09a3027")</f>
        <v>09a3027</v>
      </c>
      <c r="B721" s="1"/>
      <c r="C721" s="1"/>
      <c r="D721" s="1"/>
      <c r="E721" s="1"/>
      <c r="F721" s="1"/>
      <c r="G721" s="1" t="s">
        <v>954</v>
      </c>
    </row>
    <row r="722" spans="1:7">
      <c r="A722" s="19" t="str">
        <f>HYPERLINK("https://github.com/google/closure-compiler/commit/fd79cc9","fd79cc9")</f>
        <v>fd79cc9</v>
      </c>
      <c r="B722" s="1" t="s">
        <v>942</v>
      </c>
      <c r="C722" s="1"/>
      <c r="D722" s="1"/>
      <c r="E722" s="1"/>
      <c r="F722" s="1"/>
      <c r="G722" s="1" t="s">
        <v>945</v>
      </c>
    </row>
    <row r="723" spans="1:7">
      <c r="A723" s="19" t="str">
        <f>HYPERLINK("https://github.com/google/closure-compiler/commit/25dd5c6","25dd5c6")</f>
        <v>25dd5c6</v>
      </c>
      <c r="B723" s="1"/>
      <c r="C723" s="1"/>
      <c r="D723" s="1"/>
      <c r="E723" s="1"/>
      <c r="F723" s="1"/>
      <c r="G723" s="1" t="s">
        <v>946</v>
      </c>
    </row>
    <row r="724" spans="1:7">
      <c r="A724" s="19" t="str">
        <f>HYPERLINK("https://github.com/google/closure-compiler/commit/ee936db","ee936db")</f>
        <v>ee936db</v>
      </c>
      <c r="B724" s="1"/>
      <c r="C724" s="1"/>
      <c r="D724" s="1"/>
      <c r="E724" s="1"/>
      <c r="F724" s="1"/>
      <c r="G724" s="1" t="s">
        <v>954</v>
      </c>
    </row>
    <row r="725" spans="1:7">
      <c r="A725" s="19" t="str">
        <f>HYPERLINK("https://github.com/google/closure-compiler/commit/26b5716","26b5716")</f>
        <v>26b5716</v>
      </c>
      <c r="B725" s="1"/>
      <c r="C725" s="1"/>
      <c r="D725" s="1"/>
      <c r="E725" s="1"/>
      <c r="F725" s="1"/>
      <c r="G725" s="1" t="s">
        <v>945</v>
      </c>
    </row>
    <row r="726" spans="1:7">
      <c r="A726" s="19" t="str">
        <f>HYPERLINK("https://github.com/google/closure-compiler/commit/2fae552","2fae552")</f>
        <v>2fae552</v>
      </c>
      <c r="B726" s="1" t="s">
        <v>942</v>
      </c>
      <c r="C726" s="1"/>
      <c r="D726" s="1"/>
      <c r="E726" s="1"/>
      <c r="F726" s="1" t="s">
        <v>946</v>
      </c>
      <c r="G726" s="1" t="s">
        <v>945</v>
      </c>
    </row>
    <row r="727" spans="1:7">
      <c r="A727" s="19" t="str">
        <f>HYPERLINK("https://github.com/google/closure-compiler/commit/38bc30e","38bc30e")</f>
        <v>38bc30e</v>
      </c>
      <c r="B727" s="1" t="s">
        <v>942</v>
      </c>
      <c r="C727" s="1"/>
      <c r="D727" s="1"/>
      <c r="E727" s="1"/>
      <c r="F727" s="1"/>
      <c r="G727" s="1" t="s">
        <v>946</v>
      </c>
    </row>
    <row r="728" spans="1:7">
      <c r="A728" s="19" t="str">
        <f>HYPERLINK("https://github.com/google/closure-compiler/commit/83c874e","83c874e")</f>
        <v>83c874e</v>
      </c>
      <c r="B728" s="1" t="s">
        <v>942</v>
      </c>
      <c r="C728" s="1"/>
      <c r="D728" s="1"/>
      <c r="E728" s="1"/>
      <c r="F728" s="1"/>
      <c r="G728" s="1" t="s">
        <v>946</v>
      </c>
    </row>
    <row r="729" spans="1:7">
      <c r="A729" s="19" t="str">
        <f>HYPERLINK("https://github.com/google/closure-compiler/commit/05ad006","05ad006")</f>
        <v>05ad006</v>
      </c>
      <c r="B729" s="1" t="s">
        <v>942</v>
      </c>
      <c r="C729" s="1"/>
      <c r="D729" s="1"/>
      <c r="E729" s="1"/>
      <c r="F729" s="1"/>
      <c r="G729" s="1" t="s">
        <v>946</v>
      </c>
    </row>
    <row r="730" spans="1:7">
      <c r="A730" s="19" t="str">
        <f>HYPERLINK("https://github.com/google/closure-compiler/commit/c8df197","c8df197")</f>
        <v>c8df197</v>
      </c>
      <c r="B730" s="1" t="s">
        <v>942</v>
      </c>
      <c r="C730" s="1"/>
      <c r="D730" s="1"/>
      <c r="E730" s="1"/>
      <c r="F730" s="1"/>
      <c r="G730" s="1" t="s">
        <v>946</v>
      </c>
    </row>
    <row r="731" spans="1:7">
      <c r="A731" s="19" t="str">
        <f>HYPERLINK("https://github.com/google/closure-compiler/commit/326c57e","326c57e")</f>
        <v>326c57e</v>
      </c>
      <c r="B731" s="1"/>
      <c r="C731" s="1"/>
      <c r="D731" s="1"/>
      <c r="E731" s="1"/>
      <c r="F731" s="1"/>
      <c r="G731" s="1" t="s">
        <v>946</v>
      </c>
    </row>
    <row r="732" spans="1:7">
      <c r="A732" s="19" t="str">
        <f>HYPERLINK("https://github.com/google/closure-compiler/commit/2df399f","2df399f")</f>
        <v>2df399f</v>
      </c>
      <c r="B732" s="1" t="s">
        <v>942</v>
      </c>
      <c r="C732" s="1"/>
      <c r="D732" s="1"/>
      <c r="E732" s="1"/>
      <c r="F732" s="1" t="s">
        <v>946</v>
      </c>
      <c r="G732" s="1" t="s">
        <v>944</v>
      </c>
    </row>
    <row r="733" spans="1:7">
      <c r="A733" s="19" t="str">
        <f>HYPERLINK("https://github.com/google/closure-compiler/commit/2ed26c2","2ed26c2")</f>
        <v>2ed26c2</v>
      </c>
      <c r="B733" s="1"/>
      <c r="C733" s="1"/>
      <c r="D733" s="1"/>
      <c r="E733" s="1"/>
      <c r="F733" s="1"/>
      <c r="G733" s="1" t="s">
        <v>953</v>
      </c>
    </row>
    <row r="734" spans="1:7">
      <c r="A734" s="19" t="str">
        <f>HYPERLINK("https://github.com/google/closure-compiler/commit/7db7728","7db7728")</f>
        <v>7db7728</v>
      </c>
      <c r="B734" s="1"/>
      <c r="C734" s="1"/>
      <c r="D734" s="1"/>
      <c r="E734" s="1"/>
      <c r="F734" s="1" t="s">
        <v>946</v>
      </c>
      <c r="G734" s="1" t="s">
        <v>953</v>
      </c>
    </row>
    <row r="735" spans="1:7">
      <c r="A735" s="19" t="str">
        <f>HYPERLINK("https://github.com/google/closure-compiler/commit/f23c5be","f23c5be")</f>
        <v>f23c5be</v>
      </c>
      <c r="B735" s="1" t="s">
        <v>942</v>
      </c>
      <c r="C735" s="1"/>
      <c r="D735" s="1"/>
      <c r="E735" s="1"/>
      <c r="F735" s="1"/>
      <c r="G735" s="1" t="s">
        <v>946</v>
      </c>
    </row>
    <row r="736" spans="1:7">
      <c r="A736" s="19" t="str">
        <f>HYPERLINK("https://github.com/google/closure-compiler/commit/03e49f9","03e49f9")</f>
        <v>03e49f9</v>
      </c>
      <c r="B736" s="1" t="s">
        <v>942</v>
      </c>
      <c r="C736" s="1"/>
      <c r="D736" s="1"/>
      <c r="E736" s="1"/>
      <c r="F736" s="1" t="s">
        <v>953</v>
      </c>
      <c r="G736" s="1" t="s">
        <v>946</v>
      </c>
    </row>
    <row r="737" spans="1:7">
      <c r="A737" s="19" t="str">
        <f>HYPERLINK("https://github.com/google/closure-compiler/commit/39184a6","39184a6")</f>
        <v>39184a6</v>
      </c>
      <c r="B737" s="1" t="s">
        <v>942</v>
      </c>
      <c r="C737" s="1"/>
      <c r="D737" s="1"/>
      <c r="E737" s="1"/>
      <c r="F737" s="1"/>
      <c r="G737" s="1" t="s">
        <v>946</v>
      </c>
    </row>
    <row r="738" spans="1:7">
      <c r="A738" s="19" t="str">
        <f>HYPERLINK("https://github.com/google/closure-compiler/commit/7e4d75c","7e4d75c")</f>
        <v>7e4d75c</v>
      </c>
      <c r="B738" s="1"/>
      <c r="C738" s="1"/>
      <c r="D738" s="1"/>
      <c r="E738" s="1"/>
      <c r="F738" s="1"/>
      <c r="G738" s="1" t="s">
        <v>953</v>
      </c>
    </row>
    <row r="739" spans="1:7">
      <c r="A739" s="19" t="str">
        <f>HYPERLINK("https://github.com/google/closure-compiler/commit/9df6321","9df6321")</f>
        <v>9df6321</v>
      </c>
      <c r="B739" s="1"/>
      <c r="C739" s="1"/>
      <c r="D739" s="1"/>
      <c r="E739" s="1"/>
      <c r="F739" s="1"/>
      <c r="G739" s="1" t="s">
        <v>951</v>
      </c>
    </row>
    <row r="740" spans="1:7">
      <c r="A740" s="19" t="str">
        <f>HYPERLINK("https://github.com/google/closure-compiler/commit/e35ee81","e35ee81")</f>
        <v>e35ee81</v>
      </c>
      <c r="B740" s="1" t="s">
        <v>942</v>
      </c>
      <c r="C740" s="1"/>
      <c r="D740" s="1"/>
      <c r="E740" s="1"/>
      <c r="F740" s="1" t="s">
        <v>946</v>
      </c>
      <c r="G740" s="1" t="s">
        <v>943</v>
      </c>
    </row>
    <row r="741" spans="1:7">
      <c r="A741" s="19" t="str">
        <f>HYPERLINK("https://github.com/google/closure-compiler/commit/e6e4313","e6e4313")</f>
        <v>e6e4313</v>
      </c>
      <c r="B741" s="1" t="s">
        <v>942</v>
      </c>
      <c r="C741" s="1"/>
      <c r="D741" s="1"/>
      <c r="E741" s="1"/>
      <c r="F741" s="1"/>
      <c r="G741" s="1" t="s">
        <v>945</v>
      </c>
    </row>
    <row r="742" spans="1:7">
      <c r="A742" s="19" t="str">
        <f>HYPERLINK("https://github.com/google/closure-compiler/commit/aeaa7a6","aeaa7a6")</f>
        <v>aeaa7a6</v>
      </c>
      <c r="B742" s="1" t="s">
        <v>942</v>
      </c>
      <c r="C742" s="1"/>
      <c r="D742" s="1"/>
      <c r="E742" s="1"/>
      <c r="F742" s="1"/>
      <c r="G742" s="1" t="s">
        <v>943</v>
      </c>
    </row>
    <row r="743" spans="1:7">
      <c r="A743" s="19" t="str">
        <f>HYPERLINK("https://github.com/google/closure-compiler/commit/2b4e30f","2b4e30f")</f>
        <v>2b4e30f</v>
      </c>
      <c r="B743" s="1"/>
      <c r="C743" s="1"/>
      <c r="D743" s="1"/>
      <c r="E743" s="1"/>
      <c r="F743" s="1"/>
      <c r="G743" s="1" t="s">
        <v>952</v>
      </c>
    </row>
    <row r="744" spans="1:7">
      <c r="A744" s="19" t="str">
        <f>HYPERLINK("https://github.com/google/closure-compiler/commit/7d0ea79","7d0ea79")</f>
        <v>7d0ea79</v>
      </c>
      <c r="B744" s="1" t="s">
        <v>942</v>
      </c>
      <c r="C744" s="1"/>
      <c r="D744" s="1"/>
      <c r="E744" s="1"/>
      <c r="F744" s="1" t="s">
        <v>946</v>
      </c>
      <c r="G744" s="1" t="s">
        <v>951</v>
      </c>
    </row>
    <row r="745" spans="1:7">
      <c r="A745" s="19" t="str">
        <f>HYPERLINK("https://github.com/google/closure-compiler/commit/7ab7014","7ab7014")</f>
        <v>7ab7014</v>
      </c>
      <c r="B745" s="1"/>
      <c r="C745" s="1"/>
      <c r="D745" s="1"/>
      <c r="E745" s="1"/>
      <c r="F745" s="1" t="s">
        <v>946</v>
      </c>
      <c r="G745" s="1" t="s">
        <v>943</v>
      </c>
    </row>
    <row r="746" spans="1:7">
      <c r="A746" s="19" t="str">
        <f>HYPERLINK("https://github.com/google/closure-compiler/commit/cb67bb1","cb67bb1")</f>
        <v>cb67bb1</v>
      </c>
      <c r="B746" s="1"/>
      <c r="C746" s="1"/>
      <c r="D746" s="1"/>
      <c r="E746" s="1"/>
      <c r="F746" s="1"/>
      <c r="G746" s="1" t="s">
        <v>953</v>
      </c>
    </row>
    <row r="747" spans="1:7">
      <c r="A747" s="19" t="str">
        <f>HYPERLINK("https://github.com/google/closure-compiler/commit/318ac4d","318ac4d")</f>
        <v>318ac4d</v>
      </c>
      <c r="B747" s="1" t="s">
        <v>942</v>
      </c>
      <c r="C747" s="1"/>
      <c r="D747" s="1"/>
      <c r="E747" s="1"/>
      <c r="F747" s="1"/>
      <c r="G747" s="1" t="s">
        <v>953</v>
      </c>
    </row>
    <row r="748" spans="1:7">
      <c r="A748" s="19" t="str">
        <f>HYPERLINK("https://github.com/google/closure-compiler/commit/fd1eb16","fd1eb16")</f>
        <v>fd1eb16</v>
      </c>
      <c r="B748" s="1" t="s">
        <v>942</v>
      </c>
      <c r="C748" s="1"/>
      <c r="D748" s="1"/>
      <c r="E748" s="1"/>
      <c r="F748" s="1" t="s">
        <v>951</v>
      </c>
      <c r="G748" s="1" t="s">
        <v>944</v>
      </c>
    </row>
    <row r="749" spans="1:7">
      <c r="A749" s="19" t="str">
        <f>HYPERLINK("https://github.com/google/closure-compiler/commit/78816ee","78816ee")</f>
        <v>78816ee</v>
      </c>
      <c r="B749" s="1"/>
      <c r="C749" s="1"/>
      <c r="D749" s="1"/>
      <c r="E749" s="1"/>
      <c r="F749" s="1"/>
      <c r="G749" s="1" t="s">
        <v>942</v>
      </c>
    </row>
    <row r="750" spans="1:7">
      <c r="A750" s="19" t="str">
        <f>HYPERLINK("https://github.com/google/closure-stylesheets/commit/11acbf8","11acbf8")</f>
        <v>11acbf8</v>
      </c>
      <c r="B750" s="1"/>
      <c r="C750" s="1"/>
      <c r="D750" s="1"/>
      <c r="E750" s="1"/>
      <c r="F750" s="1"/>
      <c r="G750" s="1" t="s">
        <v>946</v>
      </c>
    </row>
    <row r="751" spans="1:7">
      <c r="A751" s="19" t="str">
        <f>HYPERLINK("https://github.com/google/closure-stylesheets/commit/43e0a0b","43e0a0b")</f>
        <v>43e0a0b</v>
      </c>
      <c r="B751" s="1"/>
      <c r="C751" s="1"/>
      <c r="D751" s="1"/>
      <c r="E751" s="1"/>
      <c r="F751" s="1"/>
      <c r="G751" s="1" t="s">
        <v>959</v>
      </c>
    </row>
    <row r="752" spans="1:7">
      <c r="A752" s="19" t="str">
        <f>HYPERLINK("https://github.com/google/closure-stylesheets/commit/3a00a40","3a00a40")</f>
        <v>3a00a40</v>
      </c>
      <c r="B752" s="1"/>
      <c r="C752" s="1"/>
      <c r="D752" s="1"/>
      <c r="E752" s="1"/>
      <c r="F752" s="1"/>
      <c r="G752" s="1" t="s">
        <v>953</v>
      </c>
    </row>
    <row r="753" spans="1:7">
      <c r="A753" s="19" t="str">
        <f>HYPERLINK("https://github.com/google/closure-stylesheets/commit/b0a99b8","b0a99b8")</f>
        <v>b0a99b8</v>
      </c>
      <c r="B753" s="1"/>
      <c r="C753" s="1"/>
      <c r="D753" s="1"/>
      <c r="E753" s="1"/>
      <c r="F753" s="1"/>
      <c r="G753" s="1" t="s">
        <v>951</v>
      </c>
    </row>
    <row r="754" spans="1:7">
      <c r="A754" s="19" t="str">
        <f>HYPERLINK("https://github.com/google/closure-stylesheets/commit/957bce9","957bce9")</f>
        <v>957bce9</v>
      </c>
      <c r="B754" s="1"/>
      <c r="C754" s="1"/>
      <c r="D754" s="1"/>
      <c r="E754" s="1"/>
      <c r="F754" s="1"/>
      <c r="G754" s="1" t="s">
        <v>946</v>
      </c>
    </row>
    <row r="755" spans="1:7">
      <c r="A755" s="19" t="str">
        <f>HYPERLINK("https://github.com/google/closure-stylesheets/commit/b5057b7","b5057b7")</f>
        <v>b5057b7</v>
      </c>
      <c r="B755" s="1" t="s">
        <v>942</v>
      </c>
      <c r="C755" s="1"/>
      <c r="D755" s="1"/>
      <c r="E755" s="1"/>
      <c r="F755" s="1"/>
      <c r="G755" s="1" t="s">
        <v>943</v>
      </c>
    </row>
    <row r="756" spans="1:7">
      <c r="A756" s="19" t="str">
        <f>HYPERLINK("https://github.com/google/closure-stylesheets/commit/b02d77b","b02d77b")</f>
        <v>b02d77b</v>
      </c>
      <c r="B756" s="1" t="s">
        <v>942</v>
      </c>
      <c r="C756" s="1"/>
      <c r="D756" s="1"/>
      <c r="E756" s="1"/>
      <c r="F756" s="1"/>
      <c r="G756" s="1" t="s">
        <v>943</v>
      </c>
    </row>
    <row r="757" spans="1:7">
      <c r="A757" s="20" t="str">
        <f>HYPERLINK("https://github.com/google/closure-stylesheets/commit/a7a5dea","a7a5dea")</f>
        <v>a7a5dea</v>
      </c>
      <c r="B757" s="1" t="s">
        <v>942</v>
      </c>
      <c r="C757" s="1"/>
      <c r="D757" s="1"/>
      <c r="E757" s="1"/>
      <c r="F757" s="1"/>
      <c r="G757" s="1" t="s">
        <v>946</v>
      </c>
    </row>
    <row r="758" spans="1:7">
      <c r="A758" s="19" t="str">
        <f>HYPERLINK("https://github.com/google/closure-templates/commit/b90983b","b90983b")</f>
        <v>b90983b</v>
      </c>
      <c r="B758" s="1"/>
      <c r="C758" s="1"/>
      <c r="D758" s="1"/>
      <c r="E758" s="1"/>
      <c r="F758" s="1"/>
      <c r="G758" s="1" t="s">
        <v>953</v>
      </c>
    </row>
    <row r="759" spans="1:7">
      <c r="A759" s="19" t="str">
        <f>HYPERLINK("https://github.com/google/closure-templates/commit/1794620","1794620")</f>
        <v>1794620</v>
      </c>
      <c r="B759" s="1" t="s">
        <v>942</v>
      </c>
      <c r="C759" s="1"/>
      <c r="D759" s="1"/>
      <c r="E759" s="1"/>
      <c r="F759" s="1"/>
      <c r="G759" s="1" t="s">
        <v>944</v>
      </c>
    </row>
    <row r="760" spans="1:7">
      <c r="A760" s="19" t="str">
        <f>HYPERLINK("https://github.com/google/closure-templates/commit/16f83e5","16f83e5")</f>
        <v>16f83e5</v>
      </c>
      <c r="B760" s="1"/>
      <c r="C760" s="1"/>
      <c r="D760" s="1"/>
      <c r="E760" s="1"/>
      <c r="F760" s="1"/>
      <c r="G760" s="1" t="s">
        <v>953</v>
      </c>
    </row>
    <row r="761" spans="1:7">
      <c r="A761" s="19" t="str">
        <f>HYPERLINK("https://github.com/google/closure-templates/commit/10760d0","10760d0")</f>
        <v>10760d0</v>
      </c>
      <c r="B761" s="1"/>
      <c r="C761" s="1"/>
      <c r="D761" s="1"/>
      <c r="E761" s="1"/>
      <c r="F761" s="1"/>
      <c r="G761" s="1" t="s">
        <v>953</v>
      </c>
    </row>
    <row r="762" spans="1:7">
      <c r="A762" s="19" t="str">
        <f>HYPERLINK("https://github.com/google/closure-templates/commit/53b91bd","53b91bd")</f>
        <v>53b91bd</v>
      </c>
      <c r="B762" s="1" t="s">
        <v>942</v>
      </c>
      <c r="C762" s="1"/>
      <c r="D762" s="1"/>
      <c r="E762" s="1"/>
      <c r="F762" s="1"/>
      <c r="G762" s="1" t="s">
        <v>944</v>
      </c>
    </row>
    <row r="763" spans="1:7">
      <c r="A763" s="19" t="str">
        <f>HYPERLINK("https://github.com/google/closure-templates/commit/ca8369e","ca8369e")</f>
        <v>ca8369e</v>
      </c>
      <c r="B763" s="1" t="s">
        <v>942</v>
      </c>
      <c r="C763" s="1"/>
      <c r="D763" s="1"/>
      <c r="E763" s="1"/>
      <c r="F763" s="1" t="s">
        <v>946</v>
      </c>
      <c r="G763" s="1" t="s">
        <v>943</v>
      </c>
    </row>
    <row r="764" spans="1:7">
      <c r="A764" s="19" t="str">
        <f>HYPERLINK("https://github.com/google/closure-templates/commit/e24690d","e24690d")</f>
        <v>e24690d</v>
      </c>
      <c r="B764" s="1"/>
      <c r="C764" s="1"/>
      <c r="D764" s="1"/>
      <c r="E764" s="1"/>
      <c r="F764" s="1"/>
      <c r="G764" s="1" t="s">
        <v>945</v>
      </c>
    </row>
    <row r="765" spans="1:7">
      <c r="A765" s="19" t="str">
        <f>HYPERLINK("https://github.com/google/closure-templates/commit/e469eab","e469eab")</f>
        <v>e469eab</v>
      </c>
      <c r="B765" s="1" t="s">
        <v>942</v>
      </c>
      <c r="C765" s="1"/>
      <c r="D765" s="1"/>
      <c r="E765" s="1"/>
      <c r="F765" s="1"/>
      <c r="G765" s="1" t="s">
        <v>946</v>
      </c>
    </row>
    <row r="766" spans="1:7">
      <c r="A766" s="19" t="str">
        <f>HYPERLINK("https://github.com/google/closure-templates/commit/4c17a4b","4c17a4b")</f>
        <v>4c17a4b</v>
      </c>
      <c r="B766" s="1" t="s">
        <v>942</v>
      </c>
      <c r="C766" s="1"/>
      <c r="D766" s="1"/>
      <c r="E766" s="1"/>
      <c r="F766" s="1"/>
      <c r="G766" s="1" t="s">
        <v>944</v>
      </c>
    </row>
    <row r="767" spans="1:7">
      <c r="A767" s="19" t="str">
        <f>HYPERLINK("https://github.com/google/closure-templates/commit/e85ef1a","e85ef1a")</f>
        <v>e85ef1a</v>
      </c>
      <c r="B767" s="1"/>
      <c r="C767" s="1"/>
      <c r="D767" s="1"/>
      <c r="E767" s="1"/>
      <c r="F767" s="1"/>
      <c r="G767" s="1" t="s">
        <v>946</v>
      </c>
    </row>
    <row r="768" spans="1:7">
      <c r="A768" s="19" t="str">
        <f>HYPERLINK("https://github.com/google/closure-templates/commit/926bb1b","926bb1b")</f>
        <v>926bb1b</v>
      </c>
      <c r="B768" s="1"/>
      <c r="C768" s="1"/>
      <c r="D768" s="1"/>
      <c r="E768" s="1"/>
      <c r="F768" s="1"/>
      <c r="G768" s="1" t="s">
        <v>944</v>
      </c>
    </row>
    <row r="769" spans="1:7">
      <c r="A769" s="19" t="str">
        <f>HYPERLINK("https://github.com/google/closure-templates/commit/f39c874","f39c874")</f>
        <v>f39c874</v>
      </c>
      <c r="B769" s="1" t="s">
        <v>942</v>
      </c>
      <c r="C769" s="1"/>
      <c r="D769" s="1"/>
      <c r="E769" s="1"/>
      <c r="F769" s="1"/>
      <c r="G769" s="1" t="s">
        <v>945</v>
      </c>
    </row>
    <row r="770" spans="1:7">
      <c r="A770" s="19" t="str">
        <f>HYPERLINK("https://github.com/google/closure-templates/commit/c0e49a8","c0e49a8")</f>
        <v>c0e49a8</v>
      </c>
      <c r="B770" s="1"/>
      <c r="C770" s="1"/>
      <c r="D770" s="1"/>
      <c r="E770" s="1"/>
      <c r="F770" s="1"/>
      <c r="G770" s="1" t="s">
        <v>950</v>
      </c>
    </row>
    <row r="771" spans="1:7">
      <c r="A771" s="19" t="str">
        <f>HYPERLINK("https://github.com/google/closure-templates/commit/edb7dd2","edb7dd2")</f>
        <v>edb7dd2</v>
      </c>
      <c r="B771" s="1"/>
      <c r="C771" s="1"/>
      <c r="D771" s="1"/>
      <c r="E771" s="1"/>
      <c r="F771" s="1"/>
      <c r="G771" s="1" t="s">
        <v>950</v>
      </c>
    </row>
    <row r="772" spans="1:7">
      <c r="A772" s="19" t="str">
        <f>HYPERLINK("https://github.com/google/closure-templates/commit/b3990fd","b3990fd")</f>
        <v>b3990fd</v>
      </c>
      <c r="B772" s="1" t="s">
        <v>942</v>
      </c>
      <c r="C772" s="1"/>
      <c r="D772" s="1"/>
      <c r="E772" s="1"/>
      <c r="F772" s="1"/>
      <c r="G772" s="1" t="s">
        <v>946</v>
      </c>
    </row>
    <row r="773" spans="1:7">
      <c r="A773" s="19" t="str">
        <f>HYPERLINK("https://github.com/google/closure-templates/commit/7c0ee50","7c0ee50")</f>
        <v>7c0ee50</v>
      </c>
      <c r="B773" s="1"/>
      <c r="C773" s="1"/>
      <c r="D773" s="1"/>
      <c r="E773" s="1"/>
      <c r="F773" s="1"/>
      <c r="G773" s="1" t="s">
        <v>950</v>
      </c>
    </row>
    <row r="774" spans="1:7">
      <c r="A774" s="19" t="str">
        <f>HYPERLINK("https://github.com/google/error-prone/commit/ad84be5","ad84be5")</f>
        <v>ad84be5</v>
      </c>
      <c r="B774" s="1" t="s">
        <v>942</v>
      </c>
      <c r="C774" s="1"/>
      <c r="D774" s="1"/>
      <c r="E774" s="1"/>
      <c r="F774" s="1"/>
      <c r="G774" s="1" t="s">
        <v>943</v>
      </c>
    </row>
    <row r="775" spans="1:7">
      <c r="A775" s="19" t="str">
        <f>HYPERLINK("https://github.com/google/error-prone/commit/c849cbf","c849cbf")</f>
        <v>c849cbf</v>
      </c>
      <c r="B775" s="1" t="s">
        <v>942</v>
      </c>
      <c r="C775" s="1"/>
      <c r="D775" s="1"/>
      <c r="E775" s="1"/>
      <c r="F775" s="1"/>
      <c r="G775" s="1" t="s">
        <v>944</v>
      </c>
    </row>
    <row r="776" spans="1:7">
      <c r="A776" s="19" t="str">
        <f>HYPERLINK("https://github.com/google/error-prone/commit/865a6b8","865a6b8")</f>
        <v>865a6b8</v>
      </c>
      <c r="B776" s="1"/>
      <c r="C776" s="1"/>
      <c r="D776" s="1"/>
      <c r="E776" s="1"/>
      <c r="F776" s="1" t="s">
        <v>945</v>
      </c>
      <c r="G776" s="1" t="s">
        <v>942</v>
      </c>
    </row>
    <row r="777" spans="1:7">
      <c r="A777" s="19" t="str">
        <f>HYPERLINK("https://github.com/google/error-prone/commit/6de880c","6de880c")</f>
        <v>6de880c</v>
      </c>
      <c r="B777" s="1" t="s">
        <v>942</v>
      </c>
      <c r="C777" s="1"/>
      <c r="D777" s="1"/>
      <c r="E777" s="1"/>
      <c r="F777" s="1"/>
      <c r="G777" s="1" t="s">
        <v>943</v>
      </c>
    </row>
    <row r="778" spans="1:7">
      <c r="A778" s="19" t="str">
        <f>HYPERLINK("https://github.com/google/error-prone/commit/9c9b2ff","9c9b2ff")</f>
        <v>9c9b2ff</v>
      </c>
      <c r="B778" s="1"/>
      <c r="C778" s="1"/>
      <c r="D778" s="1"/>
      <c r="E778" s="1"/>
      <c r="F778" s="1"/>
      <c r="G778" s="1" t="s">
        <v>946</v>
      </c>
    </row>
    <row r="779" spans="1:7">
      <c r="A779" s="19" t="str">
        <f>HYPERLINK("https://github.com/google/error-prone/commit/4b1a20c","4b1a20c")</f>
        <v>4b1a20c</v>
      </c>
      <c r="B779" s="1"/>
      <c r="C779" s="1"/>
      <c r="D779" s="1"/>
      <c r="E779" s="1"/>
      <c r="F779" s="1"/>
      <c r="G779" s="1" t="s">
        <v>953</v>
      </c>
    </row>
    <row r="780" spans="1:7">
      <c r="A780" s="19" t="str">
        <f>HYPERLINK("https://github.com/google/error-prone/commit/a45b983","a45b983")</f>
        <v>a45b983</v>
      </c>
      <c r="B780" s="1" t="s">
        <v>942</v>
      </c>
      <c r="C780" s="1"/>
      <c r="D780" s="1"/>
      <c r="E780" s="1"/>
      <c r="F780" s="1"/>
      <c r="G780" s="1" t="s">
        <v>943</v>
      </c>
    </row>
    <row r="781" spans="1:7">
      <c r="A781" s="19" t="str">
        <f>HYPERLINK("https://github.com/google/error-prone/commit/14b8157","14b8157")</f>
        <v>14b8157</v>
      </c>
      <c r="B781" s="1" t="s">
        <v>942</v>
      </c>
      <c r="C781" s="1"/>
      <c r="D781" s="1"/>
      <c r="E781" s="1"/>
      <c r="F781" s="1"/>
      <c r="G781" s="1" t="s">
        <v>945</v>
      </c>
    </row>
    <row r="782" spans="1:7">
      <c r="A782" s="19" t="str">
        <f>HYPERLINK("https://github.com/google/error-prone/commit/37cb93b","37cb93b")</f>
        <v>37cb93b</v>
      </c>
      <c r="B782" s="1"/>
      <c r="C782" s="1"/>
      <c r="D782" s="1"/>
      <c r="E782" s="1"/>
      <c r="F782" s="1"/>
      <c r="G782" s="1" t="s">
        <v>946</v>
      </c>
    </row>
    <row r="783" spans="1:7">
      <c r="A783" s="19" t="str">
        <f>HYPERLINK("https://github.com/google/error-prone/commit/0656987","0656987")</f>
        <v>0656987</v>
      </c>
      <c r="B783" s="1"/>
      <c r="C783" s="1"/>
      <c r="D783" s="1"/>
      <c r="E783" s="1"/>
      <c r="F783" s="1"/>
      <c r="G783" s="1" t="s">
        <v>951</v>
      </c>
    </row>
    <row r="784" spans="1:7">
      <c r="A784" s="19" t="str">
        <f>HYPERLINK("https://github.com/google/error-prone/commit/eb5a3f7","eb5a3f7")</f>
        <v>eb5a3f7</v>
      </c>
      <c r="B784" s="1" t="s">
        <v>942</v>
      </c>
      <c r="C784" s="1"/>
      <c r="D784" s="1"/>
      <c r="E784" s="1"/>
      <c r="F784" s="1"/>
      <c r="G784" s="1" t="s">
        <v>945</v>
      </c>
    </row>
    <row r="785" spans="1:7">
      <c r="A785" s="19" t="str">
        <f>HYPERLINK("https://github.com/google/error-prone/commit/65875df","65875df")</f>
        <v>65875df</v>
      </c>
      <c r="B785" s="1"/>
      <c r="C785" s="1"/>
      <c r="D785" s="1"/>
      <c r="E785" s="1"/>
      <c r="F785" s="1"/>
      <c r="G785" s="1" t="s">
        <v>951</v>
      </c>
    </row>
    <row r="786" spans="1:7">
      <c r="A786" s="19" t="str">
        <f>HYPERLINK("https://github.com/google/error-prone/commit/d9dda89","d9dda89")</f>
        <v>d9dda89</v>
      </c>
      <c r="B786" s="1" t="s">
        <v>942</v>
      </c>
      <c r="C786" s="1"/>
      <c r="D786" s="1"/>
      <c r="E786" s="1"/>
      <c r="F786" s="1"/>
      <c r="G786" s="1" t="s">
        <v>946</v>
      </c>
    </row>
    <row r="787" spans="1:7">
      <c r="A787" s="19" t="str">
        <f>HYPERLINK("https://github.com/google/error-prone/commit/c7a89f3","c7a89f3")</f>
        <v>c7a89f3</v>
      </c>
      <c r="B787" s="1"/>
      <c r="C787" s="1"/>
      <c r="D787" s="1"/>
      <c r="E787" s="1"/>
      <c r="F787" s="1"/>
      <c r="G787" s="1" t="s">
        <v>946</v>
      </c>
    </row>
    <row r="788" spans="1:7">
      <c r="A788" s="19" t="str">
        <f>HYPERLINK("https://github.com/google/error-prone/commit/e0e92ee","e0e92ee")</f>
        <v>e0e92ee</v>
      </c>
      <c r="B788" s="1" t="s">
        <v>942</v>
      </c>
      <c r="C788" s="1"/>
      <c r="D788" s="1"/>
      <c r="E788" s="1"/>
      <c r="F788" s="1"/>
      <c r="G788" s="1" t="s">
        <v>946</v>
      </c>
    </row>
    <row r="789" spans="1:7">
      <c r="A789" s="19" t="str">
        <f>HYPERLINK("https://github.com/google/error-prone/commit/5b3008c","5b3008c")</f>
        <v>5b3008c</v>
      </c>
      <c r="B789" s="1" t="s">
        <v>942</v>
      </c>
      <c r="C789" s="1"/>
      <c r="D789" s="1"/>
      <c r="E789" s="1"/>
      <c r="F789" s="1"/>
      <c r="G789" s="1" t="s">
        <v>946</v>
      </c>
    </row>
    <row r="790" spans="1:7">
      <c r="A790" s="19" t="str">
        <f>HYPERLINK("https://github.com/google/error-prone/commit/5037ad1","5037ad1")</f>
        <v>5037ad1</v>
      </c>
      <c r="B790" s="1"/>
      <c r="C790" s="1"/>
      <c r="D790" s="1"/>
      <c r="E790" s="1"/>
      <c r="F790" s="1"/>
      <c r="G790" s="1" t="s">
        <v>946</v>
      </c>
    </row>
    <row r="791" spans="1:7">
      <c r="A791" s="19" t="str">
        <f>HYPERLINK("https://github.com/google/error-prone/commit/8534e09","8534e09")</f>
        <v>8534e09</v>
      </c>
      <c r="B791" s="1"/>
      <c r="C791" s="1"/>
      <c r="D791" s="1"/>
      <c r="E791" s="1"/>
      <c r="F791" s="1"/>
      <c r="G791" s="1" t="s">
        <v>951</v>
      </c>
    </row>
    <row r="792" spans="1:7">
      <c r="A792" s="19" t="str">
        <f>HYPERLINK("https://github.com/google/error-prone/commit/9fb40d7","9fb40d7")</f>
        <v>9fb40d7</v>
      </c>
      <c r="B792" s="1"/>
      <c r="C792" s="1"/>
      <c r="D792" s="1"/>
      <c r="E792" s="1"/>
      <c r="F792" s="1"/>
      <c r="G792" s="1" t="s">
        <v>942</v>
      </c>
    </row>
    <row r="793" spans="1:7">
      <c r="A793" s="19" t="str">
        <f>HYPERLINK("https://github.com/google/error-prone/commit/7c9a32a","7c9a32a")</f>
        <v>7c9a32a</v>
      </c>
      <c r="B793" s="1"/>
      <c r="C793" s="1"/>
      <c r="D793" s="1"/>
      <c r="E793" s="1"/>
      <c r="F793" s="1"/>
      <c r="G793" s="1" t="s">
        <v>946</v>
      </c>
    </row>
    <row r="794" spans="1:7">
      <c r="A794" s="19" t="str">
        <f>HYPERLINK("https://github.com/google/error-prone/commit/370735d","370735d")</f>
        <v>370735d</v>
      </c>
      <c r="B794" s="1" t="s">
        <v>942</v>
      </c>
      <c r="C794" s="1"/>
      <c r="D794" s="1"/>
      <c r="E794" s="1"/>
      <c r="F794" s="1" t="s">
        <v>945</v>
      </c>
      <c r="G794" s="1" t="s">
        <v>946</v>
      </c>
    </row>
    <row r="795" spans="1:7">
      <c r="A795" s="19" t="str">
        <f>HYPERLINK("https://github.com/google/error-prone/commit/4b93917","4b93917")</f>
        <v>4b93917</v>
      </c>
      <c r="B795" s="1"/>
      <c r="C795" s="1"/>
      <c r="D795" s="1"/>
      <c r="E795" s="1"/>
      <c r="F795" s="1"/>
      <c r="G795" s="1" t="s">
        <v>945</v>
      </c>
    </row>
    <row r="796" spans="1:7">
      <c r="A796" s="19" t="str">
        <f>HYPERLINK("https://github.com/inferred/FreeBuilder/commit/5fc108c","5fc108c")</f>
        <v>5fc108c</v>
      </c>
      <c r="B796" s="1"/>
      <c r="C796" s="1"/>
      <c r="D796" s="1"/>
      <c r="E796" s="1"/>
      <c r="F796" s="1"/>
      <c r="G796" s="1" t="s">
        <v>946</v>
      </c>
    </row>
    <row r="797" spans="1:7">
      <c r="A797" s="19" t="str">
        <f>HYPERLINK("https://github.com/inferred/FreeBuilder/commit/451c9f9","451c9f9")</f>
        <v>451c9f9</v>
      </c>
      <c r="B797" s="1"/>
      <c r="C797" s="1"/>
      <c r="D797" s="1"/>
      <c r="E797" s="1"/>
      <c r="F797" s="1"/>
      <c r="G797" s="1" t="s">
        <v>946</v>
      </c>
    </row>
    <row r="798" spans="1:7">
      <c r="A798" s="19" t="str">
        <f>HYPERLINK("https://github.com/googleapis/google-http-java-client/commit/ecbd338","ecbd338")</f>
        <v>ecbd338</v>
      </c>
      <c r="B798" s="1" t="s">
        <v>942</v>
      </c>
      <c r="C798" s="1"/>
      <c r="D798" s="1"/>
      <c r="E798" s="1"/>
      <c r="F798" s="1"/>
      <c r="G798" s="1" t="s">
        <v>945</v>
      </c>
    </row>
    <row r="799" spans="1:7">
      <c r="A799" s="19" t="str">
        <f>HYPERLINK("https://github.com/googleapis/google-http-java-client/commit/3d45f2c","3d45f2c")</f>
        <v>3d45f2c</v>
      </c>
      <c r="B799" s="1" t="s">
        <v>942</v>
      </c>
      <c r="C799" s="1"/>
      <c r="D799" s="1"/>
      <c r="E799" s="1"/>
      <c r="F799" s="1"/>
      <c r="G799" s="1" t="s">
        <v>946</v>
      </c>
    </row>
    <row r="800" spans="1:7">
      <c r="A800" s="19" t="str">
        <f>HYPERLINK("https://github.com/googleapis/google-http-java-client/commit/7b0f422","7b0f422")</f>
        <v>7b0f422</v>
      </c>
      <c r="B800" s="1" t="s">
        <v>942</v>
      </c>
      <c r="C800" s="1"/>
      <c r="D800" s="1"/>
      <c r="E800" s="1"/>
      <c r="F800" s="1"/>
      <c r="G800" s="1" t="s">
        <v>945</v>
      </c>
    </row>
    <row r="801" spans="1:7">
      <c r="A801" s="19" t="str">
        <f>HYPERLINK("https://github.com/googleapis/google-http-java-client/commit/81fbe8d","81fbe8d")</f>
        <v>81fbe8d</v>
      </c>
      <c r="B801" s="1"/>
      <c r="C801" s="1"/>
      <c r="D801" s="1"/>
      <c r="E801" s="1"/>
      <c r="F801" s="1"/>
      <c r="G801" s="1" t="s">
        <v>946</v>
      </c>
    </row>
    <row r="802" spans="1:7">
      <c r="A802" s="19" t="str">
        <f>HYPERLINK("https://github.com/googleapis/google-http-java-client/commit/bb1cc58","bb1cc58")</f>
        <v>bb1cc58</v>
      </c>
      <c r="B802" s="1" t="s">
        <v>942</v>
      </c>
      <c r="C802" s="1"/>
      <c r="D802" s="1"/>
      <c r="E802" s="1"/>
      <c r="F802" s="1"/>
      <c r="G802" s="1" t="s">
        <v>946</v>
      </c>
    </row>
    <row r="803" spans="1:7">
      <c r="A803" s="19" t="str">
        <f>HYPERLINK("https://github.com/google/google-java-format/commit/7857c33","7857c33")</f>
        <v>7857c33</v>
      </c>
      <c r="B803" s="1" t="s">
        <v>942</v>
      </c>
      <c r="C803" s="1"/>
      <c r="D803" s="1"/>
      <c r="E803" s="1"/>
      <c r="F803" s="1"/>
      <c r="G803" s="1" t="s">
        <v>946</v>
      </c>
    </row>
    <row r="804" spans="1:7">
      <c r="A804" s="19" t="str">
        <f>HYPERLINK("https://github.com/google/google-java-format/commit/24edd0c","24edd0c")</f>
        <v>24edd0c</v>
      </c>
      <c r="B804" s="1" t="s">
        <v>942</v>
      </c>
      <c r="C804" s="1"/>
      <c r="D804" s="1"/>
      <c r="E804" s="1"/>
      <c r="F804" s="1"/>
      <c r="G804" s="1" t="s">
        <v>946</v>
      </c>
    </row>
    <row r="805" spans="1:7">
      <c r="A805" s="19" t="str">
        <f>HYPERLINK("https://github.com/google/google-java-format/commit/c83047c","c83047c")</f>
        <v>c83047c</v>
      </c>
      <c r="B805" s="1" t="s">
        <v>942</v>
      </c>
      <c r="C805" s="1"/>
      <c r="D805" s="1"/>
      <c r="E805" s="1"/>
      <c r="F805" s="1" t="s">
        <v>946</v>
      </c>
      <c r="G805" s="1" t="s">
        <v>954</v>
      </c>
    </row>
    <row r="806" spans="1:7">
      <c r="A806" s="19" t="str">
        <f>HYPERLINK("https://github.com/google/google-java-format/commit/70ab4ac","70ab4ac")</f>
        <v>70ab4ac</v>
      </c>
      <c r="B806" s="1" t="s">
        <v>942</v>
      </c>
      <c r="C806" s="1"/>
      <c r="D806" s="1"/>
      <c r="E806" s="1"/>
      <c r="F806" s="1"/>
      <c r="G806" s="1" t="s">
        <v>946</v>
      </c>
    </row>
    <row r="807" spans="1:7">
      <c r="A807" s="19" t="str">
        <f>HYPERLINK("https://github.com/google/google-java-format/commit/83cd759","83cd759")</f>
        <v>83cd759</v>
      </c>
      <c r="B807" s="1" t="s">
        <v>942</v>
      </c>
      <c r="C807" s="1"/>
      <c r="D807" s="1"/>
      <c r="E807" s="1"/>
      <c r="F807" s="1"/>
      <c r="G807" s="1" t="s">
        <v>945</v>
      </c>
    </row>
    <row r="808" spans="1:7">
      <c r="A808" s="19" t="str">
        <f>HYPERLINK("https://github.com/google/google-java-format/commit/a0fe9f1","a0fe9f1")</f>
        <v>a0fe9f1</v>
      </c>
      <c r="B808" s="1" t="s">
        <v>942</v>
      </c>
      <c r="C808" s="1"/>
      <c r="D808" s="1"/>
      <c r="E808" s="1"/>
      <c r="F808" s="1"/>
      <c r="G808" s="1" t="s">
        <v>946</v>
      </c>
    </row>
    <row r="809" spans="1:7">
      <c r="A809" s="19" t="str">
        <f>HYPERLINK("https://github.com/google/google-java-format/commit/1651bf6","1651bf6")</f>
        <v>1651bf6</v>
      </c>
      <c r="B809" s="1" t="s">
        <v>942</v>
      </c>
      <c r="C809" s="1"/>
      <c r="D809" s="1"/>
      <c r="E809" s="1"/>
      <c r="F809" s="1"/>
      <c r="G809" s="1" t="s">
        <v>946</v>
      </c>
    </row>
    <row r="810" spans="1:7">
      <c r="A810" s="19" t="str">
        <f>HYPERLINK("https://github.com/google/gson/commit/ba28392","ba28392")</f>
        <v>ba28392</v>
      </c>
      <c r="B810" s="1"/>
      <c r="C810" s="1"/>
      <c r="D810" s="1"/>
      <c r="E810" s="1"/>
      <c r="F810" s="1"/>
      <c r="G810" s="1" t="s">
        <v>953</v>
      </c>
    </row>
    <row r="811" spans="1:7">
      <c r="A811" s="19" t="str">
        <f>HYPERLINK("https://github.com/google/gson/commit/ada597e","ada597e")</f>
        <v>ada597e</v>
      </c>
      <c r="B811" s="1" t="s">
        <v>942</v>
      </c>
      <c r="C811" s="1"/>
      <c r="D811" s="1"/>
      <c r="E811" s="1"/>
      <c r="F811" s="1"/>
      <c r="G811" s="1" t="s">
        <v>946</v>
      </c>
    </row>
    <row r="812" spans="1:7">
      <c r="A812" s="19" t="str">
        <f>HYPERLINK("https://github.com/google/gson/commit/9ce9c62","9ce9c62")</f>
        <v>9ce9c62</v>
      </c>
      <c r="B812" s="1" t="s">
        <v>942</v>
      </c>
      <c r="C812" s="1"/>
      <c r="D812" s="1"/>
      <c r="E812" s="1"/>
      <c r="F812" s="1"/>
      <c r="G812" s="1" t="s">
        <v>946</v>
      </c>
    </row>
    <row r="813" spans="1:7">
      <c r="A813" s="19" t="str">
        <f>HYPERLINK("https://github.com/google/gson/commit/1c3d087","1c3d087")</f>
        <v>1c3d087</v>
      </c>
      <c r="B813" s="1"/>
      <c r="C813" s="1"/>
      <c r="D813" s="1"/>
      <c r="E813" s="1"/>
      <c r="F813" s="1"/>
      <c r="G813" s="1" t="s">
        <v>945</v>
      </c>
    </row>
    <row r="814" spans="1:7">
      <c r="A814" s="19" t="str">
        <f>HYPERLINK("https://github.com/google/gson/commit/4c62934","4c62934")</f>
        <v>4c62934</v>
      </c>
      <c r="B814" s="1"/>
      <c r="C814" s="1"/>
      <c r="D814" s="1"/>
      <c r="E814" s="1"/>
      <c r="F814" s="1"/>
      <c r="G814" s="1" t="s">
        <v>946</v>
      </c>
    </row>
    <row r="815" spans="1:7">
      <c r="A815" s="19" t="str">
        <f>HYPERLINK("https://github.com/google/gson/commit/3090a7e","3090a7e")</f>
        <v>3090a7e</v>
      </c>
      <c r="B815" s="1"/>
      <c r="C815" s="1"/>
      <c r="D815" s="1"/>
      <c r="E815" s="1"/>
      <c r="F815" s="1"/>
      <c r="G815" s="1" t="s">
        <v>946</v>
      </c>
    </row>
    <row r="816" spans="1:7">
      <c r="A816" s="19" t="str">
        <f>HYPERLINK("https://github.com/google/gson/commit/2c19c43","2c19c43")</f>
        <v>2c19c43</v>
      </c>
      <c r="B816" s="1"/>
      <c r="C816" s="1"/>
      <c r="D816" s="1"/>
      <c r="E816" s="1"/>
      <c r="F816" s="1"/>
      <c r="G816" s="1" t="s">
        <v>951</v>
      </c>
    </row>
    <row r="817" spans="1:7">
      <c r="A817" s="19" t="str">
        <f>HYPERLINK("https://github.com/google/gson/commit/81854db","81854db")</f>
        <v>81854db</v>
      </c>
      <c r="B817" s="1"/>
      <c r="C817" s="1"/>
      <c r="D817" s="1"/>
      <c r="E817" s="1"/>
      <c r="F817" s="1"/>
      <c r="G817" s="1" t="s">
        <v>946</v>
      </c>
    </row>
    <row r="818" spans="1:7">
      <c r="A818" s="19" t="str">
        <f>HYPERLINK("https://github.com/google/gson/commit/e4ea6b1","e4ea6b1")</f>
        <v>e4ea6b1</v>
      </c>
      <c r="B818" s="1"/>
      <c r="C818" s="1"/>
      <c r="D818" s="1"/>
      <c r="E818" s="1"/>
      <c r="F818" s="1"/>
      <c r="G818" s="1" t="s">
        <v>953</v>
      </c>
    </row>
    <row r="819" spans="1:7">
      <c r="A819" s="19" t="str">
        <f>HYPERLINK("https://github.com/google/guava/commit/8f43bda","8f43bda")</f>
        <v>8f43bda</v>
      </c>
      <c r="B819" s="1"/>
      <c r="C819" s="1"/>
      <c r="D819" s="1"/>
      <c r="E819" s="1"/>
      <c r="F819" s="1"/>
      <c r="G819" s="1" t="s">
        <v>953</v>
      </c>
    </row>
    <row r="820" spans="1:7">
      <c r="A820" s="19" t="str">
        <f>HYPERLINK("https://github.com/google/guava/commit/9aaeb95","9aaeb95")</f>
        <v>9aaeb95</v>
      </c>
      <c r="B820" s="1"/>
      <c r="C820" s="1"/>
      <c r="D820" s="1"/>
      <c r="E820" s="1"/>
      <c r="F820" s="1"/>
      <c r="G820" s="1" t="s">
        <v>944</v>
      </c>
    </row>
    <row r="821" spans="1:7">
      <c r="A821" s="19" t="str">
        <f>HYPERLINK("https://github.com/google/guava/commit/c2641e0","c2641e0")</f>
        <v>c2641e0</v>
      </c>
      <c r="B821" s="1" t="s">
        <v>942</v>
      </c>
      <c r="C821" s="1"/>
      <c r="D821" s="1"/>
      <c r="E821" s="1"/>
      <c r="F821" s="1"/>
      <c r="G821" s="1" t="s">
        <v>943</v>
      </c>
    </row>
    <row r="822" spans="1:7">
      <c r="A822" s="19" t="str">
        <f>HYPERLINK("https://github.com/google/guava/commit/952ea2a","952ea2a")</f>
        <v>952ea2a</v>
      </c>
      <c r="B822" s="1"/>
      <c r="C822" s="1"/>
      <c r="D822" s="1"/>
      <c r="E822" s="1"/>
      <c r="F822" s="1" t="s">
        <v>946</v>
      </c>
      <c r="G822" s="1" t="s">
        <v>943</v>
      </c>
    </row>
    <row r="823" spans="1:7">
      <c r="A823" s="19" t="str">
        <f>HYPERLINK("https://github.com/google/guava/commit/faeac10","faeac10")</f>
        <v>faeac10</v>
      </c>
      <c r="B823" s="1"/>
      <c r="C823" s="1"/>
      <c r="D823" s="1"/>
      <c r="E823" s="1"/>
      <c r="F823" s="1"/>
      <c r="G823" s="1" t="s">
        <v>946</v>
      </c>
    </row>
    <row r="824" spans="1:7">
      <c r="A824" s="19" t="str">
        <f>HYPERLINK("https://github.com/google/guava/commit/606dd9e","606dd9e")</f>
        <v>606dd9e</v>
      </c>
      <c r="B824" s="1" t="s">
        <v>942</v>
      </c>
      <c r="C824" s="1"/>
      <c r="D824" s="1"/>
      <c r="E824" s="1"/>
      <c r="F824" s="1"/>
      <c r="G824" s="1" t="s">
        <v>951</v>
      </c>
    </row>
    <row r="825" spans="1:7">
      <c r="A825" s="19" t="str">
        <f>HYPERLINK("https://github.com/google/guava/commit/ca9e7f9","ca9e7f9")</f>
        <v>ca9e7f9</v>
      </c>
      <c r="B825" s="1"/>
      <c r="C825" s="1"/>
      <c r="D825" s="1"/>
      <c r="E825" s="1"/>
      <c r="F825" s="1"/>
      <c r="G825" s="1" t="s">
        <v>945</v>
      </c>
    </row>
    <row r="826" spans="1:7">
      <c r="A826" s="19" t="str">
        <f>HYPERLINK("https://github.com/google/guava/commit/8c90f96","8c90f96")</f>
        <v>8c90f96</v>
      </c>
      <c r="B826" s="1"/>
      <c r="C826" s="1"/>
      <c r="D826" s="1"/>
      <c r="E826" s="1"/>
      <c r="F826" s="1" t="s">
        <v>946</v>
      </c>
      <c r="G826" s="1" t="s">
        <v>942</v>
      </c>
    </row>
    <row r="827" spans="1:7">
      <c r="A827" s="19" t="str">
        <f>HYPERLINK("https://github.com/google/guava/commit/b62bb98","b62bb98")</f>
        <v>b62bb98</v>
      </c>
      <c r="B827" s="1"/>
      <c r="C827" s="1"/>
      <c r="D827" s="1"/>
      <c r="E827" s="1"/>
      <c r="F827" s="1"/>
      <c r="G827" s="1" t="s">
        <v>951</v>
      </c>
    </row>
    <row r="828" spans="1:7">
      <c r="A828" s="19" t="str">
        <f>HYPERLINK("https://github.com/google/guava/commit/7fbd3fa","7fbd3fa")</f>
        <v>7fbd3fa</v>
      </c>
      <c r="B828" s="1"/>
      <c r="C828" s="1"/>
      <c r="D828" s="1"/>
      <c r="E828" s="1"/>
      <c r="F828" s="1" t="s">
        <v>942</v>
      </c>
      <c r="G828" s="1" t="s">
        <v>945</v>
      </c>
    </row>
    <row r="829" spans="1:7">
      <c r="A829" s="19" t="str">
        <f>HYPERLINK("https://github.com/google/guava/commit/e53a815","e53a815")</f>
        <v>e53a815</v>
      </c>
      <c r="B829" s="1"/>
      <c r="C829" s="1"/>
      <c r="D829" s="1"/>
      <c r="E829" s="1"/>
      <c r="F829" s="1"/>
      <c r="G829" s="1" t="s">
        <v>946</v>
      </c>
    </row>
    <row r="830" spans="1:7">
      <c r="A830" s="19" t="str">
        <f>HYPERLINK("https://github.com/google/guava/commit/78dab80","78dab80")</f>
        <v>78dab80</v>
      </c>
      <c r="B830" s="1"/>
      <c r="C830" s="1"/>
      <c r="D830" s="1"/>
      <c r="E830" s="1"/>
      <c r="F830" s="1" t="s">
        <v>953</v>
      </c>
      <c r="G830" s="1" t="s">
        <v>946</v>
      </c>
    </row>
    <row r="831" spans="1:7">
      <c r="A831" s="19" t="str">
        <f>HYPERLINK("https://github.com/google/guava/commit/417170e","417170e")</f>
        <v>417170e</v>
      </c>
      <c r="B831" s="1"/>
      <c r="C831" s="1"/>
      <c r="D831" s="1"/>
      <c r="E831" s="1"/>
      <c r="F831" s="1"/>
      <c r="G831" s="1" t="s">
        <v>951</v>
      </c>
    </row>
    <row r="832" spans="1:7">
      <c r="A832" s="19" t="str">
        <f>HYPERLINK("https://github.com/google/guava/commit/15950e7","15950e7")</f>
        <v>15950e7</v>
      </c>
      <c r="B832" s="1"/>
      <c r="C832" s="1"/>
      <c r="D832" s="1"/>
      <c r="E832" s="1"/>
      <c r="F832" s="1"/>
      <c r="G832" s="1" t="s">
        <v>951</v>
      </c>
    </row>
    <row r="833" spans="1:7">
      <c r="A833" s="19" t="str">
        <f>HYPERLINK("https://github.com/google/guava/commit/8420f1b","8420f1b")</f>
        <v>8420f1b</v>
      </c>
      <c r="B833" s="1"/>
      <c r="C833" s="1"/>
      <c r="D833" s="1"/>
      <c r="E833" s="1"/>
      <c r="F833" s="1"/>
      <c r="G833" s="1" t="s">
        <v>953</v>
      </c>
    </row>
    <row r="834" spans="1:7">
      <c r="A834" s="19" t="str">
        <f>HYPERLINK("https://github.com/google/guava/commit/f6186e3","f6186e3")</f>
        <v>f6186e3</v>
      </c>
      <c r="B834" s="1"/>
      <c r="C834" s="1"/>
      <c r="D834" s="1"/>
      <c r="E834" s="1"/>
      <c r="F834" s="1"/>
      <c r="G834" s="1" t="s">
        <v>951</v>
      </c>
    </row>
    <row r="835" spans="1:7">
      <c r="A835" s="19" t="str">
        <f>HYPERLINK("https://github.com/google/guava/commit/0c76914","0c76914")</f>
        <v>0c76914</v>
      </c>
      <c r="B835" s="1"/>
      <c r="C835" s="1"/>
      <c r="D835" s="1"/>
      <c r="E835" s="1"/>
      <c r="F835" s="1"/>
      <c r="G835" s="1" t="s">
        <v>951</v>
      </c>
    </row>
    <row r="836" spans="1:7">
      <c r="A836" s="19" t="str">
        <f>HYPERLINK("https://github.com/google/guava/commit/d0f7179","d0f7179")</f>
        <v>d0f7179</v>
      </c>
      <c r="B836" s="1"/>
      <c r="C836" s="1"/>
      <c r="D836" s="1"/>
      <c r="E836" s="1"/>
      <c r="F836" s="1"/>
      <c r="G836" s="1" t="s">
        <v>946</v>
      </c>
    </row>
    <row r="837" spans="1:7">
      <c r="A837" s="19" t="str">
        <f>HYPERLINK("https://github.com/google/guava/commit/288ca09","288ca09")</f>
        <v>288ca09</v>
      </c>
      <c r="B837" s="1" t="s">
        <v>942</v>
      </c>
      <c r="C837" s="1"/>
      <c r="D837" s="1"/>
      <c r="E837" s="1"/>
      <c r="F837" s="1"/>
      <c r="G837" s="1" t="s">
        <v>946</v>
      </c>
    </row>
    <row r="838" spans="1:7">
      <c r="A838" s="19" t="str">
        <f>HYPERLINK("https://github.com/google/guava/commit/39b6a72","39b6a72")</f>
        <v>39b6a72</v>
      </c>
      <c r="B838" s="1"/>
      <c r="C838" s="1"/>
      <c r="D838" s="1"/>
      <c r="E838" s="1"/>
      <c r="F838" s="1"/>
      <c r="G838" s="1" t="s">
        <v>946</v>
      </c>
    </row>
    <row r="839" spans="1:7">
      <c r="A839" s="19" t="str">
        <f>HYPERLINK("https://github.com/google/guava/commit/7dc1368","7dc1368")</f>
        <v>7dc1368</v>
      </c>
      <c r="B839" s="1"/>
      <c r="C839" s="1"/>
      <c r="D839" s="1"/>
      <c r="E839" s="1"/>
      <c r="F839" s="1"/>
      <c r="G839" s="1" t="s">
        <v>951</v>
      </c>
    </row>
    <row r="840" spans="1:7">
      <c r="A840" s="19" t="str">
        <f>HYPERLINK("https://github.com/google/guava/commit/f38aa29","f38aa29")</f>
        <v>f38aa29</v>
      </c>
      <c r="B840" s="1"/>
      <c r="C840" s="1"/>
      <c r="D840" s="1"/>
      <c r="E840" s="1"/>
      <c r="F840" s="1"/>
      <c r="G840" s="1" t="s">
        <v>951</v>
      </c>
    </row>
    <row r="841" spans="1:7">
      <c r="A841" s="19" t="str">
        <f>HYPERLINK("https://github.com/google/guava/commit/447e7a4","447e7a4")</f>
        <v>447e7a4</v>
      </c>
      <c r="B841" s="1"/>
      <c r="C841" s="1"/>
      <c r="D841" s="1"/>
      <c r="E841" s="1"/>
      <c r="F841" s="1"/>
      <c r="G841" s="1" t="s">
        <v>946</v>
      </c>
    </row>
    <row r="842" spans="1:7">
      <c r="A842" s="19" t="str">
        <f>HYPERLINK("https://github.com/google/guava/commit/be55ffa","be55ffa")</f>
        <v>be55ffa</v>
      </c>
      <c r="B842" s="1"/>
      <c r="C842" s="1"/>
      <c r="D842" s="1"/>
      <c r="E842" s="1"/>
      <c r="F842" s="1"/>
      <c r="G842" s="1" t="s">
        <v>950</v>
      </c>
    </row>
    <row r="843" spans="1:7">
      <c r="A843" s="19" t="str">
        <f>HYPERLINK("https://github.com/google/guava/commit/13d60bc","13d60bc")</f>
        <v>13d60bc</v>
      </c>
      <c r="B843" s="1"/>
      <c r="C843" s="1"/>
      <c r="D843" s="1"/>
      <c r="E843" s="1"/>
      <c r="F843" s="1"/>
      <c r="G843" s="1" t="s">
        <v>951</v>
      </c>
    </row>
    <row r="844" spans="1:7">
      <c r="A844" s="18" t="str">
        <f>HYPERLINK("https://github.com/google/guava/commit/3775da6","3775da6")</f>
        <v>3775da6</v>
      </c>
      <c r="B844" s="1" t="s">
        <v>942</v>
      </c>
      <c r="C844" s="1"/>
      <c r="D844" s="1"/>
      <c r="E844" s="1"/>
      <c r="F844" s="1"/>
      <c r="G844" s="1" t="s">
        <v>944</v>
      </c>
    </row>
    <row r="845" spans="1:7">
      <c r="A845" s="19" t="str">
        <f>HYPERLINK("https://github.com/google/guava/commit/536aeaa","536aeaa")</f>
        <v>536aeaa</v>
      </c>
      <c r="B845" s="1"/>
      <c r="C845" s="1"/>
      <c r="D845" s="1"/>
      <c r="E845" s="1"/>
      <c r="F845" s="1"/>
      <c r="G845" s="1" t="s">
        <v>946</v>
      </c>
    </row>
    <row r="846" spans="1:7">
      <c r="A846" s="19" t="str">
        <f>HYPERLINK("https://github.com/google/guava/commit/0a848bd","0a848bd")</f>
        <v>0a848bd</v>
      </c>
      <c r="B846" s="1"/>
      <c r="C846" s="1"/>
      <c r="D846" s="1"/>
      <c r="E846" s="1"/>
      <c r="F846" s="1"/>
      <c r="G846" s="1" t="s">
        <v>946</v>
      </c>
    </row>
    <row r="847" spans="1:7">
      <c r="A847" s="19" t="str">
        <f>HYPERLINK("https://github.com/google/guava/commit/717ece9","717ece9")</f>
        <v>717ece9</v>
      </c>
      <c r="B847" s="1"/>
      <c r="C847" s="1"/>
      <c r="D847" s="1"/>
      <c r="E847" s="1"/>
      <c r="F847" s="1"/>
      <c r="G847" s="1" t="s">
        <v>951</v>
      </c>
    </row>
    <row r="848" spans="1:7">
      <c r="A848" s="19" t="str">
        <f>HYPERLINK("https://github.com/google/guava/commit/db6b2b6","db6b2b6")</f>
        <v>db6b2b6</v>
      </c>
      <c r="B848" s="1"/>
      <c r="C848" s="1"/>
      <c r="D848" s="1"/>
      <c r="E848" s="1"/>
      <c r="F848" s="1"/>
      <c r="G848" s="1" t="s">
        <v>946</v>
      </c>
    </row>
    <row r="849" spans="1:7">
      <c r="A849" s="19" t="str">
        <f>HYPERLINK("https://github.com/google/guava/commit/72ae31f","72ae31f")</f>
        <v>72ae31f</v>
      </c>
      <c r="B849" s="1"/>
      <c r="C849" s="1"/>
      <c r="D849" s="1"/>
      <c r="E849" s="1"/>
      <c r="F849" s="1"/>
      <c r="G849" s="1" t="s">
        <v>951</v>
      </c>
    </row>
    <row r="850" spans="1:7">
      <c r="A850" s="19" t="str">
        <f>HYPERLINK("https://github.com/google/guava/commit/9a37e92","9a37e92")</f>
        <v>9a37e92</v>
      </c>
      <c r="B850" s="1" t="s">
        <v>942</v>
      </c>
      <c r="C850" s="1"/>
      <c r="D850" s="1"/>
      <c r="E850" s="1"/>
      <c r="F850" s="1"/>
      <c r="G850" s="1" t="s">
        <v>946</v>
      </c>
    </row>
    <row r="851" spans="1:7">
      <c r="A851" s="19" t="str">
        <f>HYPERLINK("https://github.com/google/guava/commit/ccc239f","ccc239f")</f>
        <v>ccc239f</v>
      </c>
      <c r="B851" s="1" t="s">
        <v>942</v>
      </c>
      <c r="C851" s="1"/>
      <c r="D851" s="1"/>
      <c r="E851" s="1"/>
      <c r="F851" s="1"/>
      <c r="G851" s="1" t="s">
        <v>946</v>
      </c>
    </row>
    <row r="852" spans="1:7">
      <c r="A852" s="19" t="str">
        <f>HYPERLINK("https://github.com/google/guava/commit/ce9b72a","ce9b72a")</f>
        <v>ce9b72a</v>
      </c>
      <c r="B852" s="1"/>
      <c r="C852" s="1"/>
      <c r="D852" s="1"/>
      <c r="E852" s="1"/>
      <c r="F852" s="1"/>
      <c r="G852" s="1" t="s">
        <v>946</v>
      </c>
    </row>
    <row r="853" spans="1:7">
      <c r="A853" s="19" t="str">
        <f>HYPERLINK("https://github.com/google/guava/commit/146e1f8","146e1f8")</f>
        <v>146e1f8</v>
      </c>
      <c r="B853" s="1"/>
      <c r="C853" s="1"/>
      <c r="D853" s="1"/>
      <c r="E853" s="1"/>
      <c r="F853" s="1"/>
      <c r="G853" s="1" t="s">
        <v>951</v>
      </c>
    </row>
    <row r="854" spans="1:7">
      <c r="A854" s="19" t="str">
        <f>HYPERLINK("https://github.com/google/guava/commit/c9914b8","c9914b8")</f>
        <v>c9914b8</v>
      </c>
      <c r="B854" s="1"/>
      <c r="C854" s="1"/>
      <c r="D854" s="1"/>
      <c r="E854" s="1"/>
      <c r="F854" s="1"/>
      <c r="G854" s="1" t="s">
        <v>946</v>
      </c>
    </row>
    <row r="855" spans="1:7">
      <c r="A855" s="19" t="str">
        <f>HYPERLINK("https://github.com/google/guava/commit/20a4275","20a4275")</f>
        <v>20a4275</v>
      </c>
      <c r="B855" s="1" t="s">
        <v>942</v>
      </c>
      <c r="C855" s="1"/>
      <c r="D855" s="1"/>
      <c r="E855" s="1"/>
      <c r="F855" s="1"/>
      <c r="G855" s="1" t="s">
        <v>945</v>
      </c>
    </row>
    <row r="856" spans="1:7">
      <c r="A856" s="19" t="str">
        <f>HYPERLINK("https://github.com/google/guava/commit/26eace7","26eace7")</f>
        <v>26eace7</v>
      </c>
      <c r="B856" s="1" t="s">
        <v>942</v>
      </c>
      <c r="C856" s="1"/>
      <c r="D856" s="1"/>
      <c r="E856" s="1"/>
      <c r="F856" s="1"/>
      <c r="G856" s="1" t="s">
        <v>943</v>
      </c>
    </row>
    <row r="857" spans="1:7">
      <c r="A857" s="19" t="str">
        <f>HYPERLINK("https://github.com/google/guava/commit/4dfc921","4dfc921")</f>
        <v>4dfc921</v>
      </c>
      <c r="B857" s="1" t="s">
        <v>942</v>
      </c>
      <c r="C857" s="1"/>
      <c r="D857" s="1"/>
      <c r="E857" s="1"/>
      <c r="F857" s="1"/>
      <c r="G857" s="1" t="s">
        <v>943</v>
      </c>
    </row>
    <row r="858" spans="1:7">
      <c r="A858" s="19" t="str">
        <f>HYPERLINK("https://github.com/google/guava/commit/2e2f86f","2e2f86f")</f>
        <v>2e2f86f</v>
      </c>
      <c r="B858" s="1" t="s">
        <v>942</v>
      </c>
      <c r="C858" s="1"/>
      <c r="D858" s="1"/>
      <c r="E858" s="1"/>
      <c r="F858" s="1"/>
      <c r="G858" s="1" t="s">
        <v>946</v>
      </c>
    </row>
    <row r="859" spans="1:7">
      <c r="A859" s="19" t="str">
        <f>HYPERLINK("https://github.com/google/guava/commit/bbdac75","bbdac75")</f>
        <v>bbdac75</v>
      </c>
      <c r="B859" s="1" t="s">
        <v>942</v>
      </c>
      <c r="C859" s="1"/>
      <c r="D859" s="1"/>
      <c r="E859" s="1"/>
      <c r="F859" s="1"/>
      <c r="G859" s="1" t="s">
        <v>946</v>
      </c>
    </row>
    <row r="860" spans="1:7">
      <c r="A860" s="19" t="str">
        <f>HYPERLINK("https://github.com/google/guava/commit/0e2a6cb","0e2a6cb")</f>
        <v>0e2a6cb</v>
      </c>
      <c r="B860" s="1" t="s">
        <v>942</v>
      </c>
      <c r="C860" s="1"/>
      <c r="D860" s="1"/>
      <c r="E860" s="1"/>
      <c r="F860" s="1"/>
      <c r="G860" s="1" t="s">
        <v>946</v>
      </c>
    </row>
    <row r="861" spans="1:7">
      <c r="A861" s="19" t="str">
        <f>HYPERLINK("https://github.com/google/guava/commit/01223bd","01223bd")</f>
        <v>01223bd</v>
      </c>
      <c r="B861" s="1"/>
      <c r="C861" s="1"/>
      <c r="D861" s="1"/>
      <c r="E861" s="1"/>
      <c r="F861" s="1"/>
      <c r="G861" s="1" t="s">
        <v>946</v>
      </c>
    </row>
    <row r="862" spans="1:7">
      <c r="A862" s="19" t="str">
        <f>HYPERLINK("https://github.com/google/guava/commit/a25dfcd","a25dfcd")</f>
        <v>a25dfcd</v>
      </c>
      <c r="B862" s="1"/>
      <c r="C862" s="1"/>
      <c r="D862" s="1"/>
      <c r="E862" s="1"/>
      <c r="F862" s="1"/>
      <c r="G862" s="1" t="s">
        <v>946</v>
      </c>
    </row>
    <row r="863" spans="1:7">
      <c r="A863" s="19" t="str">
        <f>HYPERLINK("https://github.com/google/guice/commit/1f9c76b","1f9c76b")</f>
        <v>1f9c76b</v>
      </c>
      <c r="B863" s="1"/>
      <c r="C863" s="1"/>
      <c r="D863" s="1"/>
      <c r="E863" s="1"/>
      <c r="F863" s="1"/>
      <c r="G863" s="1" t="s">
        <v>946</v>
      </c>
    </row>
    <row r="864" spans="1:7">
      <c r="A864" s="19" t="str">
        <f>HYPERLINK("https://github.com/google/guice/commit/c00df28","c00df28")</f>
        <v>c00df28</v>
      </c>
      <c r="B864" s="1" t="s">
        <v>942</v>
      </c>
      <c r="C864" s="1"/>
      <c r="D864" s="1"/>
      <c r="E864" s="1"/>
      <c r="F864" s="1"/>
      <c r="G864" s="1" t="s">
        <v>953</v>
      </c>
    </row>
    <row r="865" spans="1:7">
      <c r="A865" s="19" t="str">
        <f>HYPERLINK("https://github.com/google/guice/commit/336d222","336d222")</f>
        <v>336d222</v>
      </c>
      <c r="B865" s="1"/>
      <c r="C865" s="1"/>
      <c r="D865" s="1"/>
      <c r="E865" s="1"/>
      <c r="F865" s="1"/>
      <c r="G865" s="1" t="s">
        <v>957</v>
      </c>
    </row>
    <row r="866" spans="1:7">
      <c r="A866" s="19" t="str">
        <f>HYPERLINK("https://github.com/google/guice/commit/66094fb","66094fb")</f>
        <v>66094fb</v>
      </c>
      <c r="B866" s="1" t="s">
        <v>942</v>
      </c>
      <c r="C866" s="1"/>
      <c r="D866" s="1"/>
      <c r="E866" s="1"/>
      <c r="F866" s="1"/>
      <c r="G866" s="1" t="s">
        <v>943</v>
      </c>
    </row>
    <row r="867" spans="1:7">
      <c r="A867" s="19" t="str">
        <f>HYPERLINK("https://github.com/google/guice/commit/14e2703","14e2703")</f>
        <v>14e2703</v>
      </c>
      <c r="B867" s="1" t="s">
        <v>942</v>
      </c>
      <c r="C867" s="1"/>
      <c r="D867" s="1"/>
      <c r="E867" s="1"/>
      <c r="F867" s="1"/>
      <c r="G867" s="1" t="s">
        <v>943</v>
      </c>
    </row>
    <row r="868" spans="1:7">
      <c r="A868" s="19" t="str">
        <f>HYPERLINK("https://github.com/google/guice/commit/16f8b0f","16f8b0f")</f>
        <v>16f8b0f</v>
      </c>
      <c r="B868" s="1" t="s">
        <v>942</v>
      </c>
      <c r="C868" s="1"/>
      <c r="D868" s="1"/>
      <c r="E868" s="1"/>
      <c r="F868" s="1"/>
      <c r="G868" s="1" t="s">
        <v>945</v>
      </c>
    </row>
    <row r="869" spans="1:7">
      <c r="A869" s="19" t="str">
        <f>HYPERLINK("https://github.com/google/guice/commit/713c06c","713c06c")</f>
        <v>713c06c</v>
      </c>
      <c r="B869" s="1" t="s">
        <v>942</v>
      </c>
      <c r="C869" s="1"/>
      <c r="D869" s="1"/>
      <c r="E869" s="1" t="s">
        <v>945</v>
      </c>
      <c r="F869" s="1" t="s">
        <v>951</v>
      </c>
      <c r="G869" s="1" t="s">
        <v>946</v>
      </c>
    </row>
    <row r="870" spans="1:7">
      <c r="A870" s="19" t="str">
        <f>HYPERLINK("https://github.com/google/jimfs/commit/4cde503","4cde503")</f>
        <v>4cde503</v>
      </c>
      <c r="B870" s="1"/>
      <c r="C870" s="1"/>
      <c r="D870" s="1"/>
      <c r="E870" s="1"/>
      <c r="F870" s="1" t="s">
        <v>946</v>
      </c>
      <c r="G870" s="1" t="s">
        <v>947</v>
      </c>
    </row>
    <row r="871" spans="1:7">
      <c r="A871" s="19" t="str">
        <f>HYPERLINK("https://github.com/google/retrofit/commit/5a1486a","5a1486a")</f>
        <v>5a1486a</v>
      </c>
      <c r="B871" s="1" t="s">
        <v>942</v>
      </c>
      <c r="C871" s="1"/>
      <c r="D871" s="1"/>
      <c r="E871" s="1"/>
      <c r="F871" s="1"/>
      <c r="G871" s="1" t="s">
        <v>946</v>
      </c>
    </row>
    <row r="872" spans="1:7">
      <c r="A872" s="19" t="str">
        <f>HYPERLINK("https://github.com/google/sagetv/commit/a8f6fa6","a8f6fa6")</f>
        <v>a8f6fa6</v>
      </c>
      <c r="B872" s="1"/>
      <c r="C872" s="1"/>
      <c r="D872" s="1"/>
      <c r="E872" s="1"/>
      <c r="F872" s="1"/>
      <c r="G872" s="1" t="s">
        <v>945</v>
      </c>
    </row>
    <row r="873" spans="1:7">
      <c r="A873" s="19" t="str">
        <f>HYPERLINK("https://github.com/google/sagetv/commit/e3645f1","e3645f1")</f>
        <v>e3645f1</v>
      </c>
      <c r="B873" s="1"/>
      <c r="C873" s="1"/>
      <c r="D873" s="1"/>
      <c r="E873" s="1"/>
      <c r="F873" s="1"/>
      <c r="G873" s="1" t="s">
        <v>945</v>
      </c>
    </row>
    <row r="874" spans="1:7">
      <c r="A874" s="19" t="str">
        <f>HYPERLINK("https://github.com/google/sagetv/commit/f0fc4a3","f0fc4a3")</f>
        <v>f0fc4a3</v>
      </c>
      <c r="B874" s="1"/>
      <c r="C874" s="1"/>
      <c r="D874" s="1"/>
      <c r="E874" s="1"/>
      <c r="F874" s="1"/>
      <c r="G874" s="1" t="s">
        <v>951</v>
      </c>
    </row>
    <row r="875" spans="1:7">
      <c r="A875" s="19" t="str">
        <f>HYPERLINK("https://github.com/google/sagetv/commit/b912c44","b912c44")</f>
        <v>b912c44</v>
      </c>
      <c r="B875" s="1"/>
      <c r="C875" s="1"/>
      <c r="D875" s="1"/>
      <c r="E875" s="1"/>
      <c r="F875" s="1"/>
      <c r="G875" s="1" t="s">
        <v>946</v>
      </c>
    </row>
    <row r="876" spans="1:7">
      <c r="A876" s="19" t="str">
        <f>HYPERLINK("https://github.com/google/sagetv/commit/01dedc4","01dedc4")</f>
        <v>01dedc4</v>
      </c>
      <c r="B876" s="1"/>
      <c r="C876" s="1"/>
      <c r="D876" s="1"/>
      <c r="E876" s="1"/>
      <c r="F876" s="1"/>
      <c r="G876" s="1" t="s">
        <v>954</v>
      </c>
    </row>
    <row r="877" spans="1:7">
      <c r="A877" s="19" t="str">
        <f>HYPERLINK("https://github.com/google/truth/commit/7324605","7324605")</f>
        <v>7324605</v>
      </c>
      <c r="B877" s="1" t="s">
        <v>942</v>
      </c>
      <c r="C877" s="1"/>
      <c r="D877" s="1"/>
      <c r="E877" s="1"/>
      <c r="F877" s="1" t="s">
        <v>951</v>
      </c>
      <c r="G877" s="1" t="s">
        <v>946</v>
      </c>
    </row>
    <row r="878" spans="1:7">
      <c r="A878" s="19" t="str">
        <f>HYPERLINK("https://github.com/google/truth/commit/d7de5b8","d7de5b8")</f>
        <v>d7de5b8</v>
      </c>
      <c r="B878" s="1" t="s">
        <v>942</v>
      </c>
      <c r="C878" s="1"/>
      <c r="D878" s="1"/>
      <c r="E878" s="1"/>
      <c r="F878" s="1"/>
      <c r="G878" s="1" t="s">
        <v>946</v>
      </c>
    </row>
    <row r="879" spans="1:7">
      <c r="A879" s="19" t="str">
        <f>HYPERLINK("https://github.com/google/truth/commit/4c0a654","4c0a654")</f>
        <v>4c0a654</v>
      </c>
      <c r="B879" s="1"/>
      <c r="C879" s="1"/>
      <c r="D879" s="1"/>
      <c r="E879" s="1"/>
      <c r="F879" s="1"/>
      <c r="G879" s="1" t="s">
        <v>946</v>
      </c>
    </row>
    <row r="880" spans="1:7">
      <c r="A880" s="19" t="str">
        <f>HYPERLINK("https://github.com/google/truth/commit/ab87267","ab87267")</f>
        <v>ab87267</v>
      </c>
      <c r="B880" s="1"/>
      <c r="C880" s="1"/>
      <c r="D880" s="1"/>
      <c r="E880" s="1"/>
      <c r="F880" s="1"/>
      <c r="G880" s="1" t="s">
        <v>946</v>
      </c>
    </row>
    <row r="881" spans="1:7">
      <c r="A881" s="19" t="str">
        <f>HYPERLINK("https://github.com/google/truth/commit/adad37e","adad37e")</f>
        <v>adad37e</v>
      </c>
      <c r="B881" s="1"/>
      <c r="C881" s="1"/>
      <c r="D881" s="1"/>
      <c r="E881" s="1" t="s">
        <v>946</v>
      </c>
      <c r="F881" s="1" t="s">
        <v>944</v>
      </c>
      <c r="G881" s="1" t="s">
        <v>951</v>
      </c>
    </row>
    <row r="882" spans="1:7">
      <c r="A882" s="19" t="str">
        <f>HYPERLINK("https://github.com/google/truth/commit/54267b4","54267b4")</f>
        <v>54267b4</v>
      </c>
      <c r="B882" s="1" t="s">
        <v>942</v>
      </c>
      <c r="C882" s="1"/>
      <c r="D882" s="1"/>
      <c r="E882" s="1"/>
      <c r="F882" s="1"/>
      <c r="G882" s="1" t="s">
        <v>946</v>
      </c>
    </row>
    <row r="883" spans="1:7">
      <c r="A883" s="19" t="str">
        <f>HYPERLINK("https://github.com/google/turbine/commit/d1ab70e","d1ab70e")</f>
        <v>d1ab70e</v>
      </c>
      <c r="B883" s="1"/>
      <c r="C883" s="1"/>
      <c r="D883" s="1"/>
      <c r="E883" s="1"/>
      <c r="F883" s="1" t="s">
        <v>942</v>
      </c>
      <c r="G883" s="1" t="s">
        <v>946</v>
      </c>
    </row>
    <row r="884" spans="1:7">
      <c r="A884" s="19" t="str">
        <f>HYPERLINK("https://github.com/google/turbine/commit/cb5c2b2","cb5c2b2")</f>
        <v>cb5c2b2</v>
      </c>
      <c r="B884" s="1" t="s">
        <v>942</v>
      </c>
      <c r="C884" s="1"/>
      <c r="D884" s="1"/>
      <c r="E884" s="1"/>
      <c r="F884" s="1"/>
      <c r="G884" s="1" t="s">
        <v>946</v>
      </c>
    </row>
    <row r="885" spans="1:7">
      <c r="A885" s="19" t="str">
        <f>HYPERLINK("https://github.com/Netflix/archaius/commit/33f1cab","33f1cab")</f>
        <v>33f1cab</v>
      </c>
      <c r="B885" s="1"/>
      <c r="C885" s="1"/>
      <c r="D885" s="1"/>
      <c r="E885" s="1"/>
      <c r="F885" s="1"/>
      <c r="G885" s="1" t="s">
        <v>953</v>
      </c>
    </row>
    <row r="886" spans="1:7">
      <c r="A886" s="19" t="str">
        <f>HYPERLINK("https://github.com/Netflix/astyanax/commit/30806c6","30806c6")</f>
        <v>30806c6</v>
      </c>
      <c r="B886" s="1"/>
      <c r="C886" s="1"/>
      <c r="D886" s="1"/>
      <c r="E886" s="1"/>
      <c r="F886" s="1"/>
      <c r="G886" s="1" t="s">
        <v>946</v>
      </c>
    </row>
    <row r="887" spans="1:7">
      <c r="A887" s="19" t="str">
        <f>HYPERLINK("https://github.com/Netflix/astyanax/commit/88cb46d","88cb46d")</f>
        <v>88cb46d</v>
      </c>
      <c r="B887" s="1" t="s">
        <v>942</v>
      </c>
      <c r="C887" s="1"/>
      <c r="D887" s="1"/>
      <c r="E887" s="1"/>
      <c r="F887" s="1"/>
      <c r="G887" s="1" t="s">
        <v>945</v>
      </c>
    </row>
    <row r="888" spans="1:7">
      <c r="A888" s="19" t="str">
        <f>HYPERLINK("https://github.com/Netflix/astyanax/commit/86f96e2","86f96e2")</f>
        <v>86f96e2</v>
      </c>
      <c r="B888" s="1"/>
      <c r="C888" s="1"/>
      <c r="D888" s="1"/>
      <c r="E888" s="1"/>
      <c r="F888" s="1"/>
      <c r="G888" s="1" t="s">
        <v>953</v>
      </c>
    </row>
    <row r="889" spans="1:7">
      <c r="A889" s="19" t="str">
        <f>HYPERLINK("https://github.com/Netflix/eureka/commit/8d79251","8d79251")</f>
        <v>8d79251</v>
      </c>
      <c r="B889" s="1"/>
      <c r="C889" s="1"/>
      <c r="D889" s="1"/>
      <c r="E889" s="1"/>
      <c r="F889" s="1"/>
      <c r="G889" s="1" t="s">
        <v>943</v>
      </c>
    </row>
    <row r="890" spans="1:7">
      <c r="A890" s="19" t="str">
        <f>HYPERLINK("https://github.com/Netflix/eureka/commit/3c21c24","3c21c24")</f>
        <v>3c21c24</v>
      </c>
      <c r="B890" s="1"/>
      <c r="C890" s="1"/>
      <c r="D890" s="1"/>
      <c r="E890" s="1"/>
      <c r="F890" s="1"/>
      <c r="G890" s="1" t="s">
        <v>946</v>
      </c>
    </row>
    <row r="891" spans="1:7">
      <c r="A891" s="19" t="str">
        <f>HYPERLINK("https://github.com/Netflix/eureka/commit/7575254","7575254")</f>
        <v>7575254</v>
      </c>
      <c r="B891" s="1"/>
      <c r="C891" s="1"/>
      <c r="D891" s="1"/>
      <c r="E891" s="1" t="s">
        <v>953</v>
      </c>
      <c r="F891" s="1" t="s">
        <v>946</v>
      </c>
      <c r="G891" s="1" t="s">
        <v>954</v>
      </c>
    </row>
    <row r="892" spans="1:7">
      <c r="A892" s="19" t="str">
        <f>HYPERLINK("https://github.com/Netflix/eureka/commit/fb709f6","fb709f6")</f>
        <v>fb709f6</v>
      </c>
      <c r="B892" s="1"/>
      <c r="C892" s="1"/>
      <c r="D892" s="1"/>
      <c r="E892" s="1"/>
      <c r="F892" s="1"/>
      <c r="G892" s="1" t="s">
        <v>954</v>
      </c>
    </row>
    <row r="893" spans="1:7">
      <c r="A893" s="19" t="str">
        <f>HYPERLINK("https://github.com/Netflix/eureka/commit/6c15520","6c15520")</f>
        <v>6c15520</v>
      </c>
      <c r="B893" s="1"/>
      <c r="C893" s="1"/>
      <c r="D893" s="1"/>
      <c r="E893" s="1"/>
      <c r="F893" s="1"/>
      <c r="G893" s="1" t="s">
        <v>957</v>
      </c>
    </row>
    <row r="894" spans="1:7">
      <c r="A894" s="19" t="str">
        <f>HYPERLINK("https://github.com/Netflix/genie/commit/e494871","e494871")</f>
        <v>e494871</v>
      </c>
      <c r="B894" s="1"/>
      <c r="C894" s="1"/>
      <c r="D894" s="1"/>
      <c r="E894" s="1"/>
      <c r="F894" s="1"/>
      <c r="G894" s="1" t="s">
        <v>945</v>
      </c>
    </row>
    <row r="895" spans="1:7">
      <c r="A895" s="19" t="str">
        <f>HYPERLINK("https://github.com/Netflix/genie/commit/6050958","6050958")</f>
        <v>6050958</v>
      </c>
      <c r="B895" s="1"/>
      <c r="C895" s="1"/>
      <c r="D895" s="1"/>
      <c r="E895" s="1"/>
      <c r="F895" s="1" t="s">
        <v>946</v>
      </c>
      <c r="G895" s="1" t="s">
        <v>953</v>
      </c>
    </row>
    <row r="896" spans="1:7">
      <c r="A896" s="19" t="str">
        <f>HYPERLINK("https://github.com/Netflix/governator/commit/041a209","041a209")</f>
        <v>041a209</v>
      </c>
      <c r="B896" s="1" t="s">
        <v>942</v>
      </c>
      <c r="C896" s="1"/>
      <c r="D896" s="1"/>
      <c r="E896" s="1"/>
      <c r="F896" s="1"/>
      <c r="G896" s="1" t="s">
        <v>946</v>
      </c>
    </row>
    <row r="897" spans="1:7">
      <c r="A897" s="19" t="str">
        <f>HYPERLINK("https://github.com/Netflix/governator/commit/71b12db","71b12db")</f>
        <v>71b12db</v>
      </c>
      <c r="B897" s="1"/>
      <c r="C897" s="1"/>
      <c r="D897" s="1"/>
      <c r="E897" s="1"/>
      <c r="F897" s="1" t="s">
        <v>953</v>
      </c>
      <c r="G897" s="1" t="s">
        <v>951</v>
      </c>
    </row>
    <row r="898" spans="1:7">
      <c r="A898" s="19" t="str">
        <f>HYPERLINK("https://github.com/Netflix/hollow/commit/64a488b","64a488b")</f>
        <v>64a488b</v>
      </c>
      <c r="B898" s="1" t="s">
        <v>942</v>
      </c>
      <c r="C898" s="1"/>
      <c r="D898" s="1"/>
      <c r="E898" s="1"/>
      <c r="F898" s="1"/>
      <c r="G898" s="1" t="s">
        <v>943</v>
      </c>
    </row>
    <row r="899" spans="1:7">
      <c r="A899" s="19" t="str">
        <f>HYPERLINK("https://github.com/Netflix/hollow/commit/805d4f4","805d4f4")</f>
        <v>805d4f4</v>
      </c>
      <c r="B899" s="1" t="s">
        <v>942</v>
      </c>
      <c r="C899" s="1"/>
      <c r="D899" s="1"/>
      <c r="E899" s="1"/>
      <c r="F899" s="1"/>
      <c r="G899" s="1" t="s">
        <v>946</v>
      </c>
    </row>
    <row r="900" spans="1:7">
      <c r="A900" s="19" t="str">
        <f>HYPERLINK("https://github.com/Netflix/hollow/commit/690e197","690e197")</f>
        <v>690e197</v>
      </c>
      <c r="B900" s="1" t="s">
        <v>942</v>
      </c>
      <c r="C900" s="1"/>
      <c r="D900" s="1"/>
      <c r="E900" s="1"/>
      <c r="F900" s="1"/>
      <c r="G900" s="1" t="s">
        <v>946</v>
      </c>
    </row>
    <row r="901" spans="1:7">
      <c r="A901" s="19" t="str">
        <f>HYPERLINK("https://github.com/Netflix/hollow/commit/b947a20","b947a20")</f>
        <v>b947a20</v>
      </c>
      <c r="B901" s="1" t="s">
        <v>942</v>
      </c>
      <c r="C901" s="1"/>
      <c r="D901" s="1"/>
      <c r="E901" s="1"/>
      <c r="F901" s="1"/>
      <c r="G901" s="1" t="s">
        <v>946</v>
      </c>
    </row>
    <row r="902" spans="1:7">
      <c r="A902" s="19" t="str">
        <f>HYPERLINK("https://github.com/Netflix/hollow/commit/66f7073","66f7073")</f>
        <v>66f7073</v>
      </c>
      <c r="B902" s="1"/>
      <c r="C902" s="1"/>
      <c r="D902" s="1"/>
      <c r="E902" s="1"/>
      <c r="F902" s="1"/>
      <c r="G902" s="1" t="s">
        <v>953</v>
      </c>
    </row>
    <row r="903" spans="1:7">
      <c r="A903" s="19" t="str">
        <f>HYPERLINK("https://github.com/Netflix/hollow/commit/81b39a2","81b39a2")</f>
        <v>81b39a2</v>
      </c>
      <c r="B903" s="1" t="s">
        <v>942</v>
      </c>
      <c r="C903" s="1"/>
      <c r="D903" s="1"/>
      <c r="E903" s="1"/>
      <c r="F903" s="1"/>
      <c r="G903" s="1" t="s">
        <v>946</v>
      </c>
    </row>
    <row r="904" spans="1:7">
      <c r="A904" s="19" t="str">
        <f>HYPERLINK("https://github.com/Netflix/hollow/commit/93e27e8","93e27e8")</f>
        <v>93e27e8</v>
      </c>
      <c r="B904" s="1"/>
      <c r="C904" s="1"/>
      <c r="D904" s="1"/>
      <c r="E904" s="1"/>
      <c r="F904" s="1" t="s">
        <v>956</v>
      </c>
      <c r="G904" s="1" t="s">
        <v>946</v>
      </c>
    </row>
    <row r="905" spans="1:7">
      <c r="A905" s="19" t="str">
        <f>HYPERLINK("https://github.com/Netflix/Hystrix/commit/04f33ad","04f33ad")</f>
        <v>04f33ad</v>
      </c>
      <c r="B905" s="1" t="s">
        <v>942</v>
      </c>
      <c r="C905" s="1"/>
      <c r="D905" s="1"/>
      <c r="E905" s="1"/>
      <c r="F905" s="1" t="s">
        <v>946</v>
      </c>
      <c r="G905" s="1" t="s">
        <v>954</v>
      </c>
    </row>
    <row r="906" spans="1:7">
      <c r="A906" s="19" t="str">
        <f>HYPERLINK("https://github.com/Netflix/Hystrix/commit/cae8191","cae8191")</f>
        <v>cae8191</v>
      </c>
      <c r="B906" s="1" t="s">
        <v>942</v>
      </c>
      <c r="C906" s="1"/>
      <c r="D906" s="1"/>
      <c r="E906" s="1"/>
      <c r="F906" s="1"/>
      <c r="G906" s="1" t="s">
        <v>946</v>
      </c>
    </row>
    <row r="907" spans="1:7">
      <c r="A907" s="19" t="str">
        <f>HYPERLINK("https://github.com/Netflix/photon/commit/bd28d47","bd28d47")</f>
        <v>bd28d47</v>
      </c>
      <c r="B907" s="1"/>
      <c r="C907" s="1"/>
      <c r="D907" s="1"/>
      <c r="E907" s="1"/>
      <c r="F907" s="1"/>
      <c r="G907" s="1" t="s">
        <v>946</v>
      </c>
    </row>
    <row r="908" spans="1:7">
      <c r="A908" s="19" t="str">
        <f>HYPERLINK("https://github.com/Netflix/photon/commit/0c219cb","0c219cb")</f>
        <v>0c219cb</v>
      </c>
      <c r="B908" s="1" t="s">
        <v>942</v>
      </c>
      <c r="C908" s="1"/>
      <c r="D908" s="1"/>
      <c r="E908" s="1"/>
      <c r="F908" s="1"/>
      <c r="G908" s="1" t="s">
        <v>957</v>
      </c>
    </row>
    <row r="909" spans="1:7">
      <c r="A909" s="19" t="str">
        <f>HYPERLINK("https://github.com/Netflix/Priam/commit/71be228","71be228")</f>
        <v>71be228</v>
      </c>
      <c r="B909" s="1"/>
      <c r="C909" s="1"/>
      <c r="D909" s="1"/>
      <c r="E909" s="1"/>
      <c r="F909" s="1"/>
      <c r="G909" s="1" t="s">
        <v>943</v>
      </c>
    </row>
    <row r="910" spans="1:7">
      <c r="A910" s="19" t="str">
        <f>HYPERLINK("https://github.com/Netflix/Priam/commit/f8365ad","f8365ad")</f>
        <v>f8365ad</v>
      </c>
      <c r="B910" s="1" t="s">
        <v>942</v>
      </c>
      <c r="C910" s="1"/>
      <c r="D910" s="1"/>
      <c r="E910" s="1"/>
      <c r="F910" s="1" t="s">
        <v>946</v>
      </c>
      <c r="G910" s="1" t="s">
        <v>959</v>
      </c>
    </row>
    <row r="911" spans="1:7">
      <c r="A911" s="19" t="str">
        <f>HYPERLINK("https://github.com/Netflix/Priam/commit/1ce34c5","1ce34c5")</f>
        <v>1ce34c5</v>
      </c>
      <c r="B911" s="1" t="s">
        <v>942</v>
      </c>
      <c r="C911" s="1"/>
      <c r="D911" s="1"/>
      <c r="E911" s="1" t="s">
        <v>947</v>
      </c>
      <c r="F911" s="1" t="s">
        <v>946</v>
      </c>
      <c r="G911" s="1" t="s">
        <v>953</v>
      </c>
    </row>
    <row r="912" spans="1:7">
      <c r="A912" s="19" t="str">
        <f>HYPERLINK("https://github.com/Netflix/Priam/commit/cd9c685","cd9c685")</f>
        <v>cd9c685</v>
      </c>
      <c r="B912" s="1" t="s">
        <v>942</v>
      </c>
      <c r="C912" s="1"/>
      <c r="D912" s="1"/>
      <c r="E912" s="1"/>
      <c r="F912" s="1"/>
      <c r="G912" s="1" t="s">
        <v>943</v>
      </c>
    </row>
    <row r="913" spans="1:7">
      <c r="A913" s="19" t="str">
        <f>HYPERLINK("https://github.com/Netflix/servo/commit/0f0e5cb","0f0e5cb")</f>
        <v>0f0e5cb</v>
      </c>
      <c r="B913" s="1"/>
      <c r="C913" s="1"/>
      <c r="D913" s="1"/>
      <c r="E913" s="1"/>
      <c r="F913" s="1"/>
      <c r="G913" s="1" t="s">
        <v>946</v>
      </c>
    </row>
    <row r="914" spans="1:7">
      <c r="A914" s="19" t="str">
        <f>HYPERLINK("https://github.com/Netflix/servo/commit/ce7c35f","ce7c35f")</f>
        <v>ce7c35f</v>
      </c>
      <c r="B914" s="1"/>
      <c r="C914" s="1"/>
      <c r="D914" s="1"/>
      <c r="E914" s="1"/>
      <c r="F914" s="1"/>
      <c r="G914" s="1" t="s">
        <v>946</v>
      </c>
    </row>
    <row r="915" spans="1:7">
      <c r="A915" s="19" t="str">
        <f>HYPERLINK("https://github.com/Netflix/servo/commit/1a0e1fe","1a0e1fe")</f>
        <v>1a0e1fe</v>
      </c>
      <c r="B915" s="1" t="s">
        <v>942</v>
      </c>
      <c r="C915" s="1"/>
      <c r="D915" s="1"/>
      <c r="E915" s="1"/>
      <c r="F915" s="1"/>
      <c r="G915" s="1" t="s">
        <v>943</v>
      </c>
    </row>
    <row r="916" spans="1:7">
      <c r="A916" s="19" t="str">
        <f>HYPERLINK("https://github.com/Netflix/servo/commit/45ac36b","45ac36b")</f>
        <v>45ac36b</v>
      </c>
      <c r="B916" s="1"/>
      <c r="C916" s="1"/>
      <c r="D916" s="1"/>
      <c r="E916" s="1"/>
      <c r="F916" s="1"/>
      <c r="G916" s="1" t="s">
        <v>946</v>
      </c>
    </row>
    <row r="917" spans="1:7">
      <c r="A917" s="19" t="str">
        <f>HYPERLINK("https://github.com/Netflix/servo/commit/1629586","1629586")</f>
        <v>1629586</v>
      </c>
      <c r="B917" s="1"/>
      <c r="C917" s="1"/>
      <c r="D917" s="1"/>
      <c r="E917" s="1"/>
      <c r="F917" s="1" t="s">
        <v>956</v>
      </c>
      <c r="G917" s="1" t="s">
        <v>946</v>
      </c>
    </row>
    <row r="918" spans="1:7">
      <c r="A918" s="19" t="str">
        <f>HYPERLINK("https://github.com/Netflix/servo/commit/e11849b","e11849b")</f>
        <v>e11849b</v>
      </c>
      <c r="B918" s="1"/>
      <c r="C918" s="1"/>
      <c r="D918" s="1"/>
      <c r="E918" s="1"/>
      <c r="F918" s="1"/>
      <c r="G918" s="1" t="s">
        <v>946</v>
      </c>
    </row>
    <row r="919" spans="1:7">
      <c r="A919" s="19" t="str">
        <f>HYPERLINK("https://github.com/Netflix/servo/commit/1cbdfc8","1cbdfc8")</f>
        <v>1cbdfc8</v>
      </c>
      <c r="B919" s="1"/>
      <c r="C919" s="1"/>
      <c r="D919" s="1"/>
      <c r="E919" s="1"/>
      <c r="F919" s="1"/>
      <c r="G919" s="1" t="s">
        <v>946</v>
      </c>
    </row>
    <row r="920" spans="1:7">
      <c r="A920" s="19" t="str">
        <f>HYPERLINK("https://github.com/Netflix/SimianArmy/commit/4f8c212","4f8c212")</f>
        <v>4f8c212</v>
      </c>
      <c r="B920" s="1"/>
      <c r="C920" s="1"/>
      <c r="D920" s="1"/>
      <c r="E920" s="1"/>
      <c r="F920" s="1" t="s">
        <v>946</v>
      </c>
      <c r="G920" s="1" t="s">
        <v>957</v>
      </c>
    </row>
    <row r="921" spans="1:7">
      <c r="A921" s="19" t="str">
        <f>HYPERLINK("https://github.com/Netflix/SimianArmy/commit/a8052f0","a8052f0")</f>
        <v>a8052f0</v>
      </c>
      <c r="B921" s="1" t="s">
        <v>942</v>
      </c>
      <c r="C921" s="1"/>
      <c r="D921" s="1"/>
      <c r="E921" s="1"/>
      <c r="F921" s="1" t="s">
        <v>946</v>
      </c>
      <c r="G921" s="1" t="s">
        <v>944</v>
      </c>
    </row>
    <row r="922" spans="1:7">
      <c r="A922" s="19" t="str">
        <f>HYPERLINK("https://github.com/Netflix/SimianArmy/commit/2869ece","2869ece")</f>
        <v>2869ece</v>
      </c>
      <c r="B922" s="1"/>
      <c r="C922" s="1"/>
      <c r="D922" s="1"/>
      <c r="E922" s="1"/>
      <c r="F922" s="1"/>
      <c r="G922" s="1" t="s">
        <v>957</v>
      </c>
    </row>
    <row r="923" spans="1:7">
      <c r="A923" s="19" t="str">
        <f>HYPERLINK("https://github.com/Netflix/spectator/commit/58015c0","58015c0")</f>
        <v>58015c0</v>
      </c>
      <c r="B923" s="1"/>
      <c r="C923" s="1"/>
      <c r="D923" s="1"/>
      <c r="E923" s="1"/>
      <c r="F923" s="1"/>
      <c r="G923" s="1" t="s">
        <v>946</v>
      </c>
    </row>
    <row r="924" spans="1:7">
      <c r="A924" s="19" t="str">
        <f>HYPERLINK("https://github.com/Netflix/spectator/commit/9d43206","9d43206")</f>
        <v>9d43206</v>
      </c>
      <c r="B924" s="1"/>
      <c r="C924" s="1"/>
      <c r="D924" s="1"/>
      <c r="E924" s="1" t="s">
        <v>951</v>
      </c>
      <c r="F924" s="1" t="s">
        <v>944</v>
      </c>
      <c r="G924" s="1" t="s">
        <v>946</v>
      </c>
    </row>
    <row r="925" spans="1:7">
      <c r="A925" s="19" t="str">
        <f>HYPERLINK("https://github.com/Netflix/spectator/commit/750dcb4","750dcb4")</f>
        <v>750dcb4</v>
      </c>
      <c r="B925" s="1" t="s">
        <v>942</v>
      </c>
      <c r="C925" s="1"/>
      <c r="D925" s="1"/>
      <c r="E925" s="1"/>
      <c r="F925" s="1"/>
      <c r="G925" s="1" t="s">
        <v>943</v>
      </c>
    </row>
    <row r="926" spans="1:7">
      <c r="A926" s="19" t="str">
        <f>HYPERLINK("https://github.com/Netflix/spectator/commit/422ab09","422ab09")</f>
        <v>422ab09</v>
      </c>
      <c r="B926" s="1"/>
      <c r="C926" s="1"/>
      <c r="D926" s="1"/>
      <c r="E926" s="1"/>
      <c r="F926" s="1"/>
      <c r="G926" s="1" t="s">
        <v>946</v>
      </c>
    </row>
  </sheetData>
  <dataValidations count="1">
    <dataValidation type="list" allowBlank="1" sqref="B2:G142 C143:G143 B144:G310 B311:E311 G311 B312:G926" xr:uid="{3CC1156D-191A-8A40-9FE8-E24DE0548299}">
      <formula1>"Branch,Bug fix,Build,Clean up,Legal,Cross,Data,Debug,Documentation,External,Feature Add,Indentation,Initialization,Internationalization,Source Control,Maintenance,Merge,Module Add,Module Move,Module Remove,Platform Specific,Refactoring,Rename,Testing,Toke"&amp;"n Replace,Versioning"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Old Label</vt:lpstr>
      <vt:lpstr>Commit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Sitao Min</dc:creator>
  <cp:lastModifiedBy>Sitao Min</cp:lastModifiedBy>
  <dcterms:created xsi:type="dcterms:W3CDTF">2019-06-13T04:06:04Z</dcterms:created>
  <dcterms:modified xsi:type="dcterms:W3CDTF">2019-06-27T03:32:43Z</dcterms:modified>
</cp:coreProperties>
</file>