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tdownman\Desktop\"/>
    </mc:Choice>
  </mc:AlternateContent>
  <xr:revisionPtr revIDLastSave="0" documentId="13_ncr:1_{37CC18AB-3DEB-4041-9BB2-B33D7C3462FC}" xr6:coauthVersionLast="47" xr6:coauthVersionMax="47" xr10:uidLastSave="{00000000-0000-0000-0000-000000000000}"/>
  <bookViews>
    <workbookView xWindow="-110" yWindow="-110" windowWidth="21820" windowHeight="14620" activeTab="1" xr2:uid="{A19BAB5D-785F-4A4D-B1C1-14FC6548EFC8}"/>
  </bookViews>
  <sheets>
    <sheet name="源数据" sheetId="2" r:id="rId1"/>
    <sheet name="数据透视图标" sheetId="28" r:id="rId2"/>
    <sheet name="周报" sheetId="3" r:id="rId3"/>
    <sheet name="源数据备份" sheetId="29" state="hidden" r:id="rId4"/>
  </sheets>
  <definedNames>
    <definedName name="_xlnm._FilterDatabase" localSheetId="0" hidden="1">源数据!$A$1:$X$562</definedName>
    <definedName name="_xlnm._FilterDatabase" localSheetId="3" hidden="1">源数据备份!$A$1:$X$562</definedName>
    <definedName name="切片器_平台i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D13" i="3"/>
  <c r="A14" i="3"/>
  <c r="A15" i="3" s="1"/>
  <c r="A16" i="3" s="1"/>
  <c r="A17" i="3" s="1"/>
  <c r="A18" i="3" s="1"/>
  <c r="A19" i="3" s="1"/>
  <c r="D19" i="3" s="1"/>
  <c r="H8" i="3"/>
  <c r="D18" i="3" l="1"/>
  <c r="D17" i="3"/>
  <c r="D16" i="3"/>
  <c r="D15" i="3"/>
  <c r="D14" i="3"/>
  <c r="D20" i="3" s="1"/>
  <c r="C13" i="3"/>
  <c r="D1" i="3" l="1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<sst xmlns="http://schemas.openxmlformats.org/spreadsheetml/2006/main" count="7950" uniqueCount="85">
  <si>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</si>
  <si>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</si>
  <si>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</si>
  <si>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</si>
  <si>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</si>
  <si>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</si>
  <si>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</si>
  <si>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</si>
  <si>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</si>
  <si>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</si>
  <si>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</si>
  <si>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</si>
  <si>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</si>
  <si>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</si>
  <si>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</si>
  <si>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</si>
  <si>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</si>
  <si>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</si>
  <si>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</si>
  <si>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</si>
  <si>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</si>
  <si>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</si>
  <si>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</si>
  <si>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</si>
  <si>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</si>
  <si>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</si>
  <si>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</si>
  <si>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</si>
  <si>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</si>
  <si>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</si>
  <si>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</si>
  <si>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</si>
  <si>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</si>
  <si>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</si>
  <si>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</si>
  <si>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</si>
  <si>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</si>
  <si>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</si>
  <si>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</si>
  <si>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</si>
  <si>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</si>
  <si>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</si>
  <si>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</si>
  <si>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</si>
  <si>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</si>
  <si>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</si>
  <si>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</si>
  <si>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</si>
  <si>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</si>
  <si>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</si>
  <si>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</si>
  <si>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</si>
  <si>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</si>
  <si>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</si>
  <si>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</si>
  <si>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</si>
  <si>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</si>
  <si>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</si>
  <si>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</si>
  <si>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</si>
  <si>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</si>
  <si>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</si>
  <si>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</si>
  <si>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</si>
  <si>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</si>
  <si>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</si>
  <si>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</si>
  <si>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</si>
  <si>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</si>
  <si>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</si>
  <si>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</si>
  <si>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</si>
  <si>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</si>
  <si>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</si>
  <si>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</si>
  <si>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</si>
  <si>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</si>
  <si>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</si>
  <si>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品牌ID</t>
    <phoneticPr fontId="18" type="noConversion"/>
  </si>
  <si>
    <t>行标签</t>
  </si>
  <si>
    <t>总计</t>
  </si>
  <si>
    <t>求和项:GMV</t>
  </si>
  <si>
    <t>求和项:商家实收</t>
  </si>
  <si>
    <t>蛙小辣火锅杯（总账号）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</si>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</sst>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3" formatCode="0_);[Red]\(0\)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[EXCEL项目.xlsx]数据透视图标!数据透视表4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数据透视图标!$B$3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数据透视图标!$C$3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[EXCEL项目.xlsx]数据透视图标!数据透视表4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数据透视图标!$B$3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数据透视图标!$C$3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数据透视图标!$A$4:$A$8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数据透视图标!$C$4:$C$8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25400</xdr:colOff>
      <xdr:row>14</xdr:row>
      <xdr:rowOff>127000</xdr:rowOff>
    </xdr:from>
    <xdr:to>
      <xdr:col>6</xdr:col>
      <xdr:colOff>387350</xdr:colOff>
      <xdr:row>44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19</xdr:row>
      <xdr:rowOff>133350</xdr:rowOff>
    </xdr:from>
    <xdr:to>
      <xdr:col>13</xdr:col>
      <xdr:colOff>495300</xdr:colOff>
      <xdr:row>34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源数据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>
      <selection activeCell="I14" sqref="I14"/>
    </sheetView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8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8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8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8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8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8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83</v>
      </c>
      <c r="D9" t="s">
        <v>45</v>
      </c>
      <c r="E9" t="s">
        <v>21</v>
      </c>
      <c r="F9" s="38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tabSelected="1" workbookViewId="0"/>
  </sheetViews>
  <sheetFormatPr defaultRowHeight="14" x14ac:dyDescent="0.3"/>
  <cols>
    <col min="1" max="1" width="24.5" bestFit="1" customWidth="1"/>
    <col min="2" max="2" width="12.08203125" bestFit="1" customWidth="1"/>
    <col min="3" max="3" width="15.58203125" bestFit="1" customWidth="1"/>
    <col min="4" max="4" width="23" bestFit="1" customWidth="1"/>
  </cols>
  <sheetData>
    <row r="1" spans="1:3" x14ac:dyDescent="0.3">
      <c r="A1" s="37" t="s">
        <v>10</v>
      </c>
      <c r="B1" t="s">
        <v>22</v>
      </c>
    </row>
    <row r="3" spans="1:3" x14ac:dyDescent="0.3">
      <c r="A3" s="37" t="s">
        <v>79</v>
      </c>
      <c r="B3" t="s">
        <v>81</v>
      </c>
      <c r="C3" t="s">
        <v>82</v>
      </c>
    </row>
    <row r="4" spans="1:3" x14ac:dyDescent="0.3">
      <c r="A4" s="38" t="s">
        <v>41</v>
      </c>
      <c r="B4" s="39">
        <v>114007.74</v>
      </c>
      <c r="C4" s="39">
        <v>36582.480000000003</v>
      </c>
    </row>
    <row r="5" spans="1:3" x14ac:dyDescent="0.3">
      <c r="A5" s="38" t="s">
        <v>28</v>
      </c>
      <c r="B5" s="39">
        <v>169975.03999999992</v>
      </c>
      <c r="C5" s="39">
        <v>63680.929999999986</v>
      </c>
    </row>
    <row r="6" spans="1:3" x14ac:dyDescent="0.3">
      <c r="A6" s="38" t="s">
        <v>24</v>
      </c>
      <c r="B6" s="39">
        <v>4313.57</v>
      </c>
      <c r="C6" s="39">
        <v>1897.6299999999999</v>
      </c>
    </row>
    <row r="7" spans="1:3" x14ac:dyDescent="0.3">
      <c r="A7" s="38" t="s">
        <v>21</v>
      </c>
      <c r="B7" s="39">
        <v>16838.82</v>
      </c>
      <c r="C7" s="39">
        <v>5992.61</v>
      </c>
    </row>
    <row r="8" spans="1:3" x14ac:dyDescent="0.3">
      <c r="A8" s="38" t="s">
        <v>80</v>
      </c>
      <c r="B8" s="39">
        <v>305135.16999999993</v>
      </c>
      <c r="C8" s="39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L32"/>
  <sheetViews>
    <sheetView workbookViewId="0">
      <selection activeCell="J20" sqref="J20"/>
    </sheetView>
  </sheetViews>
  <sheetFormatPr defaultColWidth="9" defaultRowHeight="16.5" x14ac:dyDescent="0.3"/>
  <cols>
    <col min="1" max="1" width="13.8320312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3203125" style="2" bestFit="1" customWidth="1"/>
    <col min="6" max="6" width="11.83203125" style="2" customWidth="1"/>
    <col min="7" max="7" width="11.25" style="2" bestFit="1" customWidth="1"/>
    <col min="8" max="8" width="11.5" style="2" bestFit="1" customWidth="1"/>
    <col min="9" max="9" width="11.58203125" style="2" bestFit="1" customWidth="1"/>
    <col min="10" max="16384" width="9" style="2"/>
  </cols>
  <sheetData>
    <row r="1" spans="1:12" x14ac:dyDescent="0.3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2" x14ac:dyDescent="0.3">
      <c r="A2" s="43" t="s">
        <v>57</v>
      </c>
      <c r="B2" s="44"/>
      <c r="C2" s="44"/>
      <c r="D2" s="44"/>
      <c r="E2" s="44"/>
      <c r="F2" s="44"/>
      <c r="G2" s="44"/>
      <c r="H2" s="44"/>
    </row>
    <row r="3" spans="1:12" x14ac:dyDescent="0.3">
      <c r="A3" s="44"/>
      <c r="B3" s="44"/>
      <c r="C3" s="44"/>
      <c r="D3" s="44"/>
      <c r="E3" s="44"/>
      <c r="F3" s="44"/>
      <c r="G3" s="44"/>
      <c r="H3" s="44"/>
    </row>
    <row r="4" spans="1:12" ht="17" thickBot="1" x14ac:dyDescent="0.35">
      <c r="A4" s="3" t="s">
        <v>58</v>
      </c>
    </row>
    <row r="5" spans="1:12" x14ac:dyDescent="0.3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2" x14ac:dyDescent="0.3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45" t="s">
        <v>63</v>
      </c>
      <c r="H6" s="46"/>
    </row>
    <row r="7" spans="1:12" x14ac:dyDescent="0.3">
      <c r="A7" s="3" t="s">
        <v>64</v>
      </c>
      <c r="G7" s="47">
        <f>IF($H$5="全部",SUMIFS(INDEX(源数据!$A:$X,0,MATCH("GMV",源数据!$A$1:$X$1,0)),INDEX(源数据!$A:$X,0,MATCH("日期",源数据!$A$1:$X$1,0)),"&gt;="&amp;DATE(YEAR($A$13),MONTH($A$13),1),INDEX(源数据!$A:$X,0,MATCH("日期",源数据!$A$1:$X$1,0)),"&lt;="&amp;$A$19),SUMIFS(INDEX(源数据!$A:$X,0,MATCH("GMV",源数据!$A$1:$X$1,0)),INDEX(源数据!$A:$X,0,MATCH("日期",源数据!$A$1:$X$1,0)),"&gt;="&amp;DATE(YEAR($A$13),MONTH($A$13),1),INDEX(源数据!$A:$X,0,MATCH("日期",源数据!$A$1:$X$1,0)),"&lt;="&amp;$A$19,INDEX(源数据!$A:$X,0,MATCH("平台i",源数据!$A$1:$X$1,0)),$H$5))/$H$8</f>
        <v>0.2691635</v>
      </c>
      <c r="H7" s="48"/>
      <c r="I7" s="10"/>
      <c r="K7" s="40"/>
    </row>
    <row r="8" spans="1:12" ht="17" thickBot="1" x14ac:dyDescent="0.3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2" x14ac:dyDescent="0.3">
      <c r="A9" s="8">
        <f>F20</f>
        <v>153</v>
      </c>
      <c r="B9" s="13">
        <f>A9/IF($H$5="全部",SUMIFS(INDEX(源数据!$A:$X,0,MATCH($A$8,源数据!$A$1:$X$1,0)),INDEX(源数据!$A:$X,0,MATCH("日期",源数据!$A$1:$X$1,0)),"&gt;="&amp;($A$13-7),INDEX(源数据!$A:$X,0,MATCH("日期",源数据!$A$1:$X$1,0)),"&lt;="&amp;($A$19-7)),SUMIFS(INDEX(源数据!$A:$X,0,MATCH($A$8,源数据!$A$1:$X$1,0)),INDEX(源数据!$A:$X,0,MATCH("日期",源数据!$A$1:$X$1,0)),"&gt;="&amp;($A$13-7),INDEX(源数据!$A:$X,0,MATCH("日期",源数据!$A$1:$X$1,0)),"&lt;="&amp;($A$19-7),INDEX(源数据!$A:$X,0,MATCH("平台i",源数据!$A$1:$X$1,0)),$H$5))-1</f>
        <v>-0.28169014084507038</v>
      </c>
      <c r="C9" s="8">
        <f>D20</f>
        <v>2821.92</v>
      </c>
      <c r="D9" s="13">
        <f>C9/IF($H$5="全部",SUMIFS(INDEX(源数据!$A:$X,0,MATCH($C$8,源数据!$A$1:$X$1,0)),INDEX(源数据!$A:$X,0,MATCH("日期",源数据!$A$1:$X$1,0)),"&gt;="&amp;($A$13-7),INDEX(源数据!$A:$X,0,MATCH("日期",源数据!$A$1:$X$1,0)),"&lt;="&amp;($A$19-7)),SUMIFS(INDEX(源数据!$A:$X,0,MATCH($C$8,源数据!$A$1:$X$1,0)),INDEX(源数据!$A:$X,0,MATCH("日期",源数据!$A$1:$X$1,0)),"&gt;="&amp;($A$13-7),INDEX(源数据!$A:$X,0,MATCH("日期",源数据!$A$1:$X$1,0)),"&lt;="&amp;($A$19-7),INDEX(源数据!$A:$X,0,MATCH("平台i",源数据!$A$1:$X$1,0)),$H$5))-1</f>
        <v>-0.29393219855529717</v>
      </c>
      <c r="E9" s="14">
        <f>E20</f>
        <v>0.34956420915978337</v>
      </c>
      <c r="F9" s="13">
        <f>E9/(IF($H$5="全部",SUMIFS(INDEX(源数据!$A:$X,0,MATCH(D$12,源数据!$A$1:$X$1,0)),INDEX(源数据!$A:$X,0,MATCH("日期",源数据!$A$1:$X$1,0)),"&gt;="&amp;($A$13-7),INDEX(源数据!$A:$X,0,MATCH("日期",源数据!$A$1:$X$1,0)),"&lt;="&amp;($A$19-7)),SUMIFS(INDEX(源数据!$A:$X,0,MATCH(D$12,源数据!$A$1:$X$1,0)),INDEX(源数据!$A:$X,0,MATCH("日期",源数据!$A$1:$X$1,0)),"&gt;="&amp;($A$13-7),INDEX(源数据!$A:$X,0,MATCH("日期",源数据!$A$1:$X$1,0)),"&lt;="&amp;($A$19-7),INDEX(源数据!$A:$X,0,MATCH("平台i",源数据!$A$1:$X$1,0)),$H$5))/IF($H$5="全部",SUMIFS(INDEX(源数据!$A:$X,0,MATCH(C$12,源数据!$A$1:$X$1,0)),INDEX(源数据!$A:$X,0,MATCH("日期",源数据!$A$1:$X$1,0)),"&gt;="&amp;($A$13-7),INDEX(源数据!$A:$X,0,MATCH("日期",源数据!$A$1:$X$1,0)),"&lt;="&amp;($A$19-7)),SUMIFS(INDEX(源数据!$A:$X,0,MATCH(C$12,源数据!$A$1:$X$1,0)),INDEX(源数据!$A:$X,0,MATCH("日期",源数据!$A$1:$X$1,0)),"&gt;="&amp;($A$13-7),INDEX(源数据!$A:$X,0,MATCH("日期",源数据!$A$1:$X$1,0)),"&lt;="&amp;($A$19-7),INDEX(源数据!$A:$X,0,MATCH("平台i",源数据!$A$1:$X$1,0)),$H$5)))-1</f>
        <v>-4.1556642486674233E-3</v>
      </c>
      <c r="I9" s="15"/>
    </row>
    <row r="11" spans="1:12" x14ac:dyDescent="0.3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  <c r="L11" s="2" t="s">
        <v>84</v>
      </c>
    </row>
    <row r="12" spans="1:12" x14ac:dyDescent="0.3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2" x14ac:dyDescent="0.3">
      <c r="A13" s="22">
        <v>44053</v>
      </c>
      <c r="B13" s="23">
        <f>A13</f>
        <v>44053</v>
      </c>
      <c r="C13" s="41">
        <f>IF($H$5="全部",SUMIF(INDEX(源数据!$A:$X,0,MATCH($A$12,源数据!$A$1:$X$1,0)),$A13,INDEX(源数据!$A:$X,0,MATCH(C$12,源数据!$A$1:$X$1,0))),SUMIFS(INDEX(源数据!$A:$X,0,MATCH(C$12,源数据!$A$1:$X$1,0)),INDEX(源数据!$A:$X,0,MATCH($A$12,源数据!$A$1:$X$1,0)),$A13,INDEX(源数据!$A:$X,0,MATCH("平台i",源数据!$A$1:$X$1,0)),$H$5))</f>
        <v>1538.37</v>
      </c>
      <c r="D13" s="41">
        <f>IF($H$5="全部",SUMIF(INDEX(源数据!$A:$X,0,MATCH($A$12,源数据!$A$1:$X$1,0)),$A13,INDEX(源数据!$A:$X,0,MATCH(D$12,源数据!$A$1:$X$1,0))),SUMIFS(INDEX(源数据!$A:$X,0,MATCH(D$12,源数据!$A$1:$X$1,0)),INDEX(源数据!$A:$X,0,MATCH($A$12,源数据!$A$1:$X$1,0)),$A13,INDEX(源数据!$A:$X,0,MATCH("平台i",源数据!$A$1:$X$1,0)),$H$5))</f>
        <v>499.98</v>
      </c>
      <c r="E13" s="25">
        <f>D13/C13</f>
        <v>0.3250063378771037</v>
      </c>
      <c r="F13" s="24">
        <f>IF($H$5="全部",SUMIF(INDEX(源数据!$A:$X,0,MATCH($A$12,源数据!$A$1:$X$1,0)),$A13,INDEX(源数据!$A:$X,0,MATCH(F$12,源数据!$A$1:$X$1,0))),SUMIFS(INDEX(源数据!$A:$X,0,MATCH(F$12,源数据!$A$1:$X$1,0)),INDEX(源数据!$A:$X,0,MATCH($A$12,源数据!$A$1:$X$1,0)),$A13,INDEX(源数据!$A:$X,0,MATCH("平台i",源数据!$A$1:$X$1,0)),$H$5))</f>
        <v>30</v>
      </c>
      <c r="G13" s="24">
        <f>IF($H$5="全部",SUMIF(INDEX(源数据!$A:$X,0,MATCH($A$12,源数据!$A$1:$X$1,0)),$A13,INDEX(源数据!$A:$X,0,MATCH(G$12,源数据!$A$1:$X$1,0))),SUMIFS(INDEX(源数据!$A:$X,0,MATCH(G$12,源数据!$A$1:$X$1,0)),INDEX(源数据!$A:$X,0,MATCH($A$12,源数据!$A$1:$X$1,0)),$A13,INDEX(源数据!$A:$X,0,MATCH("平台i",源数据!$A$1:$X$1,0)),$H$5))</f>
        <v>0</v>
      </c>
      <c r="H13" s="26">
        <f>C13/F13</f>
        <v>51.278999999999996</v>
      </c>
    </row>
    <row r="14" spans="1:12" x14ac:dyDescent="0.3">
      <c r="A14" s="22">
        <f>A13+1</f>
        <v>44054</v>
      </c>
      <c r="B14" s="23">
        <f t="shared" ref="B14:B19" si="0">A14</f>
        <v>44054</v>
      </c>
      <c r="C14" s="41">
        <f>IF($H$5="全部",SUMIF(INDEX(源数据!$A:$X,0,MATCH($A$12,源数据!$A$1:$X$1,0)),$A14,INDEX(源数据!$A:$X,0,MATCH(C$12,源数据!$A$1:$X$1,0))),SUMIFS(INDEX(源数据!$A:$X,0,MATCH(C$12,源数据!$A$1:$X$1,0)),INDEX(源数据!$A:$X,0,MATCH($A$12,源数据!$A$1:$X$1,0)),$A14,INDEX(源数据!$A:$X,0,MATCH("平台i",源数据!$A$1:$X$1,0)),$H$5))</f>
        <v>1252.93</v>
      </c>
      <c r="D14" s="41">
        <f>IF($H$5="全部",SUMIF(INDEX(源数据!$A:$X,0,MATCH($A$12,源数据!$A$1:$X$1,0)),$A14,INDEX(源数据!$A:$X,0,MATCH(D$12,源数据!$A$1:$X$1,0))),SUMIFS(INDEX(源数据!$A:$X,0,MATCH(D$12,源数据!$A$1:$X$1,0)),INDEX(源数据!$A:$X,0,MATCH($A$12,源数据!$A$1:$X$1,0)),$A14,INDEX(源数据!$A:$X,0,MATCH("平台i",源数据!$A$1:$X$1,0)),$H$5))</f>
        <v>419.83</v>
      </c>
      <c r="E14" s="25">
        <f t="shared" ref="E14:E20" si="1">D14/C14</f>
        <v>0.33507857581828193</v>
      </c>
      <c r="F14" s="24">
        <f>IF($H$5="全部",SUMIF(INDEX(源数据!$A:$X,0,MATCH($A$12,源数据!$A$1:$X$1,0)),$A14,INDEX(源数据!$A:$X,0,MATCH(F$12,源数据!$A$1:$X$1,0))),SUMIFS(INDEX(源数据!$A:$X,0,MATCH(F$12,源数据!$A$1:$X$1,0)),INDEX(源数据!$A:$X,0,MATCH($A$12,源数据!$A$1:$X$1,0)),$A14,INDEX(源数据!$A:$X,0,MATCH("平台i",源数据!$A$1:$X$1,0)),$H$5))</f>
        <v>26</v>
      </c>
      <c r="G14" s="24">
        <f>IF($H$5="全部",SUMIF(INDEX(源数据!$A:$X,0,MATCH($A$12,源数据!$A$1:$X$1,0)),$A14,INDEX(源数据!$A:$X,0,MATCH(G$12,源数据!$A$1:$X$1,0))),SUMIFS(INDEX(源数据!$A:$X,0,MATCH(G$12,源数据!$A$1:$X$1,0)),INDEX(源数据!$A:$X,0,MATCH($A$12,源数据!$A$1:$X$1,0)),$A14,INDEX(源数据!$A:$X,0,MATCH("平台i",源数据!$A$1:$X$1,0)),$H$5))</f>
        <v>0</v>
      </c>
      <c r="H14" s="26">
        <f t="shared" ref="H14:H19" si="2">C14/F14</f>
        <v>48.189615384615387</v>
      </c>
    </row>
    <row r="15" spans="1:12" x14ac:dyDescent="0.3">
      <c r="A15" s="22">
        <f t="shared" ref="A15:A19" si="3">A14+1</f>
        <v>44055</v>
      </c>
      <c r="B15" s="23">
        <f t="shared" si="0"/>
        <v>44055</v>
      </c>
      <c r="C15" s="41">
        <f>IF($H$5="全部",SUMIF(INDEX(源数据!$A:$X,0,MATCH($A$12,源数据!$A$1:$X$1,0)),$A15,INDEX(源数据!$A:$X,0,MATCH(C$12,源数据!$A$1:$X$1,0))),SUMIFS(INDEX(源数据!$A:$X,0,MATCH(C$12,源数据!$A$1:$X$1,0)),INDEX(源数据!$A:$X,0,MATCH($A$12,源数据!$A$1:$X$1,0)),$A15,INDEX(源数据!$A:$X,0,MATCH("平台i",源数据!$A$1:$X$1,0)),$H$5))</f>
        <v>911.86</v>
      </c>
      <c r="D15" s="41">
        <f>IF($H$5="全部",SUMIF(INDEX(源数据!$A:$X,0,MATCH($A$12,源数据!$A$1:$X$1,0)),$A15,INDEX(源数据!$A:$X,0,MATCH(D$12,源数据!$A$1:$X$1,0))),SUMIFS(INDEX(源数据!$A:$X,0,MATCH(D$12,源数据!$A$1:$X$1,0)),INDEX(源数据!$A:$X,0,MATCH($A$12,源数据!$A$1:$X$1,0)),$A15,INDEX(源数据!$A:$X,0,MATCH("平台i",源数据!$A$1:$X$1,0)),$H$5))</f>
        <v>346.44</v>
      </c>
      <c r="E15" s="25">
        <f t="shared" si="1"/>
        <v>0.37992674314039437</v>
      </c>
      <c r="F15" s="24">
        <f>IF($H$5="全部",SUMIF(INDEX(源数据!$A:$X,0,MATCH($A$12,源数据!$A$1:$X$1,0)),$A15,INDEX(源数据!$A:$X,0,MATCH(F$12,源数据!$A$1:$X$1,0))),SUMIFS(INDEX(源数据!$A:$X,0,MATCH(F$12,源数据!$A$1:$X$1,0)),INDEX(源数据!$A:$X,0,MATCH($A$12,源数据!$A$1:$X$1,0)),$A15,INDEX(源数据!$A:$X,0,MATCH("平台i",源数据!$A$1:$X$1,0)),$H$5))</f>
        <v>15</v>
      </c>
      <c r="G15" s="24">
        <f>IF($H$5="全部",SUMIF(INDEX(源数据!$A:$X,0,MATCH($A$12,源数据!$A$1:$X$1,0)),$A15,INDEX(源数据!$A:$X,0,MATCH(G$12,源数据!$A$1:$X$1,0))),SUMIFS(INDEX(源数据!$A:$X,0,MATCH(G$12,源数据!$A$1:$X$1,0)),INDEX(源数据!$A:$X,0,MATCH($A$12,源数据!$A$1:$X$1,0)),$A15,INDEX(源数据!$A:$X,0,MATCH("平台i",源数据!$A$1:$X$1,0)),$H$5))</f>
        <v>1</v>
      </c>
      <c r="H15" s="26">
        <f t="shared" si="2"/>
        <v>60.790666666666667</v>
      </c>
    </row>
    <row r="16" spans="1:12" x14ac:dyDescent="0.3">
      <c r="A16" s="22">
        <f t="shared" si="3"/>
        <v>44056</v>
      </c>
      <c r="B16" s="23">
        <f t="shared" si="0"/>
        <v>44056</v>
      </c>
      <c r="C16" s="41">
        <f>IF($H$5="全部",SUMIF(INDEX(源数据!$A:$X,0,MATCH($A$12,源数据!$A$1:$X$1,0)),$A16,INDEX(源数据!$A:$X,0,MATCH(C$12,源数据!$A$1:$X$1,0))),SUMIFS(INDEX(源数据!$A:$X,0,MATCH(C$12,源数据!$A$1:$X$1,0)),INDEX(源数据!$A:$X,0,MATCH($A$12,源数据!$A$1:$X$1,0)),$A16,INDEX(源数据!$A:$X,0,MATCH("平台i",源数据!$A$1:$X$1,0)),$H$5))</f>
        <v>1054.44</v>
      </c>
      <c r="D16" s="41">
        <f>IF($H$5="全部",SUMIF(INDEX(源数据!$A:$X,0,MATCH($A$12,源数据!$A$1:$X$1,0)),$A16,INDEX(源数据!$A:$X,0,MATCH(D$12,源数据!$A$1:$X$1,0))),SUMIFS(INDEX(源数据!$A:$X,0,MATCH(D$12,源数据!$A$1:$X$1,0)),INDEX(源数据!$A:$X,0,MATCH($A$12,源数据!$A$1:$X$1,0)),$A16,INDEX(源数据!$A:$X,0,MATCH("平台i",源数据!$A$1:$X$1,0)),$H$5))</f>
        <v>347.98</v>
      </c>
      <c r="E16" s="25">
        <f t="shared" si="1"/>
        <v>0.33001403588634726</v>
      </c>
      <c r="F16" s="24">
        <f>IF($H$5="全部",SUMIF(INDEX(源数据!$A:$X,0,MATCH($A$12,源数据!$A$1:$X$1,0)),$A16,INDEX(源数据!$A:$X,0,MATCH(F$12,源数据!$A$1:$X$1,0))),SUMIFS(INDEX(源数据!$A:$X,0,MATCH(F$12,源数据!$A$1:$X$1,0)),INDEX(源数据!$A:$X,0,MATCH($A$12,源数据!$A$1:$X$1,0)),$A16,INDEX(源数据!$A:$X,0,MATCH("平台i",源数据!$A$1:$X$1,0)),$H$5))</f>
        <v>21</v>
      </c>
      <c r="G16" s="24">
        <f>IF($H$5="全部",SUMIF(INDEX(源数据!$A:$X,0,MATCH($A$12,源数据!$A$1:$X$1,0)),$A16,INDEX(源数据!$A:$X,0,MATCH(G$12,源数据!$A$1:$X$1,0))),SUMIFS(INDEX(源数据!$A:$X,0,MATCH(G$12,源数据!$A$1:$X$1,0)),INDEX(源数据!$A:$X,0,MATCH($A$12,源数据!$A$1:$X$1,0)),$A16,INDEX(源数据!$A:$X,0,MATCH("平台i",源数据!$A$1:$X$1,0)),$H$5))</f>
        <v>0</v>
      </c>
      <c r="H16" s="26">
        <f t="shared" si="2"/>
        <v>50.211428571428577</v>
      </c>
    </row>
    <row r="17" spans="1:8" x14ac:dyDescent="0.3">
      <c r="A17" s="22">
        <f t="shared" si="3"/>
        <v>44057</v>
      </c>
      <c r="B17" s="23">
        <f t="shared" si="0"/>
        <v>44057</v>
      </c>
      <c r="C17" s="41">
        <f>IF($H$5="全部",SUMIF(INDEX(源数据!$A:$X,0,MATCH($A$12,源数据!$A$1:$X$1,0)),$A17,INDEX(源数据!$A:$X,0,MATCH(C$12,源数据!$A$1:$X$1,0))),SUMIFS(INDEX(源数据!$A:$X,0,MATCH(C$12,源数据!$A$1:$X$1,0)),INDEX(源数据!$A:$X,0,MATCH($A$12,源数据!$A$1:$X$1,0)),$A17,INDEX(源数据!$A:$X,0,MATCH("平台i",源数据!$A$1:$X$1,0)),$H$5))</f>
        <v>1011.71</v>
      </c>
      <c r="D17" s="41">
        <f>IF($H$5="全部",SUMIF(INDEX(源数据!$A:$X,0,MATCH($A$12,源数据!$A$1:$X$1,0)),$A17,INDEX(源数据!$A:$X,0,MATCH(D$12,源数据!$A$1:$X$1,0))),SUMIFS(INDEX(源数据!$A:$X,0,MATCH(D$12,源数据!$A$1:$X$1,0)),INDEX(源数据!$A:$X,0,MATCH($A$12,源数据!$A$1:$X$1,0)),$A17,INDEX(源数据!$A:$X,0,MATCH("平台i",源数据!$A$1:$X$1,0)),$H$5))</f>
        <v>356.41</v>
      </c>
      <c r="E17" s="25">
        <f t="shared" si="1"/>
        <v>0.35228474562868806</v>
      </c>
      <c r="F17" s="24">
        <f>IF($H$5="全部",SUMIF(INDEX(源数据!$A:$X,0,MATCH($A$12,源数据!$A$1:$X$1,0)),$A17,INDEX(源数据!$A:$X,0,MATCH(F$12,源数据!$A$1:$X$1,0))),SUMIFS(INDEX(源数据!$A:$X,0,MATCH(F$12,源数据!$A$1:$X$1,0)),INDEX(源数据!$A:$X,0,MATCH($A$12,源数据!$A$1:$X$1,0)),$A17,INDEX(源数据!$A:$X,0,MATCH("平台i",源数据!$A$1:$X$1,0)),$H$5))</f>
        <v>18</v>
      </c>
      <c r="G17" s="24">
        <f>IF($H$5="全部",SUMIF(INDEX(源数据!$A:$X,0,MATCH($A$12,源数据!$A$1:$X$1,0)),$A17,INDEX(源数据!$A:$X,0,MATCH(G$12,源数据!$A$1:$X$1,0))),SUMIFS(INDEX(源数据!$A:$X,0,MATCH(G$12,源数据!$A$1:$X$1,0)),INDEX(源数据!$A:$X,0,MATCH($A$12,源数据!$A$1:$X$1,0)),$A17,INDEX(源数据!$A:$X,0,MATCH("平台i",源数据!$A$1:$X$1,0)),$H$5))</f>
        <v>1</v>
      </c>
      <c r="H17" s="26">
        <f t="shared" si="2"/>
        <v>56.206111111111113</v>
      </c>
    </row>
    <row r="18" spans="1:8" x14ac:dyDescent="0.3">
      <c r="A18" s="22">
        <f t="shared" si="3"/>
        <v>44058</v>
      </c>
      <c r="B18" s="23">
        <f t="shared" si="0"/>
        <v>44058</v>
      </c>
      <c r="C18" s="41">
        <f>IF($H$5="全部",SUMIF(INDEX(源数据!$A:$X,0,MATCH($A$12,源数据!$A$1:$X$1,0)),$A18,INDEX(源数据!$A:$X,0,MATCH(C$12,源数据!$A$1:$X$1,0))),SUMIFS(INDEX(源数据!$A:$X,0,MATCH(C$12,源数据!$A$1:$X$1,0)),INDEX(源数据!$A:$X,0,MATCH($A$12,源数据!$A$1:$X$1,0)),$A18,INDEX(源数据!$A:$X,0,MATCH("平台i",源数据!$A$1:$X$1,0)),$H$5))</f>
        <v>1139.3499999999999</v>
      </c>
      <c r="D18" s="41">
        <f>IF($H$5="全部",SUMIF(INDEX(源数据!$A:$X,0,MATCH($A$12,源数据!$A$1:$X$1,0)),$A18,INDEX(源数据!$A:$X,0,MATCH(D$12,源数据!$A$1:$X$1,0))),SUMIFS(INDEX(源数据!$A:$X,0,MATCH(D$12,源数据!$A$1:$X$1,0)),INDEX(源数据!$A:$X,0,MATCH($A$12,源数据!$A$1:$X$1,0)),$A18,INDEX(源数据!$A:$X,0,MATCH("平台i",源数据!$A$1:$X$1,0)),$H$5))</f>
        <v>414.91</v>
      </c>
      <c r="E18" s="25">
        <f t="shared" si="1"/>
        <v>0.36416377759248697</v>
      </c>
      <c r="F18" s="24">
        <f>IF($H$5="全部",SUMIF(INDEX(源数据!$A:$X,0,MATCH($A$12,源数据!$A$1:$X$1,0)),$A18,INDEX(源数据!$A:$X,0,MATCH(F$12,源数据!$A$1:$X$1,0))),SUMIFS(INDEX(源数据!$A:$X,0,MATCH(F$12,源数据!$A$1:$X$1,0)),INDEX(源数据!$A:$X,0,MATCH($A$12,源数据!$A$1:$X$1,0)),$A18,INDEX(源数据!$A:$X,0,MATCH("平台i",源数据!$A$1:$X$1,0)),$H$5))</f>
        <v>22</v>
      </c>
      <c r="G18" s="24">
        <f>IF($H$5="全部",SUMIF(INDEX(源数据!$A:$X,0,MATCH($A$12,源数据!$A$1:$X$1,0)),$A18,INDEX(源数据!$A:$X,0,MATCH(G$12,源数据!$A$1:$X$1,0))),SUMIFS(INDEX(源数据!$A:$X,0,MATCH(G$12,源数据!$A$1:$X$1,0)),INDEX(源数据!$A:$X,0,MATCH($A$12,源数据!$A$1:$X$1,0)),$A18,INDEX(源数据!$A:$X,0,MATCH("平台i",源数据!$A$1:$X$1,0)),$H$5))</f>
        <v>0</v>
      </c>
      <c r="H18" s="26">
        <f t="shared" si="2"/>
        <v>51.788636363636357</v>
      </c>
    </row>
    <row r="19" spans="1:8" x14ac:dyDescent="0.3">
      <c r="A19" s="27">
        <f t="shared" si="3"/>
        <v>44059</v>
      </c>
      <c r="B19" s="28">
        <f t="shared" si="0"/>
        <v>44059</v>
      </c>
      <c r="C19" s="42">
        <f>IF($H$5="全部",SUMIF(INDEX(源数据!$A:$X,0,MATCH($A$12,源数据!$A$1:$X$1,0)),$A19,INDEX(源数据!$A:$X,0,MATCH(C$12,源数据!$A$1:$X$1,0))),SUMIFS(INDEX(源数据!$A:$X,0,MATCH(C$12,源数据!$A$1:$X$1,0)),INDEX(源数据!$A:$X,0,MATCH($A$12,源数据!$A$1:$X$1,0)),$A19,INDEX(源数据!$A:$X,0,MATCH("平台i",源数据!$A$1:$X$1,0)),$H$5))</f>
        <v>1164.02</v>
      </c>
      <c r="D19" s="42">
        <f>IF($H$5="全部",SUMIF(INDEX(源数据!$A:$X,0,MATCH($A$12,源数据!$A$1:$X$1,0)),$A19,INDEX(源数据!$A:$X,0,MATCH(D$12,源数据!$A$1:$X$1,0))),SUMIFS(INDEX(源数据!$A:$X,0,MATCH(D$12,源数据!$A$1:$X$1,0)),INDEX(源数据!$A:$X,0,MATCH($A$12,源数据!$A$1:$X$1,0)),$A19,INDEX(源数据!$A:$X,0,MATCH("平台i",源数据!$A$1:$X$1,0)),$H$5))</f>
        <v>436.37</v>
      </c>
      <c r="E19" s="30">
        <f t="shared" si="1"/>
        <v>0.37488187488187491</v>
      </c>
      <c r="F19" s="29">
        <f>IF($H$5="全部",SUMIF(INDEX(源数据!$A:$X,0,MATCH($A$12,源数据!$A$1:$X$1,0)),$A19,INDEX(源数据!$A:$X,0,MATCH(F$12,源数据!$A$1:$X$1,0))),SUMIFS(INDEX(源数据!$A:$X,0,MATCH(F$12,源数据!$A$1:$X$1,0)),INDEX(源数据!$A:$X,0,MATCH($A$12,源数据!$A$1:$X$1,0)),$A19,INDEX(源数据!$A:$X,0,MATCH("平台i",源数据!$A$1:$X$1,0)),$H$5))</f>
        <v>21</v>
      </c>
      <c r="G19" s="29">
        <f>IF($H$5="全部",SUMIF(INDEX(源数据!$A:$X,0,MATCH($A$12,源数据!$A$1:$X$1,0)),$A19,INDEX(源数据!$A:$X,0,MATCH(G$12,源数据!$A$1:$X$1,0))),SUMIFS(INDEX(源数据!$A:$X,0,MATCH(G$12,源数据!$A$1:$X$1,0)),INDEX(源数据!$A:$X,0,MATCH($A$12,源数据!$A$1:$X$1,0)),$A19,INDEX(源数据!$A:$X,0,MATCH("平台i",源数据!$A$1:$X$1,0)),$H$5))</f>
        <v>1</v>
      </c>
      <c r="H19" s="31">
        <f t="shared" si="2"/>
        <v>55.429523809523808</v>
      </c>
    </row>
    <row r="20" spans="1:8" x14ac:dyDescent="0.3">
      <c r="A20" s="24" t="s">
        <v>72</v>
      </c>
      <c r="B20" s="23"/>
      <c r="C20" s="41">
        <f>SUM(C13:C19)</f>
        <v>8072.68</v>
      </c>
      <c r="D20" s="41">
        <f>SUM(D13:D19)</f>
        <v>2821.92</v>
      </c>
      <c r="E20" s="25">
        <f t="shared" si="1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 x14ac:dyDescent="0.3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3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3">
      <c r="A25" s="22">
        <f>A13</f>
        <v>44053</v>
      </c>
      <c r="B25" s="23">
        <f>A25</f>
        <v>44053</v>
      </c>
      <c r="C25" s="24">
        <f>IF($H$5="全部",SUMIF(INDEX(源数据!$A:$X,0,MATCH($A$12,源数据!$A$1:$X$1,0)),$A13,INDEX(源数据!$A:$X,0,MATCH(C$24,源数据!$A$1:$X$1,0))),SUMIFS(INDEX(源数据!$A:$X,0,MATCH(C$24,源数据!$A$1:$X$1,0)),INDEX(源数据!$A:$X,0,MATCH($A$12,源数据!$A$1:$X$1,0)),$A13,INDEX(源数据!$A:$X,0,MATCH("平台i",源数据!$A$1:$X$1,0)),$H$5))</f>
        <v>1372</v>
      </c>
      <c r="D25" s="24">
        <f>IF($H$5="全部",SUMIF(INDEX(源数据!$A:$X,0,MATCH($A$12,源数据!$A$1:$X$1,0)),$A13,INDEX(源数据!$A:$X,0,MATCH(D$24,源数据!$A$1:$X$1,0))),SUMIFS(INDEX(源数据!$A:$X,0,MATCH(D$24,源数据!$A$1:$X$1,0)),INDEX(源数据!$A:$X,0,MATCH($A$12,源数据!$A$1:$X$1,0)),$A13,INDEX(源数据!$A:$X,0,MATCH("平台i",源数据!$A$1:$X$1,0)),$H$5))</f>
        <v>111</v>
      </c>
      <c r="E25" s="25">
        <f>D25/C25</f>
        <v>8.0903790087463553E-2</v>
      </c>
      <c r="F25" s="24">
        <f>IF($H$5="全部",SUMIF(INDEX(源数据!$A:$X,0,MATCH($A$12,源数据!$A$1:$X$1,0)),$A13,INDEX(源数据!$A:$X,0,MATCH(F$24,源数据!$A$1:$X$1,0))),SUMIFS(INDEX(源数据!$A:$X,0,MATCH(F$24,源数据!$A$1:$X$1,0)),INDEX(源数据!$A:$X,0,MATCH($A$12,源数据!$A$1:$X$1,0)),$A13,INDEX(源数据!$A:$X,0,MATCH("平台i",源数据!$A$1:$X$1,0)),$H$5))</f>
        <v>26</v>
      </c>
      <c r="G25" s="25">
        <f>F25/D25</f>
        <v>0.23423423423423423</v>
      </c>
      <c r="H25" s="33">
        <f>IF($H$5="全部",SUMIF(INDEX(源数据!$A:$X,0,MATCH($A$12,源数据!$A$1:$X$1,0)),$A13,INDEX(源数据!$A:$X,0,MATCH("cpc总费用",源数据!$A$1:$X$1,0))),SUMIFS(INDEX(源数据!$A:$X,0,MATCH("cpc总费用",源数据!$A$1:$X$1,0)),INDEX(源数据!$A:$X,0,MATCH($A$12,源数据!$A$1:$X$1,0)),$A13,INDEX(源数据!$A:$X,0,MATCH("平台i",源数据!$A$1:$X$1,0)),$H$5))/$C13</f>
        <v>5.2003094184103961E-2</v>
      </c>
    </row>
    <row r="26" spans="1:8" x14ac:dyDescent="0.3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源数据!$A:$X,0,MATCH($A$12,源数据!$A$1:$X$1,0)),$A14,INDEX(源数据!$A:$X,0,MATCH(C$24,源数据!$A$1:$X$1,0))),SUMIFS(INDEX(源数据!$A:$X,0,MATCH(C$24,源数据!$A$1:$X$1,0)),INDEX(源数据!$A:$X,0,MATCH($A$12,源数据!$A$1:$X$1,0)),$A14,INDEX(源数据!$A:$X,0,MATCH("平台i",源数据!$A$1:$X$1,0)),$H$5))</f>
        <v>1123</v>
      </c>
      <c r="D26" s="24">
        <f>IF($H$5="全部",SUMIF(INDEX(源数据!$A:$X,0,MATCH($A$12,源数据!$A$1:$X$1,0)),$A14,INDEX(源数据!$A:$X,0,MATCH(D$24,源数据!$A$1:$X$1,0))),SUMIFS(INDEX(源数据!$A:$X,0,MATCH(D$24,源数据!$A$1:$X$1,0)),INDEX(源数据!$A:$X,0,MATCH($A$12,源数据!$A$1:$X$1,0)),$A14,INDEX(源数据!$A:$X,0,MATCH("平台i",源数据!$A$1:$X$1,0)),$H$5))</f>
        <v>97</v>
      </c>
      <c r="E26" s="25">
        <f t="shared" ref="E26:E31" si="6">D26/C26</f>
        <v>8.637577916295637E-2</v>
      </c>
      <c r="F26" s="24">
        <f>IF($H$5="全部",SUMIF(INDEX(源数据!$A:$X,0,MATCH($A$12,源数据!$A$1:$X$1,0)),$A14,INDEX(源数据!$A:$X,0,MATCH(F$24,源数据!$A$1:$X$1,0))),SUMIFS(INDEX(源数据!$A:$X,0,MATCH(F$24,源数据!$A$1:$X$1,0)),INDEX(源数据!$A:$X,0,MATCH($A$12,源数据!$A$1:$X$1,0)),$A14,INDEX(源数据!$A:$X,0,MATCH("平台i",源数据!$A$1:$X$1,0)),$H$5))</f>
        <v>25</v>
      </c>
      <c r="G26" s="25">
        <f t="shared" ref="G26:G31" si="7">F26/D26</f>
        <v>0.25773195876288657</v>
      </c>
      <c r="H26" s="33">
        <f>IF($H$5="全部",SUMIF(INDEX(源数据!$A:$X,0,MATCH($A$12,源数据!$A$1:$X$1,0)),$A14,INDEX(源数据!$A:$X,0,MATCH("cpc总费用",源数据!$A$1:$X$1,0))),SUMIFS(INDEX(源数据!$A:$X,0,MATCH("cpc总费用",源数据!$A$1:$X$1,0)),INDEX(源数据!$A:$X,0,MATCH($A$12,源数据!$A$1:$X$1,0)),$A14,INDEX(源数据!$A:$X,0,MATCH("平台i",源数据!$A$1:$X$1,0)),$H$5))/$C14</f>
        <v>6.3850334815193185E-2</v>
      </c>
    </row>
    <row r="27" spans="1:8" x14ac:dyDescent="0.3">
      <c r="A27" s="22">
        <f t="shared" si="4"/>
        <v>44055</v>
      </c>
      <c r="B27" s="23">
        <f t="shared" si="5"/>
        <v>44055</v>
      </c>
      <c r="C27" s="24">
        <f>IF($H$5="全部",SUMIF(INDEX(源数据!$A:$X,0,MATCH($A$12,源数据!$A$1:$X$1,0)),$A15,INDEX(源数据!$A:$X,0,MATCH(C$24,源数据!$A$1:$X$1,0))),SUMIFS(INDEX(源数据!$A:$X,0,MATCH(C$24,源数据!$A$1:$X$1,0)),INDEX(源数据!$A:$X,0,MATCH($A$12,源数据!$A$1:$X$1,0)),$A15,INDEX(源数据!$A:$X,0,MATCH("平台i",源数据!$A$1:$X$1,0)),$H$5))</f>
        <v>1019</v>
      </c>
      <c r="D27" s="24">
        <f>IF($H$5="全部",SUMIF(INDEX(源数据!$A:$X,0,MATCH($A$12,源数据!$A$1:$X$1,0)),$A15,INDEX(源数据!$A:$X,0,MATCH(D$24,源数据!$A$1:$X$1,0))),SUMIFS(INDEX(源数据!$A:$X,0,MATCH(D$24,源数据!$A$1:$X$1,0)),INDEX(源数据!$A:$X,0,MATCH($A$12,源数据!$A$1:$X$1,0)),$A15,INDEX(源数据!$A:$X,0,MATCH("平台i",源数据!$A$1:$X$1,0)),$H$5))</f>
        <v>92</v>
      </c>
      <c r="E27" s="25">
        <f t="shared" si="6"/>
        <v>9.0284592737978411E-2</v>
      </c>
      <c r="F27" s="24">
        <f>IF($H$5="全部",SUMIF(INDEX(源数据!$A:$X,0,MATCH($A$12,源数据!$A$1:$X$1,0)),$A15,INDEX(源数据!$A:$X,0,MATCH(F$24,源数据!$A$1:$X$1,0))),SUMIFS(INDEX(源数据!$A:$X,0,MATCH(F$24,源数据!$A$1:$X$1,0)),INDEX(源数据!$A:$X,0,MATCH($A$12,源数据!$A$1:$X$1,0)),$A15,INDEX(源数据!$A:$X,0,MATCH("平台i",源数据!$A$1:$X$1,0)),$H$5))</f>
        <v>16</v>
      </c>
      <c r="G27" s="25">
        <f t="shared" si="7"/>
        <v>0.17391304347826086</v>
      </c>
      <c r="H27" s="33">
        <f>IF($H$5="全部",SUMIF(INDEX(源数据!$A:$X,0,MATCH($A$12,源数据!$A$1:$X$1,0)),$A15,INDEX(源数据!$A:$X,0,MATCH("cpc总费用",源数据!$A$1:$X$1,0))),SUMIFS(INDEX(源数据!$A:$X,0,MATCH("cpc总费用",源数据!$A$1:$X$1,0)),INDEX(源数据!$A:$X,0,MATCH($A$12,源数据!$A$1:$X$1,0)),$A15,INDEX(源数据!$A:$X,0,MATCH("平台i",源数据!$A$1:$X$1,0)),$H$5))/$C15</f>
        <v>7.2818195775667324E-2</v>
      </c>
    </row>
    <row r="28" spans="1:8" x14ac:dyDescent="0.3">
      <c r="A28" s="22">
        <f t="shared" si="4"/>
        <v>44056</v>
      </c>
      <c r="B28" s="23">
        <f t="shared" si="5"/>
        <v>44056</v>
      </c>
      <c r="C28" s="24">
        <f>IF($H$5="全部",SUMIF(INDEX(源数据!$A:$X,0,MATCH($A$12,源数据!$A$1:$X$1,0)),$A16,INDEX(源数据!$A:$X,0,MATCH(C$24,源数据!$A$1:$X$1,0))),SUMIFS(INDEX(源数据!$A:$X,0,MATCH(C$24,源数据!$A$1:$X$1,0)),INDEX(源数据!$A:$X,0,MATCH($A$12,源数据!$A$1:$X$1,0)),$A16,INDEX(源数据!$A:$X,0,MATCH("平台i",源数据!$A$1:$X$1,0)),$H$5))</f>
        <v>1122</v>
      </c>
      <c r="D28" s="24">
        <f>IF($H$5="全部",SUMIF(INDEX(源数据!$A:$X,0,MATCH($A$12,源数据!$A$1:$X$1,0)),$A16,INDEX(源数据!$A:$X,0,MATCH(D$24,源数据!$A$1:$X$1,0))),SUMIFS(INDEX(源数据!$A:$X,0,MATCH(D$24,源数据!$A$1:$X$1,0)),INDEX(源数据!$A:$X,0,MATCH($A$12,源数据!$A$1:$X$1,0)),$A16,INDEX(源数据!$A:$X,0,MATCH("平台i",源数据!$A$1:$X$1,0)),$H$5))</f>
        <v>87</v>
      </c>
      <c r="E28" s="25">
        <f t="shared" si="6"/>
        <v>7.7540106951871662E-2</v>
      </c>
      <c r="F28" s="24">
        <f>IF($H$5="全部",SUMIF(INDEX(源数据!$A:$X,0,MATCH($A$12,源数据!$A$1:$X$1,0)),$A16,INDEX(源数据!$A:$X,0,MATCH(F$24,源数据!$A$1:$X$1,0))),SUMIFS(INDEX(源数据!$A:$X,0,MATCH(F$24,源数据!$A$1:$X$1,0)),INDEX(源数据!$A:$X,0,MATCH($A$12,源数据!$A$1:$X$1,0)),$A16,INDEX(源数据!$A:$X,0,MATCH("平台i",源数据!$A$1:$X$1,0)),$H$5))</f>
        <v>21</v>
      </c>
      <c r="G28" s="25">
        <f t="shared" si="7"/>
        <v>0.2413793103448276</v>
      </c>
      <c r="H28" s="33">
        <f>IF($H$5="全部",SUMIF(INDEX(源数据!$A:$X,0,MATCH($A$12,源数据!$A$1:$X$1,0)),$A16,INDEX(源数据!$A:$X,0,MATCH("cpc总费用",源数据!$A$1:$X$1,0))),SUMIFS(INDEX(源数据!$A:$X,0,MATCH("cpc总费用",源数据!$A$1:$X$1,0)),INDEX(源数据!$A:$X,0,MATCH($A$12,源数据!$A$1:$X$1,0)),$A16,INDEX(源数据!$A:$X,0,MATCH("平台i",源数据!$A$1:$X$1,0)),$H$5))/$C16</f>
        <v>5.5726262281400547E-2</v>
      </c>
    </row>
    <row r="29" spans="1:8" x14ac:dyDescent="0.3">
      <c r="A29" s="22">
        <f t="shared" si="4"/>
        <v>44057</v>
      </c>
      <c r="B29" s="23">
        <f t="shared" si="5"/>
        <v>44057</v>
      </c>
      <c r="C29" s="24">
        <f>IF($H$5="全部",SUMIF(INDEX(源数据!$A:$X,0,MATCH($A$12,源数据!$A$1:$X$1,0)),$A17,INDEX(源数据!$A:$X,0,MATCH(C$24,源数据!$A$1:$X$1,0))),SUMIFS(INDEX(源数据!$A:$X,0,MATCH(C$24,源数据!$A$1:$X$1,0)),INDEX(源数据!$A:$X,0,MATCH($A$12,源数据!$A$1:$X$1,0)),$A17,INDEX(源数据!$A:$X,0,MATCH("平台i",源数据!$A$1:$X$1,0)),$H$5))</f>
        <v>1281</v>
      </c>
      <c r="D29" s="24">
        <f>IF($H$5="全部",SUMIF(INDEX(源数据!$A:$X,0,MATCH($A$12,源数据!$A$1:$X$1,0)),$A17,INDEX(源数据!$A:$X,0,MATCH(D$24,源数据!$A$1:$X$1,0))),SUMIFS(INDEX(源数据!$A:$X,0,MATCH(D$24,源数据!$A$1:$X$1,0)),INDEX(源数据!$A:$X,0,MATCH($A$12,源数据!$A$1:$X$1,0)),$A17,INDEX(源数据!$A:$X,0,MATCH("平台i",源数据!$A$1:$X$1,0)),$H$5))</f>
        <v>94</v>
      </c>
      <c r="E29" s="25">
        <f t="shared" si="6"/>
        <v>7.3380171740827477E-2</v>
      </c>
      <c r="F29" s="24">
        <f>IF($H$5="全部",SUMIF(INDEX(源数据!$A:$X,0,MATCH($A$12,源数据!$A$1:$X$1,0)),$A17,INDEX(源数据!$A:$X,0,MATCH(F$24,源数据!$A$1:$X$1,0))),SUMIFS(INDEX(源数据!$A:$X,0,MATCH(F$24,源数据!$A$1:$X$1,0)),INDEX(源数据!$A:$X,0,MATCH($A$12,源数据!$A$1:$X$1,0)),$A17,INDEX(源数据!$A:$X,0,MATCH("平台i",源数据!$A$1:$X$1,0)),$H$5))</f>
        <v>18</v>
      </c>
      <c r="G29" s="25">
        <f t="shared" si="7"/>
        <v>0.19148936170212766</v>
      </c>
      <c r="H29" s="33">
        <f>IF($H$5="全部",SUMIF(INDEX(源数据!$A:$X,0,MATCH($A$12,源数据!$A$1:$X$1,0)),$A17,INDEX(源数据!$A:$X,0,MATCH("cpc总费用",源数据!$A$1:$X$1,0))),SUMIFS(INDEX(源数据!$A:$X,0,MATCH("cpc总费用",源数据!$A$1:$X$1,0)),INDEX(源数据!$A:$X,0,MATCH($A$12,源数据!$A$1:$X$1,0)),$A17,INDEX(源数据!$A:$X,0,MATCH("平台i",源数据!$A$1:$X$1,0)),$H$5))/$C17</f>
        <v>6.6105899912030114E-2</v>
      </c>
    </row>
    <row r="30" spans="1:8" x14ac:dyDescent="0.3">
      <c r="A30" s="22">
        <f t="shared" si="4"/>
        <v>44058</v>
      </c>
      <c r="B30" s="23">
        <f t="shared" si="5"/>
        <v>44058</v>
      </c>
      <c r="C30" s="24">
        <f>IF($H$5="全部",SUMIF(INDEX(源数据!$A:$X,0,MATCH($A$12,源数据!$A$1:$X$1,0)),$A18,INDEX(源数据!$A:$X,0,MATCH(C$24,源数据!$A$1:$X$1,0))),SUMIFS(INDEX(源数据!$A:$X,0,MATCH(C$24,源数据!$A$1:$X$1,0)),INDEX(源数据!$A:$X,0,MATCH($A$12,源数据!$A$1:$X$1,0)),$A18,INDEX(源数据!$A:$X,0,MATCH("平台i",源数据!$A$1:$X$1,0)),$H$5))</f>
        <v>1467</v>
      </c>
      <c r="D30" s="24">
        <f>IF($H$5="全部",SUMIF(INDEX(源数据!$A:$X,0,MATCH($A$12,源数据!$A$1:$X$1,0)),$A18,INDEX(源数据!$A:$X,0,MATCH(D$24,源数据!$A$1:$X$1,0))),SUMIFS(INDEX(源数据!$A:$X,0,MATCH(D$24,源数据!$A$1:$X$1,0)),INDEX(源数据!$A:$X,0,MATCH($A$12,源数据!$A$1:$X$1,0)),$A18,INDEX(源数据!$A:$X,0,MATCH("平台i",源数据!$A$1:$X$1,0)),$H$5))</f>
        <v>109</v>
      </c>
      <c r="E30" s="25">
        <f t="shared" si="6"/>
        <v>7.4301295160190864E-2</v>
      </c>
      <c r="F30" s="24">
        <f>IF($H$5="全部",SUMIF(INDEX(源数据!$A:$X,0,MATCH($A$12,源数据!$A$1:$X$1,0)),$A18,INDEX(源数据!$A:$X,0,MATCH(F$24,源数据!$A$1:$X$1,0))),SUMIFS(INDEX(源数据!$A:$X,0,MATCH(F$24,源数据!$A$1:$X$1,0)),INDEX(源数据!$A:$X,0,MATCH($A$12,源数据!$A$1:$X$1,0)),$A18,INDEX(源数据!$A:$X,0,MATCH("平台i",源数据!$A$1:$X$1,0)),$H$5))</f>
        <v>22</v>
      </c>
      <c r="G30" s="25">
        <f t="shared" si="7"/>
        <v>0.20183486238532111</v>
      </c>
      <c r="H30" s="33">
        <f>IF($H$5="全部",SUMIF(INDEX(源数据!$A:$X,0,MATCH($A$12,源数据!$A$1:$X$1,0)),$A18,INDEX(源数据!$A:$X,0,MATCH("cpc总费用",源数据!$A$1:$X$1,0))),SUMIFS(INDEX(源数据!$A:$X,0,MATCH("cpc总费用",源数据!$A$1:$X$1,0)),INDEX(源数据!$A:$X,0,MATCH($A$12,源数据!$A$1:$X$1,0)),$A18,INDEX(源数据!$A:$X,0,MATCH("平台i",源数据!$A$1:$X$1,0)),$H$5))/$C18</f>
        <v>6.6994338877430115E-2</v>
      </c>
    </row>
    <row r="31" spans="1:8" x14ac:dyDescent="0.3">
      <c r="A31" s="27">
        <f t="shared" si="4"/>
        <v>44059</v>
      </c>
      <c r="B31" s="28">
        <f t="shared" si="5"/>
        <v>44059</v>
      </c>
      <c r="C31" s="29">
        <f>IF($H$5="全部",SUMIF(INDEX(源数据!$A:$X,0,MATCH($A$12,源数据!$A$1:$X$1,0)),$A19,INDEX(源数据!$A:$X,0,MATCH(C$24,源数据!$A$1:$X$1,0))),SUMIFS(INDEX(源数据!$A:$X,0,MATCH(C$24,源数据!$A$1:$X$1,0)),INDEX(源数据!$A:$X,0,MATCH($A$12,源数据!$A$1:$X$1,0)),$A19,INDEX(源数据!$A:$X,0,MATCH("平台i",源数据!$A$1:$X$1,0)),$H$5))</f>
        <v>1432</v>
      </c>
      <c r="D31" s="29">
        <f>IF($H$5="全部",SUMIF(INDEX(源数据!$A:$X,0,MATCH($A$12,源数据!$A$1:$X$1,0)),$A19,INDEX(源数据!$A:$X,0,MATCH(D$24,源数据!$A$1:$X$1,0))),SUMIFS(INDEX(源数据!$A:$X,0,MATCH(D$24,源数据!$A$1:$X$1,0)),INDEX(源数据!$A:$X,0,MATCH($A$12,源数据!$A$1:$X$1,0)),$A19,INDEX(源数据!$A:$X,0,MATCH("平台i",源数据!$A$1:$X$1,0)),$H$5))</f>
        <v>100</v>
      </c>
      <c r="E31" s="30">
        <f t="shared" si="6"/>
        <v>6.9832402234636867E-2</v>
      </c>
      <c r="F31" s="29">
        <f>IF($H$5="全部",SUMIF(INDEX(源数据!$A:$X,0,MATCH($A$12,源数据!$A$1:$X$1,0)),$A19,INDEX(源数据!$A:$X,0,MATCH(F$24,源数据!$A$1:$X$1,0))),SUMIFS(INDEX(源数据!$A:$X,0,MATCH(F$24,源数据!$A$1:$X$1,0)),INDEX(源数据!$A:$X,0,MATCH($A$12,源数据!$A$1:$X$1,0)),$A19,INDEX(源数据!$A:$X,0,MATCH("平台i",源数据!$A$1:$X$1,0)),$H$5))</f>
        <v>20</v>
      </c>
      <c r="G31" s="30">
        <f t="shared" si="7"/>
        <v>0.2</v>
      </c>
      <c r="H31" s="34">
        <f>IF($H$5="全部",SUMIF(INDEX(源数据!$A:$X,0,MATCH($A$12,源数据!$A$1:$X$1,0)),$A19,INDEX(源数据!$A:$X,0,MATCH("cpc总费用",源数据!$A$1:$X$1,0))),SUMIFS(INDEX(源数据!$A:$X,0,MATCH("cpc总费用",源数据!$A$1:$X$1,0)),INDEX(源数据!$A:$X,0,MATCH($A$12,源数据!$A$1:$X$1,0)),$A19,INDEX(源数据!$A:$X,0,MATCH("平台i",源数据!$A$1:$X$1,0)),$H$5))/$C19</f>
        <v>4.0497585952131411E-2</v>
      </c>
    </row>
    <row r="32" spans="1:8" x14ac:dyDescent="0.3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源数据!$A:$X,0,MATCH("cpc总费用",源数据!$A$1:$X$1,0)),INDEX(源数据!$A:$X,0,MATCH($A$12,源数据!$A$1:$X$1,0)),"&gt;="&amp;$A$13,INDEX(源数据!$A:$X,0,MATCH($A$12,源数据!$A$1:$X$1,0)),"&lt;="&amp;$A$19),SUMIFS(INDEX(源数据!$A:$X,0,MATCH("cpc总费用",源数据!$A$1:$X$1,0)),INDEX(源数据!$A:$X,0,MATCH($A$12,源数据!$A$1:$X$1,0)),"&gt;="&amp;$A$13,INDEX(源数据!$A:$X,0,MATCH($A$12,源数据!$A$1:$X$1,0)),"&lt;="&amp;$A$19,INDEX(源数据!$A:$X,0,MATCH("平台i",源数据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F9">
    <cfRule type="cellIs" dxfId="14" priority="16" operator="lessThan">
      <formula>0</formula>
    </cfRule>
    <cfRule type="cellIs" dxfId="13" priority="17" operator="greaterThan">
      <formula>0</formula>
    </cfRule>
  </conditionalFormatting>
  <conditionalFormatting sqref="A13:B13 E13:H13 A14:H19">
    <cfRule type="expression" dxfId="12" priority="14">
      <formula>$C13&lt;AVERAGE($C$13:$C$19)</formula>
    </cfRule>
  </conditionalFormatting>
  <conditionalFormatting sqref="D9">
    <cfRule type="cellIs" dxfId="11" priority="12" operator="lessThan">
      <formula>0</formula>
    </cfRule>
    <cfRule type="cellIs" dxfId="10" priority="13" operator="greaterThan">
      <formula>0</formula>
    </cfRule>
  </conditionalFormatting>
  <conditionalFormatting sqref="D9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D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9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周报!C25:C31</xm:f>
              <xm:sqref>B6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数据透视图标</vt:lpstr>
      <vt:lpstr>周报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sitdownman</cp:lastModifiedBy>
  <dcterms:created xsi:type="dcterms:W3CDTF">2021-06-18T07:16:56Z</dcterms:created>
  <dcterms:modified xsi:type="dcterms:W3CDTF">2022-02-02T08:54:31Z</dcterms:modified>
</cp:coreProperties>
</file>