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1.xml" ContentType="application/vnd.openxmlformats-officedocument.spreadsheetml.queryTable+xml"/>
  <Override PartName="/xl/tables/table17.xml" ContentType="application/vnd.openxmlformats-officedocument.spreadsheetml.table+xml"/>
  <Override PartName="/xl/queryTables/queryTable12.xml" ContentType="application/vnd.openxmlformats-officedocument.spreadsheetml.queryTable+xml"/>
  <Override PartName="/xl/tables/table18.xml" ContentType="application/vnd.openxmlformats-officedocument.spreadsheetml.table+xml"/>
  <Override PartName="/xl/queryTables/queryTable13.xml" ContentType="application/vnd.openxmlformats-officedocument.spreadsheetml.queryTable+xml"/>
  <Override PartName="/xl/tables/table19.xml" ContentType="application/vnd.openxmlformats-officedocument.spreadsheetml.table+xml"/>
  <Override PartName="/xl/queryTables/queryTable14.xml" ContentType="application/vnd.openxmlformats-officedocument.spreadsheetml.queryTable+xml"/>
  <Override PartName="/xl/tables/table20.xml" ContentType="application/vnd.openxmlformats-officedocument.spreadsheetml.table+xml"/>
  <Override PartName="/xl/queryTables/queryTable15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counting\CW CORRECT\"/>
    </mc:Choice>
  </mc:AlternateContent>
  <xr:revisionPtr revIDLastSave="0" documentId="13_ncr:1_{020ECDE5-DFC1-4F49-BB4C-45980D918FD5}" xr6:coauthVersionLast="47" xr6:coauthVersionMax="47" xr10:uidLastSave="{00000000-0000-0000-0000-000000000000}"/>
  <bookViews>
    <workbookView xWindow="-108" yWindow="-108" windowWidth="23256" windowHeight="12456" activeTab="2" xr2:uid="{056C9CB1-2CB7-4D81-95FA-43A2E1034160}"/>
  </bookViews>
  <sheets>
    <sheet name="Union" sheetId="1" r:id="rId1"/>
    <sheet name="Sampath" sheetId="3" r:id="rId2"/>
    <sheet name="Ratios" sheetId="2" r:id="rId3"/>
  </sheets>
  <externalReferences>
    <externalReference r:id="rId4"/>
  </externalReferences>
  <definedNames>
    <definedName name="ExternalData_1" localSheetId="1" hidden="1">Sampath!$K$3:$S$40</definedName>
    <definedName name="ExternalData_1" localSheetId="0" hidden="1">Union!$A$3:$G$36</definedName>
    <definedName name="ExternalData_10" localSheetId="1" hidden="1">Sampath!$K$143:$Q$193</definedName>
    <definedName name="ExternalData_10" localSheetId="0" hidden="1">Union!$J$69:$P$110</definedName>
    <definedName name="ExternalData_11" localSheetId="1" hidden="1">Sampath!$A$131:$F$180</definedName>
    <definedName name="ExternalData_11" localSheetId="0" hidden="1">Union!$J$42:$O$65</definedName>
    <definedName name="ExternalData_12" localSheetId="0" hidden="1">Union!$J$3:$O$38</definedName>
    <definedName name="ExternalData_2" localSheetId="1" hidden="1">Sampath!$K$44:$Q$55</definedName>
    <definedName name="ExternalData_2" localSheetId="0" hidden="1">Union!$A$41:$G$67</definedName>
    <definedName name="ExternalData_3" localSheetId="1" hidden="1">Sampath!$A$75:$H$125</definedName>
    <definedName name="ExternalData_3" localSheetId="0" hidden="1">Union!$A$73:$G$115</definedName>
    <definedName name="ExternalData_4" localSheetId="0" hidden="1">Union!$A$119:$G$160</definedName>
    <definedName name="ExternalData_6" localSheetId="1" hidden="1">Sampath!$K$85:$R$136</definedName>
    <definedName name="ExternalData_7" localSheetId="1" hidden="1">Sampath!$A$3:$H$37</definedName>
    <definedName name="ExternalData_9" localSheetId="0" hidden="1">Union!$J$115:$O$159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3" l="1"/>
  <c r="X19" i="3"/>
  <c r="W19" i="3"/>
  <c r="V19" i="1"/>
  <c r="U19" i="1"/>
  <c r="T19" i="1"/>
  <c r="T2" i="1"/>
  <c r="U16" i="1"/>
  <c r="T16" i="1"/>
  <c r="Y14" i="3"/>
  <c r="X14" i="3"/>
  <c r="W14" i="3"/>
  <c r="Y13" i="3"/>
  <c r="X13" i="3"/>
  <c r="W13" i="3"/>
  <c r="Y11" i="3"/>
  <c r="X11" i="3"/>
  <c r="W11" i="3"/>
  <c r="Y4" i="3"/>
  <c r="X4" i="3"/>
  <c r="W4" i="3"/>
  <c r="Y3" i="3"/>
  <c r="X3" i="3"/>
  <c r="W3" i="3"/>
  <c r="Y2" i="3"/>
  <c r="X2" i="3"/>
  <c r="W2" i="3"/>
  <c r="Y22" i="3"/>
  <c r="X22" i="3"/>
  <c r="W22" i="3"/>
  <c r="V14" i="1"/>
  <c r="U14" i="1"/>
  <c r="T14" i="1"/>
  <c r="V13" i="1"/>
  <c r="U13" i="1"/>
  <c r="T13" i="1"/>
  <c r="V11" i="1"/>
  <c r="U11" i="1"/>
  <c r="T11" i="1"/>
  <c r="V4" i="1"/>
  <c r="U4" i="1"/>
  <c r="T4" i="1"/>
  <c r="V3" i="1"/>
  <c r="U3" i="1"/>
  <c r="T3" i="1"/>
  <c r="V2" i="1"/>
  <c r="U2" i="1"/>
  <c r="V22" i="1"/>
  <c r="U22" i="1"/>
  <c r="T22" i="1"/>
  <c r="N222" i="3"/>
  <c r="Y12" i="3" s="1"/>
  <c r="M222" i="3"/>
  <c r="X12" i="3" s="1"/>
  <c r="L222" i="3"/>
  <c r="W12" i="3" s="1"/>
  <c r="N209" i="3"/>
  <c r="M209" i="3"/>
  <c r="L209" i="3"/>
  <c r="L224" i="3" s="1"/>
  <c r="D227" i="3"/>
  <c r="C227" i="3"/>
  <c r="C229" i="3" s="1"/>
  <c r="B227" i="3"/>
  <c r="D216" i="3"/>
  <c r="D229" i="3" s="1"/>
  <c r="C216" i="3"/>
  <c r="B216" i="3"/>
  <c r="M176" i="1"/>
  <c r="M190" i="1" s="1"/>
  <c r="L176" i="1"/>
  <c r="G25" i="2" s="1"/>
  <c r="K176" i="1"/>
  <c r="F25" i="2" s="1"/>
  <c r="M187" i="1"/>
  <c r="V5" i="1" s="1"/>
  <c r="L187" i="1"/>
  <c r="U12" i="1" s="1"/>
  <c r="K187" i="1"/>
  <c r="T5" i="1" s="1"/>
  <c r="D198" i="1"/>
  <c r="C198" i="1"/>
  <c r="B198" i="1"/>
  <c r="D196" i="1"/>
  <c r="C196" i="1"/>
  <c r="B196" i="1"/>
  <c r="D184" i="1"/>
  <c r="C184" i="1"/>
  <c r="B184" i="1"/>
  <c r="B229" i="3" l="1"/>
  <c r="M224" i="3"/>
  <c r="N224" i="3"/>
  <c r="G26" i="2"/>
  <c r="W5" i="3"/>
  <c r="X6" i="3"/>
  <c r="X5" i="3"/>
  <c r="Y6" i="3"/>
  <c r="F26" i="2"/>
  <c r="Y5" i="3"/>
  <c r="W6" i="3"/>
  <c r="H26" i="2"/>
  <c r="U5" i="1"/>
  <c r="V6" i="1"/>
  <c r="T12" i="1"/>
  <c r="H25" i="2"/>
  <c r="K190" i="1"/>
  <c r="L190" i="1"/>
  <c r="T6" i="1"/>
  <c r="V12" i="1"/>
  <c r="U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6D3953-DEAD-46E0-BB68-37599C87165A}" keepAlive="1" name="Query - Table1093 (Page 248)" description="Connection to the 'Table1093 (Page 248)' query in the workbook." type="5" refreshedVersion="8" background="1" saveData="1">
    <dbPr connection="Provider=Microsoft.Mashup.OleDb.1;Data Source=$Workbook$;Location=&quot;Table1093 (Page 248)&quot;;Extended Properties=&quot;&quot;" command="SELECT * FROM [Table1093 (Page 248)]"/>
  </connection>
  <connection id="2" xr16:uid="{ADFAAAFA-26B4-40E3-AF32-E1A08F7F639C}" keepAlive="1" name="Query - Table1094 (Page 249) (2)" description="Connection to the 'Table1094 (Page 249) (2)' query in the workbook." type="5" refreshedVersion="8" background="1" saveData="1">
    <dbPr connection="Provider=Microsoft.Mashup.OleDb.1;Data Source=$Workbook$;Location=&quot;Table1094 (Page 249) (2)&quot;;Extended Properties=&quot;&quot;" command="SELECT * FROM [Table1094 (Page 249) (2)]"/>
  </connection>
  <connection id="3" xr16:uid="{9C01A5A5-26D6-4D11-8B47-CE149017A859}" keepAlive="1" name="Query - Table1097 (Page 250) (2)" description="Connection to the 'Table1097 (Page 250) (2)' query in the workbook." type="5" refreshedVersion="8" background="1" saveData="1">
    <dbPr connection="Provider=Microsoft.Mashup.OleDb.1;Data Source=$Workbook$;Location=&quot;Table1097 (Page 250) (2)&quot;;Extended Properties=&quot;&quot;" command="SELECT * FROM [Table1097 (Page 250) (2)]"/>
  </connection>
  <connection id="4" xr16:uid="{921D2173-1255-4F8F-90BD-B01EA3EA2971}" keepAlive="1" name="Query - Table1104 (Page 254-255)" description="Connection to the 'Table1104 (Page 254-255)' query in the workbook." type="5" refreshedVersion="8" background="1" saveData="1">
    <dbPr connection="Provider=Microsoft.Mashup.OleDb.1;Data Source=$Workbook$;Location=&quot;Table1104 (Page 254-255)&quot;;Extended Properties=&quot;&quot;" command="SELECT * FROM [Table1104 (Page 254-255)]"/>
  </connection>
  <connection id="5" xr16:uid="{53AB8609-A7B2-4E76-B2C5-36E6B28B78E6}" keepAlive="1" name="Query - Table358 (Page 154)" description="Connection to the 'Table358 (Page 154)' query in the workbook." type="5" refreshedVersion="8" background="1" saveData="1">
    <dbPr connection="Provider=Microsoft.Mashup.OleDb.1;Data Source=$Workbook$;Location=&quot;Table358 (Page 154)&quot;;Extended Properties=&quot;&quot;" command="SELECT * FROM [Table358 (Page 154)]"/>
  </connection>
  <connection id="6" xr16:uid="{9F4C80B2-8EE7-4051-97E2-C81BDBFAA8CE}" keepAlive="1" name="Query - Table359 (Page 155) (3)" description="Connection to the 'Table359 (Page 155) (3)' query in the workbook." type="5" refreshedVersion="8" background="1" saveData="1">
    <dbPr connection="Provider=Microsoft.Mashup.OleDb.1;Data Source=$Workbook$;Location=&quot;Table359 (Page 155) (3)&quot;;Extended Properties=&quot;&quot;" command="SELECT * FROM [Table359 (Page 155) (3)]"/>
  </connection>
  <connection id="7" xr16:uid="{3FA6DFF7-196F-46F2-80CC-731BD91270AC}" keepAlive="1" name="Query - Table362 (Page 156) (2)" description="Connection to the 'Table362 (Page 156) (2)' query in the workbook." type="5" refreshedVersion="8" background="1" saveData="1">
    <dbPr connection="Provider=Microsoft.Mashup.OleDb.1;Data Source=$Workbook$;Location=&quot;Table362 (Page 156) (2)&quot;;Extended Properties=&quot;&quot;" command="SELECT * FROM [Table362 (Page 156) (2)]"/>
  </connection>
  <connection id="8" xr16:uid="{EBEB041F-8D19-43F3-8A28-EE6C4064DC3C}" keepAlive="1" name="Query - Table365 (Page 158) (2)" description="Connection to the 'Table365 (Page 158) (2)' query in the workbook." type="5" refreshedVersion="8" background="1" saveData="1">
    <dbPr connection="Provider=Microsoft.Mashup.OleDb.1;Data Source=$Workbook$;Location=&quot;Table365 (Page 158) (2)&quot;;Extended Properties=&quot;&quot;" command="SELECT * FROM [Table365 (Page 158) (2)]"/>
  </connection>
  <connection id="9" xr16:uid="{4D174851-428E-4A6D-9220-F0D3E1246E8D}" keepAlive="1" name="Query - Table466 (Page 156-157) (2)" description="Connection to the 'Table466 (Page 156-157) (2)' query in the workbook." type="5" refreshedVersion="8" background="1" saveData="1">
    <dbPr connection="Provider=Microsoft.Mashup.OleDb.1;Data Source=$Workbook$;Location=&quot;Table466 (Page 156-157) (2)&quot;;Extended Properties=&quot;&quot;" command="SELECT * FROM [Table466 (Page 156-157) (2)]"/>
  </connection>
  <connection id="10" xr16:uid="{B1BB8B26-DC39-4BBE-83EB-9AAC73A24569}" keepAlive="1" name="Query - Table467 (Page 157)" description="Connection to the 'Table467 (Page 157)' query in the workbook." type="5" refreshedVersion="8" background="1" saveData="1">
    <dbPr connection="Provider=Microsoft.Mashup.OleDb.1;Data Source=$Workbook$;Location=&quot;Table467 (Page 157)&quot;;Extended Properties=&quot;&quot;" command="SELECT * FROM [Table467 (Page 157)]"/>
  </connection>
  <connection id="11" xr16:uid="{518802AB-4940-4D16-9CE2-E4C6F110D0BF}" keepAlive="1" name="Query - Table468 (Page 158) (2)" description="Connection to the 'Table468 (Page 158) (2)' query in the workbook." type="5" refreshedVersion="8" background="1" saveData="1">
    <dbPr connection="Provider=Microsoft.Mashup.OleDb.1;Data Source=$Workbook$;Location=&quot;Table468 (Page 158) (2)&quot;;Extended Properties=&quot;&quot;" command="SELECT * FROM [Table468 (Page 158) (2)]"/>
  </connection>
  <connection id="12" xr16:uid="{7EF5FD46-0204-4E08-A6FF-80982CEC719E}" keepAlive="1" name="Query - Table471 (Page 160) (2)" description="Connection to the 'Table471 (Page 160) (2)' query in the workbook." type="5" refreshedVersion="8" background="1" saveData="1">
    <dbPr connection="Provider=Microsoft.Mashup.OleDb.1;Data Source=$Workbook$;Location=&quot;Table471 (Page 160) (2)&quot;;Extended Properties=&quot;&quot;" command="SELECT * FROM [Table471 (Page 160) (2)]"/>
  </connection>
  <connection id="13" xr16:uid="{0E5CE106-D4E3-41EF-B677-7B4BB7961548}" keepAlive="1" name="Query - Table710 (Page 202) (5)" description="Connection to the 'Table710 (Page 202) (5)' query in the workbook." type="5" refreshedVersion="8" background="1" saveData="1">
    <dbPr connection="Provider=Microsoft.Mashup.OleDb.1;Data Source=$Workbook$;Location=&quot;Table710 (Page 202) (5)&quot;;Extended Properties=&quot;&quot;" command="SELECT * FROM [Table710 (Page 202) (5)]"/>
  </connection>
  <connection id="14" xr16:uid="{0F0CC220-5279-41F2-ACDC-FEA8B612A6E1}" keepAlive="1" name="Query - Table715 (Page 204) (2)" description="Connection to the 'Table715 (Page 204) (2)' query in the workbook." type="5" refreshedVersion="8" background="1" saveData="1">
    <dbPr connection="Provider=Microsoft.Mashup.OleDb.1;Data Source=$Workbook$;Location=&quot;Table715 (Page 204) (2)&quot;;Extended Properties=&quot;&quot;" command="SELECT * FROM [Table715 (Page 204) (2)]"/>
  </connection>
  <connection id="15" xr16:uid="{D25FC4A2-FFCC-4DB8-9D6A-4A993F47BA6B}" keepAlive="1" name="Query - Table723 (Page 208) (3)" description="Connection to the 'Table723 (Page 208) (3)' query in the workbook." type="5" refreshedVersion="8" background="1" saveData="1">
    <dbPr connection="Provider=Microsoft.Mashup.OleDb.1;Data Source=$Workbook$;Location=&quot;Table723 (Page 208) (3)&quot;;Extended Properties=&quot;&quot;" command="SELECT * FROM [Table723 (Page 208) (3)]"/>
  </connection>
</connections>
</file>

<file path=xl/sharedStrings.xml><?xml version="1.0" encoding="utf-8"?>
<sst xmlns="http://schemas.openxmlformats.org/spreadsheetml/2006/main" count="3328" uniqueCount="1766">
  <si>
    <t>Union bank 2021</t>
  </si>
  <si>
    <t>Statement of Profit or Loss</t>
  </si>
  <si>
    <t>Column1</t>
  </si>
  <si>
    <t>Column2</t>
  </si>
  <si>
    <t>Column3</t>
  </si>
  <si>
    <t>Column4</t>
  </si>
  <si>
    <t>Column5</t>
  </si>
  <si>
    <t>Column6</t>
  </si>
  <si>
    <t>Column7</t>
  </si>
  <si>
    <t>For the year ended 31 December</t>
  </si>
  <si>
    <t>2021</t>
  </si>
  <si>
    <t>2020</t>
  </si>
  <si>
    <t>Note</t>
  </si>
  <si>
    <t>Page</t>
  </si>
  <si>
    <t>Rs.’000</t>
  </si>
  <si>
    <t>Gross income</t>
  </si>
  <si>
    <t>6</t>
  </si>
  <si>
    <t>170</t>
  </si>
  <si>
    <t>10,978,924</t>
  </si>
  <si>
    <t>13,370,190</t>
  </si>
  <si>
    <t>12,723,121</t>
  </si>
  <si>
    <t>15,042,092</t>
  </si>
  <si>
    <t>Interest income</t>
  </si>
  <si>
    <t>7.1</t>
  </si>
  <si>
    <t>171</t>
  </si>
  <si>
    <t>9,146,880</t>
  </si>
  <si>
    <t>11,179,991</t>
  </si>
  <si>
    <t>10,699,360</t>
  </si>
  <si>
    <t>12,714,314</t>
  </si>
  <si>
    <t>Less: Interest expenses</t>
  </si>
  <si>
    <t>7.2</t>
  </si>
  <si>
    <t>4,889,654</t>
  </si>
  <si>
    <t>7,310,035</t>
  </si>
  <si>
    <t>5,514,469</t>
  </si>
  <si>
    <t>8,176,717</t>
  </si>
  <si>
    <t>Net interest income</t>
  </si>
  <si>
    <t>4,257,226</t>
  </si>
  <si>
    <t>3,869,956</t>
  </si>
  <si>
    <t>5,184,891</t>
  </si>
  <si>
    <t>4,537,597</t>
  </si>
  <si>
    <t>Fee and commission income</t>
  </si>
  <si>
    <t>8.1</t>
  </si>
  <si>
    <t>172</t>
  </si>
  <si>
    <t>1,054,185</t>
  </si>
  <si>
    <t>872,531</t>
  </si>
  <si>
    <t>1,188,398</t>
  </si>
  <si>
    <t>969,229</t>
  </si>
  <si>
    <t>Less: Fee and commission expenses</t>
  </si>
  <si>
    <t>8.2</t>
  </si>
  <si>
    <t>194,130</t>
  </si>
  <si>
    <t>169,906</t>
  </si>
  <si>
    <t>220,438</t>
  </si>
  <si>
    <t>177,230</t>
  </si>
  <si>
    <t>Net fee and commission income</t>
  </si>
  <si>
    <t>860,055</t>
  </si>
  <si>
    <t>702,625</t>
  </si>
  <si>
    <t>967,960</t>
  </si>
  <si>
    <t>791,999</t>
  </si>
  <si>
    <t>Net fair value gains/(losses) from financial instruments at
fair value through profit or loss</t>
  </si>
  <si>
    <t>9</t>
  </si>
  <si>
    <t>233,567</t>
  </si>
  <si>
    <t>533,033</t>
  </si>
  <si>
    <t>227,327</t>
  </si>
  <si>
    <t>535,058</t>
  </si>
  <si>
    <t>Net gains/(losses) from financial investments</t>
  </si>
  <si>
    <t>10</t>
  </si>
  <si>
    <t>173</t>
  </si>
  <si>
    <t>205,235</t>
  </si>
  <si>
    <t>610,463</t>
  </si>
  <si>
    <t>208,078</t>
  </si>
  <si>
    <t>611,068</t>
  </si>
  <si>
    <t>Other operating income</t>
  </si>
  <si>
    <t>11</t>
  </si>
  <si>
    <t>339,057</t>
  </si>
  <si>
    <t>174,172</t>
  </si>
  <si>
    <t>399,958</t>
  </si>
  <si>
    <t>212,423</t>
  </si>
  <si>
    <t>Total operating income</t>
  </si>
  <si>
    <t>5,895,140</t>
  </si>
  <si>
    <t>5,890,249</t>
  </si>
  <si>
    <t>6,988,214</t>
  </si>
  <si>
    <t>6,688,145</t>
  </si>
  <si>
    <t>Less: Impairment for loans and other losses</t>
  </si>
  <si>
    <t>12</t>
  </si>
  <si>
    <t>174</t>
  </si>
  <si>
    <t>932,879</t>
  </si>
  <si>
    <t>735,731</t>
  </si>
  <si>
    <t>1,136,663</t>
  </si>
  <si>
    <t>948,288</t>
  </si>
  <si>
    <t>Net operating income</t>
  </si>
  <si>
    <t>4,962,261</t>
  </si>
  <si>
    <t>5,154,518</t>
  </si>
  <si>
    <t>5,851,551</t>
  </si>
  <si>
    <t>5,739,857</t>
  </si>
  <si>
    <t>Less:</t>
  </si>
  <si>
    <t>Personnel expenses</t>
  </si>
  <si>
    <t>13</t>
  </si>
  <si>
    <t>176</t>
  </si>
  <si>
    <t>1,811,802</t>
  </si>
  <si>
    <t>1,901,968</t>
  </si>
  <si>
    <t>2,064,869</t>
  </si>
  <si>
    <t>2,131,069</t>
  </si>
  <si>
    <t>Depreciation and amortisation</t>
  </si>
  <si>
    <t>14</t>
  </si>
  <si>
    <t>177</t>
  </si>
  <si>
    <t>677,675</t>
  </si>
  <si>
    <t>664,964</t>
  </si>
  <si>
    <t>737,050</t>
  </si>
  <si>
    <t>724,666</t>
  </si>
  <si>
    <t>Other expenses</t>
  </si>
  <si>
    <t>15</t>
  </si>
  <si>
    <t>178</t>
  </si>
  <si>
    <t>1,190,738</t>
  </si>
  <si>
    <t>1,205,314</t>
  </si>
  <si>
    <t>1,380,819</t>
  </si>
  <si>
    <t>1,375,361</t>
  </si>
  <si>
    <t>Total operating expenses</t>
  </si>
  <si>
    <t>3,680,215</t>
  </si>
  <si>
    <t>3,772,246</t>
  </si>
  <si>
    <t>4,182,738</t>
  </si>
  <si>
    <t>4,231,096</t>
  </si>
  <si>
    <t>Results from operating activities</t>
  </si>
  <si>
    <t>1,282,046</t>
  </si>
  <si>
    <t>1,382,272</t>
  </si>
  <si>
    <t>1,668,813</t>
  </si>
  <si>
    <t>1,508,761</t>
  </si>
  <si>
    <t>Share of profit of equity accounted investees, net of tax</t>
  </si>
  <si>
    <t>32.1</t>
  </si>
  <si>
    <t>208</t>
  </si>
  <si>
    <t>66,038</t>
  </si>
  <si>
    <t>(28,945)</t>
  </si>
  <si>
    <t>-</t>
  </si>
  <si>
    <t>Profit before value added tax (VAT) on financial services</t>
  </si>
  <si>
    <t>1,348,084</t>
  </si>
  <si>
    <t>1,353,327</t>
  </si>
  <si>
    <t>Less: VAT on financial services</t>
  </si>
  <si>
    <t>16</t>
  </si>
  <si>
    <t>368,745</t>
  </si>
  <si>
    <t>414,394</t>
  </si>
  <si>
    <t>428,955</t>
  </si>
  <si>
    <t>440,091</t>
  </si>
  <si>
    <t>Profit before tax</t>
  </si>
  <si>
    <t>979,339</t>
  </si>
  <si>
    <t>938,933</t>
  </si>
  <si>
    <t>1,239,858</t>
  </si>
  <si>
    <t>1,068,670</t>
  </si>
  <si>
    <t>Less: Tax expense</t>
  </si>
  <si>
    <t>17</t>
  </si>
  <si>
    <t>179</t>
  </si>
  <si>
    <t>214,420</t>
  </si>
  <si>
    <t>362,397</t>
  </si>
  <si>
    <t>389,676</t>
  </si>
  <si>
    <t>445,917</t>
  </si>
  <si>
    <t>Profit for the year</t>
  </si>
  <si>
    <t>764,919</t>
  </si>
  <si>
    <t>576,536</t>
  </si>
  <si>
    <t>850,182</t>
  </si>
  <si>
    <t>622,753</t>
  </si>
  <si>
    <t>Attributable to:
Equity holders of the parent</t>
  </si>
  <si>
    <t>836,834</t>
  </si>
  <si>
    <t>632,712</t>
  </si>
  <si>
    <t>Non-controlling interest</t>
  </si>
  <si>
    <t>45</t>
  </si>
  <si>
    <t>228</t>
  </si>
  <si>
    <t>13,348</t>
  </si>
  <si>
    <t>(9,959)</t>
  </si>
  <si>
    <t>Earnings per share</t>
  </si>
  <si>
    <t>Earnings per share - Basic (Rs.)</t>
  </si>
  <si>
    <t>18.1</t>
  </si>
  <si>
    <t>181</t>
  </si>
  <si>
    <t>0.71</t>
  </si>
  <si>
    <t>0.53</t>
  </si>
  <si>
    <t>0.77</t>
  </si>
  <si>
    <t>0.58</t>
  </si>
  <si>
    <t>Earnings per share - Diluted (Rs.)</t>
  </si>
  <si>
    <t>18.2</t>
  </si>
  <si>
    <t>Statement of Comprehensive Income</t>
  </si>
  <si>
    <t>Net change in fair value during the year</t>
  </si>
  <si>
    <t>(620,905)</t>
  </si>
  <si>
    <t>183,251</t>
  </si>
  <si>
    <t>(621,737)</t>
  </si>
  <si>
    <t>182,135</t>
  </si>
  <si>
    <t>Reclassification to the income statement</t>
  </si>
  <si>
    <t>(496,346)</t>
  </si>
  <si>
    <t>58,221</t>
  </si>
  <si>
    <t>Less: Income tax effect on above</t>
  </si>
  <si>
    <t>268,140</t>
  </si>
  <si>
    <t>(67,612)</t>
  </si>
  <si>
    <t>268,340</t>
  </si>
  <si>
    <t>Less: Income tax effect on rate change</t>
  </si>
  <si>
    <t>11,673</t>
  </si>
  <si>
    <t>11,473</t>
  </si>
  <si>
    <t>Share of other comprehensive income of equity accounted
investees, net of tax</t>
  </si>
  <si>
    <t>(424)</t>
  </si>
  <si>
    <t>(569)</t>
  </si>
  <si>
    <t>Total items that will be reclassified to the</t>
  </si>
  <si>
    <t>statement of profit or loss</t>
  </si>
  <si>
    <t>(837,862)</t>
  </si>
  <si>
    <t>173,291</t>
  </si>
  <si>
    <t>(838,270)</t>
  </si>
  <si>
    <t>172,744</t>
  </si>
  <si>
    <t>Other comprehensive income that will not be</t>
  </si>
  <si>
    <t>reclassified to profit or loss in subsequent periods:</t>
  </si>
  <si>
    <t>Actuarial gains/ (losses) on defined benefit plans</t>
  </si>
  <si>
    <t>41.2.2</t>
  </si>
  <si>
    <t>54,346</t>
  </si>
  <si>
    <t>11,927</t>
  </si>
  <si>
    <t>55,338</t>
  </si>
  <si>
    <t>13,628</t>
  </si>
  <si>
    <t>Revaluation gains/ (losses) on equity instruments at</t>
  </si>
  <si>
    <t>fair value through other comprehensive income</t>
  </si>
  <si>
    <t>15,425</t>
  </si>
  <si>
    <t>(13,004)</t>
  </si>
  <si>
    <t>(3,340)</t>
  </si>
  <si>
    <t>(16,944)</t>
  </si>
  <si>
    <t>(3,816)</t>
  </si>
  <si>
    <t>(1,167)</t>
  </si>
  <si>
    <t>8,833</t>
  </si>
  <si>
    <t>771</t>
  </si>
  <si>
    <t>Total items that will not be reclassified to the</t>
  </si>
  <si>
    <t>49,008</t>
  </si>
  <si>
    <t>9,358</t>
  </si>
  <si>
    <t>52,652</t>
  </si>
  <si>
    <t>9,812</t>
  </si>
  <si>
    <t>Other comprehensive income/(loss) for the year, net of taxes</t>
  </si>
  <si>
    <t>(788,854)</t>
  </si>
  <si>
    <t>182,649</t>
  </si>
  <si>
    <t>Total comprehensive income for the year, net of tax</t>
  </si>
  <si>
    <t>(23,935)</t>
  </si>
  <si>
    <t>759,185</t>
  </si>
  <si>
    <t>Attributable to:</t>
  </si>
  <si>
    <t>Equity holders of the parent</t>
  </si>
  <si>
    <t>Statement of Financial Position</t>
  </si>
  <si>
    <t>As at 31 December</t>
  </si>
  <si>
    <t>Assets</t>
  </si>
  <si>
    <t>Cash and cash equivalents</t>
  </si>
  <si>
    <t>21</t>
  </si>
  <si>
    <t>185</t>
  </si>
  <si>
    <t>2,322,357</t>
  </si>
  <si>
    <t>2,405,091</t>
  </si>
  <si>
    <t>2,470,657</t>
  </si>
  <si>
    <t>2,832,540</t>
  </si>
  <si>
    <t>Balances with Central Bank of Sri Lanka</t>
  </si>
  <si>
    <t>22</t>
  </si>
  <si>
    <t>1,492,713</t>
  </si>
  <si>
    <t>722,727</t>
  </si>
  <si>
    <t>Placements with banks</t>
  </si>
  <si>
    <t>23</t>
  </si>
  <si>
    <t>118,969</t>
  </si>
  <si>
    <t>15,747</t>
  </si>
  <si>
    <t>Reverse repurchase agreements</t>
  </si>
  <si>
    <t>24</t>
  </si>
  <si>
    <t>186</t>
  </si>
  <si>
    <t>1,144,628</t>
  </si>
  <si>
    <t>240,736</t>
  </si>
  <si>
    <t>Derivative financial instruments</t>
  </si>
  <si>
    <t>25</t>
  </si>
  <si>
    <t>187</t>
  </si>
  <si>
    <t>26,402</t>
  </si>
  <si>
    <t>38,189</t>
  </si>
  <si>
    <t>Financial investments at fair value through profit or loss</t>
  </si>
  <si>
    <t>26</t>
  </si>
  <si>
    <t>2,584,312</t>
  </si>
  <si>
    <t>7,180,220</t>
  </si>
  <si>
    <t>Financial assets at amortised cost - loans and advances to customers</t>
  </si>
  <si>
    <t>27</t>
  </si>
  <si>
    <t>189</t>
  </si>
  <si>
    <t>75,303,620</t>
  </si>
  <si>
    <t>73,776,668</t>
  </si>
  <si>
    <t>Financial assets at amortised cost - debt and other instruments</t>
  </si>
  <si>
    <t>28</t>
  </si>
  <si>
    <t>198</t>
  </si>
  <si>
    <t>16,991,208</t>
  </si>
  <si>
    <t>20,509,495</t>
  </si>
  <si>
    <t>Financial investments at fair value through other comprehensive income</t>
  </si>
  <si>
    <t>29</t>
  </si>
  <si>
    <t>203</t>
  </si>
  <si>
    <t>18,276,759</t>
  </si>
  <si>
    <t>19,397,252</t>
  </si>
  <si>
    <t>Investments in real estate</t>
  </si>
  <si>
    <t>31</t>
  </si>
  <si>
    <t>206</t>
  </si>
  <si>
    <t>89,110</t>
  </si>
  <si>
    <t>106,890</t>
  </si>
  <si>
    <t>Investments in subsidiaries</t>
  </si>
  <si>
    <t>32</t>
  </si>
  <si>
    <t>207</t>
  </si>
  <si>
    <t>2,905,051</t>
  </si>
  <si>
    <t>882,478</t>
  </si>
  <si>
    <t>Goodwill and intangible assets</t>
  </si>
  <si>
    <t>33</t>
  </si>
  <si>
    <t>210</t>
  </si>
  <si>
    <t>1,318,660</t>
  </si>
  <si>
    <t>1,314,234</t>
  </si>
  <si>
    <t>1,657,051</t>
  </si>
  <si>
    <t>1,661,555</t>
  </si>
  <si>
    <t>Property, plant and equipment and Right of use assets</t>
  </si>
  <si>
    <t>34</t>
  </si>
  <si>
    <t>213</t>
  </si>
  <si>
    <t>1,763,340</t>
  </si>
  <si>
    <t>1,317,789</t>
  </si>
  <si>
    <t>1,948,758</t>
  </si>
  <si>
    <t>1,523,305</t>
  </si>
  <si>
    <t>Deferred tax assets</t>
  </si>
  <si>
    <t>35</t>
  </si>
  <si>
    <t>217</t>
  </si>
  <si>
    <t>351,256</t>
  </si>
  <si>
    <t>614,876</t>
  </si>
  <si>
    <t>445,436</t>
  </si>
  <si>
    <t>Other assets</t>
  </si>
  <si>
    <t>36</t>
  </si>
  <si>
    <t>218</t>
  </si>
  <si>
    <t>1,373,862</t>
  </si>
  <si>
    <t>1,119,602</t>
  </si>
  <si>
    <t>Total assets</t>
  </si>
  <si>
    <t>118,406,101</t>
  </si>
  <si>
    <t>122,943,274</t>
  </si>
  <si>
    <t>124,092,925</t>
  </si>
  <si>
    <t>129,570,362</t>
  </si>
  <si>
    <t>Liabilities</t>
  </si>
  <si>
    <t>Due to banks</t>
  </si>
  <si>
    <t>37</t>
  </si>
  <si>
    <t>219</t>
  </si>
  <si>
    <t>5,824,570</t>
  </si>
  <si>
    <t>9,168,079</t>
  </si>
  <si>
    <t>22,327</t>
  </si>
  <si>
    <t>8,313</t>
  </si>
  <si>
    <t>Repurchase agreements</t>
  </si>
  <si>
    <t>38</t>
  </si>
  <si>
    <t>220</t>
  </si>
  <si>
    <t>8,282,700</t>
  </si>
  <si>
    <t>10,100,553</t>
  </si>
  <si>
    <t>Due to customers</t>
  </si>
  <si>
    <t>39</t>
  </si>
  <si>
    <t>87,618,235</t>
  </si>
  <si>
    <t>87,104,192</t>
  </si>
  <si>
    <t>Other borrowed funds</t>
  </si>
  <si>
    <t>40</t>
  </si>
  <si>
    <t>221</t>
  </si>
  <si>
    <t>1,636,362</t>
  </si>
  <si>
    <t>2,347,634</t>
  </si>
  <si>
    <t>Current tax liability</t>
  </si>
  <si>
    <t>30</t>
  </si>
  <si>
    <t>205</t>
  </si>
  <si>
    <t>388,738</t>
  </si>
  <si>
    <t>471,398</t>
  </si>
  <si>
    <t>Deferred tax liabilities</t>
  </si>
  <si>
    <t>193</t>
  </si>
  <si>
    <t>54,135</t>
  </si>
  <si>
    <t>Other liabilities</t>
  </si>
  <si>
    <t>41</t>
  </si>
  <si>
    <t>222</t>
  </si>
  <si>
    <t>1,956,993</t>
  </si>
  <si>
    <t>1,958,408</t>
  </si>
  <si>
    <t>2,298,948</t>
  </si>
  <si>
    <t>2,251,102</t>
  </si>
  <si>
    <t>Total liabilities</t>
  </si>
  <si>
    <t>100,480,882</t>
  </si>
  <si>
    <t>104,853,257</t>
  </si>
  <si>
    <t>106,072,073</t>
  </si>
  <si>
    <t>111,505,406</t>
  </si>
  <si>
    <t>Equity</t>
  </si>
  <si>
    <t>Stated capital</t>
  </si>
  <si>
    <t>42</t>
  </si>
  <si>
    <t>225</t>
  </si>
  <si>
    <t>16,334,782</t>
  </si>
  <si>
    <t>Share warrants</t>
  </si>
  <si>
    <t>42.1</t>
  </si>
  <si>
    <t>65,484</t>
  </si>
  <si>
    <t>Statutory reserve fund</t>
  </si>
  <si>
    <t>43</t>
  </si>
  <si>
    <t>242,473</t>
  </si>
  <si>
    <t>204,227</t>
  </si>
  <si>
    <t>267,093</t>
  </si>
  <si>
    <t>228,847</t>
  </si>
  <si>
    <t>ESOP reserve</t>
  </si>
  <si>
    <t>44.3.2</t>
  </si>
  <si>
    <t>227</t>
  </si>
  <si>
    <t>23,500</t>
  </si>
  <si>
    <t>Fair value through OCI reserve</t>
  </si>
  <si>
    <t>(620,022)</t>
  </si>
  <si>
    <t>217,840</t>
  </si>
  <si>
    <t>(607,786)</t>
  </si>
  <si>
    <t>230,076</t>
  </si>
  <si>
    <t>Retained earnings</t>
  </si>
  <si>
    <t>1,879,002</t>
  </si>
  <si>
    <t>1,244,184</t>
  </si>
  <si>
    <t>1,654,441</t>
  </si>
  <si>
    <t>951,674</t>
  </si>
  <si>
    <t>Total equity attributable to equity holders of the Bank</t>
  </si>
  <si>
    <t>17,925,219</t>
  </si>
  <si>
    <t>18,090,017</t>
  </si>
  <si>
    <t>17,737,514</t>
  </si>
  <si>
    <t>17,834,363</t>
  </si>
  <si>
    <t>Non-controlling interests</t>
  </si>
  <si>
    <t>283,338</t>
  </si>
  <si>
    <t>230,593</t>
  </si>
  <si>
    <t>Total equity</t>
  </si>
  <si>
    <t>18,020,852</t>
  </si>
  <si>
    <t>18,064,956</t>
  </si>
  <si>
    <t>Total equity and liabilities</t>
  </si>
  <si>
    <t>Commitments and contingencies</t>
  </si>
  <si>
    <t>46</t>
  </si>
  <si>
    <t>35,615,022</t>
  </si>
  <si>
    <t>39,892,776</t>
  </si>
  <si>
    <t>35,613,440</t>
  </si>
  <si>
    <t>40,038,808</t>
  </si>
  <si>
    <t>Net asset value per share (Rs.)</t>
  </si>
  <si>
    <t>16.54</t>
  </si>
  <si>
    <t>16.70</t>
  </si>
  <si>
    <t>16.37</t>
  </si>
  <si>
    <t>16.46</t>
  </si>
  <si>
    <t>Statement of Cash Flows</t>
  </si>
  <si>
    <t>Cash Flow from Operating Activities
Interest receipts</t>
  </si>
  <si>
    <t>8,755,576</t>
  </si>
  <si>
    <t>10,485,733</t>
  </si>
  <si>
    <t>9,788,679</t>
  </si>
  <si>
    <t>12,210,773</t>
  </si>
  <si>
    <t>Fee and commission receipts</t>
  </si>
  <si>
    <t>702,626</t>
  </si>
  <si>
    <t>Interest payments</t>
  </si>
  <si>
    <t>(5,746,365)</t>
  </si>
  <si>
    <t>(6,868,433)</t>
  </si>
  <si>
    <t>(6,437,221)</t>
  </si>
  <si>
    <t>(7,841,467)</t>
  </si>
  <si>
    <t>Receipts from other operating activities</t>
  </si>
  <si>
    <t>792,117</t>
  </si>
  <si>
    <t>1,337,669</t>
  </si>
  <si>
    <t>832,467</t>
  </si>
  <si>
    <t>1,373,838</t>
  </si>
  <si>
    <t>Payments on other operating activities</t>
  </si>
  <si>
    <t>(3,431,949)</t>
  </si>
  <si>
    <t>(3,804,974)</t>
  </si>
  <si>
    <t>(3,948,424)</t>
  </si>
  <si>
    <t>(4,262,868)</t>
  </si>
  <si>
    <t>Operating profit before changes in operating assets &amp; liabilities</t>
  </si>
  <si>
    <t>1,229,434</t>
  </si>
  <si>
    <t>1,852,621</t>
  </si>
  <si>
    <t>1,203,461</t>
  </si>
  <si>
    <t>2,272,275</t>
  </si>
  <si>
    <t>(Increase)/decrease in operating assets:
Balances with Central Bank of Sri Lanka</t>
  </si>
  <si>
    <t>(769,986)</t>
  </si>
  <si>
    <t>1,591,470</t>
  </si>
  <si>
    <t>(849,595)</t>
  </si>
  <si>
    <t>9,700,625</t>
  </si>
  <si>
    <t>(2,355,458)</t>
  </si>
  <si>
    <t>10,556,354</t>
  </si>
  <si>
    <t>Others</t>
  </si>
  <si>
    <t>(244,896)</t>
  </si>
  <si>
    <t>(134,584)</t>
  </si>
  <si>
    <t>(225,494)</t>
  </si>
  <si>
    <t>(109,553)</t>
  </si>
  <si>
    <t>(1,864,477)</t>
  </si>
  <si>
    <t>11,157,511</t>
  </si>
  <si>
    <t>(3,350,938)</t>
  </si>
  <si>
    <t>12,038,271</t>
  </si>
  <si>
    <t>Increase /(decrease) in operating liabilities:
Due to banks</t>
  </si>
  <si>
    <t>(480,389)</t>
  </si>
  <si>
    <t>568,740</t>
  </si>
  <si>
    <t>1,917,731</t>
  </si>
  <si>
    <t>5,444,433</t>
  </si>
  <si>
    <t>1,357,411</t>
  </si>
  <si>
    <t>4,060,107</t>
  </si>
  <si>
    <t>Repurchased agreements</t>
  </si>
  <si>
    <t>(1,555,645)</t>
  </si>
  <si>
    <t>(1,905,348)</t>
  </si>
  <si>
    <t>(1,830,677)</t>
  </si>
  <si>
    <t>(2,010,359)</t>
  </si>
  <si>
    <t>(89,228)</t>
  </si>
  <si>
    <t>(901,982)</t>
  </si>
  <si>
    <t>(242,989)</t>
  </si>
  <si>
    <t>(913,013)</t>
  </si>
  <si>
    <t>(207,531)</t>
  </si>
  <si>
    <t>3,205,843</t>
  </si>
  <si>
    <t>(1,196,644)</t>
  </si>
  <si>
    <t>1,705,475</t>
  </si>
  <si>
    <t>Net cash from/(used in) operating activities before income tax</t>
  </si>
  <si>
    <t>(842,574)</t>
  </si>
  <si>
    <t>16,215,975</t>
  </si>
  <si>
    <t>(3,344,121)</t>
  </si>
  <si>
    <t>16,061,021</t>
  </si>
  <si>
    <t>Retirement benefit obligation paid</t>
  </si>
  <si>
    <t>223</t>
  </si>
  <si>
    <t>(22,900)</t>
  </si>
  <si>
    <t>(9,016)</t>
  </si>
  <si>
    <t>(24,888)</t>
  </si>
  <si>
    <t>(12,418)</t>
  </si>
  <si>
    <t>Income tax paid</t>
  </si>
  <si>
    <t>(250,720)</t>
  </si>
  <si>
    <t>(177,969)</t>
  </si>
  <si>
    <t>(253,326)</t>
  </si>
  <si>
    <t>(187,308)</t>
  </si>
  <si>
    <t>Net cash from/(used in) operating activities</t>
  </si>
  <si>
    <t>(1,116,194)</t>
  </si>
  <si>
    <t>16,028,990</t>
  </si>
  <si>
    <t>(3,622,335)</t>
  </si>
  <si>
    <t>15,816,295</t>
  </si>
  <si>
    <t>Cash flow from/(used in) investing activities
Dividends received</t>
  </si>
  <si>
    <t>1,041</t>
  </si>
  <si>
    <t>960</t>
  </si>
  <si>
    <t>3,884</t>
  </si>
  <si>
    <t>1,564</t>
  </si>
  <si>
    <t>4,537,306</t>
  </si>
  <si>
    <t>(3,924,598)</t>
  </si>
  <si>
    <t>5,067,724</t>
  </si>
  <si>
    <t>(3,917,385)</t>
  </si>
  <si>
    <t>(67,999)</t>
  </si>
  <si>
    <t>(1,540,415)</t>
  </si>
  <si>
    <t>(82,684)</t>
  </si>
  <si>
    <t>(1,539,391)</t>
  </si>
  <si>
    <t>3,800,779</t>
  </si>
  <si>
    <t>(7,694,619)</t>
  </si>
  <si>
    <t>3,549,782</t>
  </si>
  <si>
    <t>(7,697,638)</t>
  </si>
  <si>
    <t>Investment in subsidiaries</t>
  </si>
  <si>
    <t>(1,956,015)</t>
  </si>
  <si>
    <t>Purchase of property, plant &amp; equipment</t>
  </si>
  <si>
    <t>(418,176)</t>
  </si>
  <si>
    <t>(65,732)</t>
  </si>
  <si>
    <t>(433,530)</t>
  </si>
  <si>
    <t>(79,363)</t>
  </si>
  <si>
    <t>Purchase of intangible assets</t>
  </si>
  <si>
    <t>(235,178)</t>
  </si>
  <si>
    <t>(183,477)</t>
  </si>
  <si>
    <t>(236,656)</t>
  </si>
  <si>
    <t>(185,310)</t>
  </si>
  <si>
    <t>Proceeds from Sale of property,plant &amp; equipment</t>
  </si>
  <si>
    <t>169</t>
  </si>
  <si>
    <t>6,430</t>
  </si>
  <si>
    <t>8,359</t>
  </si>
  <si>
    <t>18,540</t>
  </si>
  <si>
    <t>Net cash from/(used in) investing activities</t>
  </si>
  <si>
    <t>5,661,927</t>
  </si>
  <si>
    <t>(13,401,451)</t>
  </si>
  <si>
    <t>7,876,879</t>
  </si>
  <si>
    <t>(13,398,983)</t>
  </si>
  <si>
    <t>Cash flow from/(used in) financing activities
Increase/(decrease) in borrowings</t>
  </si>
  <si>
    <t>(3,494,704)</t>
  </si>
  <si>
    <t>(3,114,273)</t>
  </si>
  <si>
    <t>(3,576,801)</t>
  </si>
  <si>
    <t>(2,217,829)</t>
  </si>
  <si>
    <t>Dividend paid</t>
  </si>
  <si>
    <t>(140,863)</t>
  </si>
  <si>
    <t>(151,698)</t>
  </si>
  <si>
    <t>Net cash from/(used in) financing activities</t>
  </si>
  <si>
    <t>(3,635,567)</t>
  </si>
  <si>
    <t>(3,265,971)</t>
  </si>
  <si>
    <t>(3,717,664)</t>
  </si>
  <si>
    <t>(2,369,527)</t>
  </si>
  <si>
    <t>Net increase/(decrease) in cash and cash equivalents</t>
  </si>
  <si>
    <t>910,166</t>
  </si>
  <si>
    <t>(638,432)</t>
  </si>
  <si>
    <t>536,880</t>
  </si>
  <si>
    <t>47,785</t>
  </si>
  <si>
    <t>Cash and cash equivalents at beginning of the year</t>
  </si>
  <si>
    <t>2,414,599</t>
  </si>
  <si>
    <t>3,053,031</t>
  </si>
  <si>
    <t>3,082,784</t>
  </si>
  <si>
    <t>3,034,999</t>
  </si>
  <si>
    <t>Cash and cash equivalents at end of the year</t>
  </si>
  <si>
    <t>3,324,765</t>
  </si>
  <si>
    <t>3,619,664</t>
  </si>
  <si>
    <t>Reconciliation of cash and cash equivalents
Cash in hand and at banks</t>
  </si>
  <si>
    <t>Due to banks - Unfavourable balances with banks</t>
  </si>
  <si>
    <t>(117,066)</t>
  </si>
  <si>
    <t>(6,239)</t>
  </si>
  <si>
    <t>(114,590)</t>
  </si>
  <si>
    <t>Reverse repurchased agreements</t>
  </si>
  <si>
    <t>1,000,505</t>
  </si>
  <si>
    <t>Total cash and cash equivalents at end of the year</t>
  </si>
  <si>
    <t>Union bank 2022</t>
  </si>
  <si>
    <t>2022</t>
  </si>
  <si>
    <t>LKR ’000</t>
  </si>
  <si>
    <t>18,966,036</t>
  </si>
  <si>
    <t>21,091,781</t>
  </si>
  <si>
    <t>16,728,096</t>
  </si>
  <si>
    <t>18,681,445</t>
  </si>
  <si>
    <t>10,914,005</t>
  </si>
  <si>
    <t>11,919,476</t>
  </si>
  <si>
    <t>5,814,091</t>
  </si>
  <si>
    <t>6,761,969</t>
  </si>
  <si>
    <t>1,444,896</t>
  </si>
  <si>
    <t>1,540,486</t>
  </si>
  <si>
    <t>302,386</t>
  </si>
  <si>
    <t>326,848</t>
  </si>
  <si>
    <t>1,142,510</t>
  </si>
  <si>
    <t>1,213,638</t>
  </si>
  <si>
    <t>39,097</t>
  </si>
  <si>
    <t>47,093</t>
  </si>
  <si>
    <t>Net gains/(losses) from financial assets at fair vale through other
comprehensive income</t>
  </si>
  <si>
    <t>3,906</t>
  </si>
  <si>
    <t>5,635</t>
  </si>
  <si>
    <t>Net other operating income</t>
  </si>
  <si>
    <t>750,041</t>
  </si>
  <si>
    <t>817,122</t>
  </si>
  <si>
    <t>7,749,645</t>
  </si>
  <si>
    <t>8,845,457</t>
  </si>
  <si>
    <t>2,555,959</t>
  </si>
  <si>
    <t>2,970,048</t>
  </si>
  <si>
    <t>5,193,686</t>
  </si>
  <si>
    <t>5,875,409</t>
  </si>
  <si>
    <t>Less: Operating expenses</t>
  </si>
  <si>
    <t>2,003,351</t>
  </si>
  <si>
    <t>2,306,386</t>
  </si>
  <si>
    <t>727,484</t>
  </si>
  <si>
    <t>787,282</t>
  </si>
  <si>
    <t>1,538,316</t>
  </si>
  <si>
    <t>1,791,229</t>
  </si>
  <si>
    <t>4,269,151</t>
  </si>
  <si>
    <t>4,884,897</t>
  </si>
  <si>
    <t>924,535</t>
  </si>
  <si>
    <t>990,512</t>
  </si>
  <si>
    <t>Share of profit/(losses) of equity accounted investees, net of tax</t>
  </si>
  <si>
    <t>(136,361)</t>
  </si>
  <si>
    <t>Profit before value added tax (VAT) on financial services &amp;
social security contribution Levy</t>
  </si>
  <si>
    <t>788,174</t>
  </si>
  <si>
    <t>Less: VAT on financial services &amp; social security contribution levy</t>
  </si>
  <si>
    <t>431,746</t>
  </si>
  <si>
    <t>465,236</t>
  </si>
  <si>
    <t>Profit before income tax</t>
  </si>
  <si>
    <t>356,428</t>
  </si>
  <si>
    <t>525,276</t>
  </si>
  <si>
    <t>Less: Income tax expense</t>
  </si>
  <si>
    <t>42,240</t>
  </si>
  <si>
    <t>102,337</t>
  </si>
  <si>
    <t>314,188</t>
  </si>
  <si>
    <t>422,939</t>
  </si>
  <si>
    <t>434,065</t>
  </si>
  <si>
    <t>(11,126)</t>
  </si>
  <si>
    <t>Earnings per share - Basic (LKR)</t>
  </si>
  <si>
    <t>0.29</t>
  </si>
  <si>
    <t>0.40</t>
  </si>
  <si>
    <t>Earnings per share - Diluted (LKR)</t>
  </si>
  <si>
    <t>12,439</t>
  </si>
  <si>
    <t>9,397</t>
  </si>
  <si>
    <t>(1,430)</t>
  </si>
  <si>
    <t>(3,248)</t>
  </si>
  <si>
    <t>(55)</t>
  </si>
  <si>
    <t>(1,552)</t>
  </si>
  <si>
    <t>Total items that will be reclassified to the statement of
profit or loss</t>
  </si>
  <si>
    <t>6,154</t>
  </si>
  <si>
    <t>4,664</t>
  </si>
  <si>
    <t>Other comprehensive income that will not be reclassified to</t>
  </si>
  <si>
    <t>profit or loss in subsequent periods:</t>
  </si>
  <si>
    <t>(105,665)</t>
  </si>
  <si>
    <t>(108,941)</t>
  </si>
  <si>
    <t>Revaluation gains/ (losses) on equity instruments at fair value
through other comprehensive income</t>
  </si>
  <si>
    <t>6,108</t>
  </si>
  <si>
    <t>31,699</t>
  </si>
  <si>
    <t>30,850</t>
  </si>
  <si>
    <t>(1,569)</t>
  </si>
  <si>
    <t>(2,495)</t>
  </si>
  <si>
    <t>1,033</t>
  </si>
  <si>
    <t>Total items that will not be reclassified to the statement of
profit or loss</t>
  </si>
  <si>
    <t>(74,502)</t>
  </si>
  <si>
    <t>(74,478)</t>
  </si>
  <si>
    <t>(68,348)</t>
  </si>
  <si>
    <t>(69,814)</t>
  </si>
  <si>
    <t>(785,618)</t>
  </si>
  <si>
    <t>245,840</t>
  </si>
  <si>
    <t>353,124</t>
  </si>
  <si>
    <t>64,564</t>
  </si>
  <si>
    <t>365,716</t>
  </si>
  <si>
    <t>47,980</t>
  </si>
  <si>
    <t>(12,592)</t>
  </si>
  <si>
    <t>16,584</t>
  </si>
  <si>
    <t>5,831,375</t>
  </si>
  <si>
    <t>6,016,521</t>
  </si>
  <si>
    <t>2,170,248</t>
  </si>
  <si>
    <t>1,659,589</t>
  </si>
  <si>
    <t>375,582</t>
  </si>
  <si>
    <t>14,794</t>
  </si>
  <si>
    <t>Financial assets at fair value through profit or loss</t>
  </si>
  <si>
    <t>2,575,616</t>
  </si>
  <si>
    <t>2,218,303</t>
  </si>
  <si>
    <t>67,835,059</t>
  </si>
  <si>
    <t>76,103,118</t>
  </si>
  <si>
    <t>17,157,602</t>
  </si>
  <si>
    <t>35,795,165</t>
  </si>
  <si>
    <t>Financial assets at fair value through other comprehensive income</t>
  </si>
  <si>
    <t>18,249,861</t>
  </si>
  <si>
    <t>5,307,787</t>
  </si>
  <si>
    <t>76,222</t>
  </si>
  <si>
    <t>2,761,747</t>
  </si>
  <si>
    <t>1,459,304</t>
  </si>
  <si>
    <t>1,793,296</t>
  </si>
  <si>
    <t>1,710,640</t>
  </si>
  <si>
    <t>1,913,671</t>
  </si>
  <si>
    <t>483,966</t>
  </si>
  <si>
    <t>673,278</t>
  </si>
  <si>
    <t>1,288,710</t>
  </si>
  <si>
    <t>2,561,431</t>
  </si>
  <si>
    <t>129,482,953</t>
  </si>
  <si>
    <t>136,679,005</t>
  </si>
  <si>
    <t>6,056,855</t>
  </si>
  <si>
    <t>2,679,312</t>
  </si>
  <si>
    <t>8,662,744</t>
  </si>
  <si>
    <t>12,451,749</t>
  </si>
  <si>
    <t>Financial liabilities at amortised cost - Due to customers</t>
  </si>
  <si>
    <t>83,416,119</t>
  </si>
  <si>
    <t>98,942,753</t>
  </si>
  <si>
    <t>Financial liabilities at amortised cost-Other borrowed funds</t>
  </si>
  <si>
    <t>331,516</t>
  </si>
  <si>
    <t>365,844</t>
  </si>
  <si>
    <t>283,816</t>
  </si>
  <si>
    <t>2,649,109</t>
  </si>
  <si>
    <t>2,974,110</t>
  </si>
  <si>
    <t>110,670,122</t>
  </si>
  <si>
    <t>117,663,256</t>
  </si>
  <si>
    <t>Equity
Stated capital</t>
  </si>
  <si>
    <t>43.1</t>
  </si>
  <si>
    <t>258,182</t>
  </si>
  <si>
    <t>282,802</t>
  </si>
  <si>
    <t>43.2</t>
  </si>
  <si>
    <t>14,099</t>
  </si>
  <si>
    <t>26,335</t>
  </si>
  <si>
    <t>43.3</t>
  </si>
  <si>
    <t>2,102,979</t>
  </si>
  <si>
    <t>1,998,295</t>
  </si>
  <si>
    <t>37,305</t>
  </si>
  <si>
    <t>18,812,831</t>
  </si>
  <si>
    <t>18,745,003</t>
  </si>
  <si>
    <t>270,746</t>
  </si>
  <si>
    <t>19,015,749</t>
  </si>
  <si>
    <t>Contingent liabilities and Commitments</t>
  </si>
  <si>
    <t>33,826,971</t>
  </si>
  <si>
    <t>33,805,270</t>
  </si>
  <si>
    <t>Net asset value per share (LKR)</t>
  </si>
  <si>
    <t>17.36</t>
  </si>
  <si>
    <t>17.30</t>
  </si>
  <si>
    <t>Cash Flow from Operating Activities</t>
  </si>
  <si>
    <t>Interest receipts</t>
  </si>
  <si>
    <t>15,418,589</t>
  </si>
  <si>
    <t>17,144,240</t>
  </si>
  <si>
    <t>(9,402,352)</t>
  </si>
  <si>
    <t>(10,300,189)</t>
  </si>
  <si>
    <t>802,592</t>
  </si>
  <si>
    <t>875,591</t>
  </si>
  <si>
    <t>(3,896,519)</t>
  </si>
  <si>
    <t>(4,478,809)</t>
  </si>
  <si>
    <t>4,064,820</t>
  </si>
  <si>
    <t>4,454,471</t>
  </si>
  <si>
    <t>(677,535)</t>
  </si>
  <si>
    <t>(1,309,841)</t>
  </si>
  <si>
    <t>(2,424,740)</t>
  </si>
  <si>
    <t>(1,164,000)</t>
  </si>
  <si>
    <t>(1,163,071)</t>
  </si>
  <si>
    <t>(3,151,376)</t>
  </si>
  <si>
    <t>(4,265,346)</t>
  </si>
  <si>
    <t>724,454</t>
  </si>
  <si>
    <t>7,758,163</t>
  </si>
  <si>
    <t>9,724,332</t>
  </si>
  <si>
    <t>3,868,181</t>
  </si>
  <si>
    <t>4,148,162</t>
  </si>
  <si>
    <t>283,430</t>
  </si>
  <si>
    <t>290,303</t>
  </si>
  <si>
    <t>12,634,228</t>
  </si>
  <si>
    <t>14,887,251</t>
  </si>
  <si>
    <t>13,547,673</t>
  </si>
  <si>
    <t>15,076,376</t>
  </si>
  <si>
    <t>(41,630)</t>
  </si>
  <si>
    <t>(44,095)</t>
  </si>
  <si>
    <t>(436,165)</t>
  </si>
  <si>
    <t>(436,762)</t>
  </si>
  <si>
    <t>13,069,878</t>
  </si>
  <si>
    <t>14,595,519</t>
  </si>
  <si>
    <t>1,093</t>
  </si>
  <si>
    <t>2,822</t>
  </si>
  <si>
    <t>957,820</t>
  </si>
  <si>
    <t>(117,894)</t>
  </si>
  <si>
    <t>(5,114,113)</t>
  </si>
  <si>
    <t>(5,111,990)</t>
  </si>
  <si>
    <t>149,833</t>
  </si>
  <si>
    <t>348,821</t>
  </si>
  <si>
    <t>(118,698)</t>
  </si>
  <si>
    <t>(143,602)</t>
  </si>
  <si>
    <t>(382,347)</t>
  </si>
  <si>
    <t>(382,689)</t>
  </si>
  <si>
    <t>3,331</t>
  </si>
  <si>
    <t>(4,503,081)</t>
  </si>
  <si>
    <t>(5,401,201)</t>
  </si>
  <si>
    <t>Cash flow from/(used in) financing activities</t>
  </si>
  <si>
    <t>Increase/(decrease) in borrowings</t>
  </si>
  <si>
    <t>(4,084,406)</t>
  </si>
  <si>
    <t>(4,821,685)</t>
  </si>
  <si>
    <t>4,482,390</t>
  </si>
  <si>
    <t>4,372,633</t>
  </si>
  <si>
    <t>7,807,155</t>
  </si>
  <si>
    <t>7,992,297</t>
  </si>
  <si>
    <t>Reconciliation of cash and cash equivalents</t>
  </si>
  <si>
    <t>Cash in hand and at banks</t>
  </si>
  <si>
    <t>Due to banks - unfavourable balances with banks</t>
  </si>
  <si>
    <t>(59,391)</t>
  </si>
  <si>
    <t>(59,395)</t>
  </si>
  <si>
    <t>Current Assets</t>
  </si>
  <si>
    <t>other assets (current)</t>
  </si>
  <si>
    <t>refundable deposit</t>
  </si>
  <si>
    <t>advances</t>
  </si>
  <si>
    <t>pre-paid expenses</t>
  </si>
  <si>
    <t>pre-paid staff cost</t>
  </si>
  <si>
    <t>pre-paid lease rental</t>
  </si>
  <si>
    <t>other debtors</t>
  </si>
  <si>
    <t>Non current assets</t>
  </si>
  <si>
    <t>other assets (non current)</t>
  </si>
  <si>
    <t>other non financial assets</t>
  </si>
  <si>
    <t>provision for other assets</t>
  </si>
  <si>
    <t>current liabilities</t>
  </si>
  <si>
    <t>current tax liability</t>
  </si>
  <si>
    <t>other liabilities(current)</t>
  </si>
  <si>
    <t>other creditors</t>
  </si>
  <si>
    <t xml:space="preserve">accrued expenses </t>
  </si>
  <si>
    <t>lease liability</t>
  </si>
  <si>
    <t>other payables</t>
  </si>
  <si>
    <t>other liabilities(non current)</t>
  </si>
  <si>
    <t>retirement benefit obligations</t>
  </si>
  <si>
    <t>impairment on contingent liabilities and commitments</t>
  </si>
  <si>
    <t>Non current liabilities</t>
  </si>
  <si>
    <t xml:space="preserve">Gross profit margin </t>
  </si>
  <si>
    <t>Operating profit margin</t>
  </si>
  <si>
    <t>ROSF</t>
  </si>
  <si>
    <t>ROCE</t>
  </si>
  <si>
    <t>Current Ratio</t>
  </si>
  <si>
    <t>Quick Ratio</t>
  </si>
  <si>
    <t>Inventory turnover period</t>
  </si>
  <si>
    <t>Settlement period of trade recievables</t>
  </si>
  <si>
    <t>Settlement period of trade payables</t>
  </si>
  <si>
    <t>Sales revenue per employee</t>
  </si>
  <si>
    <t>Gearing Ratio</t>
  </si>
  <si>
    <t>Interest cover ratio</t>
  </si>
  <si>
    <t>Earning per share(EPS)</t>
  </si>
  <si>
    <t>Price/earnings ratio</t>
  </si>
  <si>
    <t xml:space="preserve">Dividend per share </t>
  </si>
  <si>
    <t xml:space="preserve">Dividend yield ratio </t>
  </si>
  <si>
    <t>Earning per share(one decimal place)</t>
  </si>
  <si>
    <t>Gross profit</t>
  </si>
  <si>
    <t>Operating profit before tax</t>
  </si>
  <si>
    <t>Profit attribute to equity holders of the Bank(Rs.000)</t>
  </si>
  <si>
    <t>Number of ordinary shares</t>
  </si>
  <si>
    <t>Number of employees</t>
  </si>
  <si>
    <t>Market share price</t>
  </si>
  <si>
    <r>
      <t xml:space="preserve">Gross profit margin = </t>
    </r>
    <r>
      <rPr>
        <u/>
        <sz val="11"/>
        <color theme="1"/>
        <rFont val="Calibri"/>
        <family val="2"/>
        <scheme val="minor"/>
      </rPr>
      <t>Gross profit</t>
    </r>
    <r>
      <rPr>
        <sz val="11"/>
        <color theme="1"/>
        <rFont val="Calibri"/>
        <family val="2"/>
        <scheme val="minor"/>
      </rPr>
      <t xml:space="preserve"> * 100</t>
    </r>
  </si>
  <si>
    <t xml:space="preserve">                                      Sales Revenue</t>
  </si>
  <si>
    <r>
      <t xml:space="preserve">Operating profit margin = </t>
    </r>
    <r>
      <rPr>
        <u/>
        <sz val="11"/>
        <color theme="1"/>
        <rFont val="Calibri"/>
        <family val="2"/>
        <scheme val="minor"/>
      </rPr>
      <t>Net profit before interest and tax</t>
    </r>
    <r>
      <rPr>
        <sz val="11"/>
        <color theme="1"/>
        <rFont val="Calibri"/>
        <family val="2"/>
        <scheme val="minor"/>
      </rPr>
      <t>*100</t>
    </r>
  </si>
  <si>
    <t xml:space="preserve">                                                Sales Revenue</t>
  </si>
  <si>
    <r>
      <t>ROSF =</t>
    </r>
    <r>
      <rPr>
        <u/>
        <sz val="11"/>
        <color theme="1"/>
        <rFont val="Calibri"/>
        <family val="2"/>
        <scheme val="minor"/>
      </rPr>
      <t xml:space="preserve"> Profit for the yea</t>
    </r>
    <r>
      <rPr>
        <sz val="11"/>
        <color theme="1"/>
        <rFont val="Calibri"/>
        <family val="2"/>
        <scheme val="minor"/>
      </rPr>
      <t>r * 100</t>
    </r>
  </si>
  <si>
    <t xml:space="preserve">             Owner's Equity</t>
  </si>
  <si>
    <r>
      <t>ROCE =</t>
    </r>
    <r>
      <rPr>
        <u/>
        <sz val="11"/>
        <color theme="1"/>
        <rFont val="Calibri"/>
        <family val="2"/>
        <scheme val="minor"/>
      </rPr>
      <t xml:space="preserve"> Operating profit</t>
    </r>
    <r>
      <rPr>
        <sz val="11"/>
        <color theme="1"/>
        <rFont val="Calibri"/>
        <family val="2"/>
        <scheme val="minor"/>
      </rPr>
      <t xml:space="preserve"> * 100</t>
    </r>
  </si>
  <si>
    <t xml:space="preserve">            Owner's Equity + Non-current liabilities</t>
  </si>
  <si>
    <r>
      <t>Current ratio=</t>
    </r>
    <r>
      <rPr>
        <u/>
        <sz val="11"/>
        <color theme="1"/>
        <rFont val="Calibri"/>
        <family val="2"/>
        <scheme val="minor"/>
      </rPr>
      <t>Current Assets</t>
    </r>
  </si>
  <si>
    <t xml:space="preserve">                      Current Liabilities</t>
  </si>
  <si>
    <r>
      <t>Quick ratio (acid ratio)=</t>
    </r>
    <r>
      <rPr>
        <u/>
        <sz val="11"/>
        <color theme="1"/>
        <rFont val="Calibri"/>
        <family val="2"/>
        <scheme val="minor"/>
      </rPr>
      <t>Current assets - Inventory</t>
    </r>
  </si>
  <si>
    <t xml:space="preserve">                                               current liabilities</t>
  </si>
  <si>
    <r>
      <t>Inventory turnover period =</t>
    </r>
    <r>
      <rPr>
        <u/>
        <sz val="11"/>
        <color theme="1"/>
        <rFont val="Calibri"/>
        <family val="2"/>
        <scheme val="minor"/>
      </rPr>
      <t xml:space="preserve"> Inventory</t>
    </r>
    <r>
      <rPr>
        <sz val="11"/>
        <color theme="1"/>
        <rFont val="Calibri"/>
        <family val="2"/>
        <scheme val="minor"/>
      </rPr>
      <t xml:space="preserve"> * 365</t>
    </r>
  </si>
  <si>
    <t xml:space="preserve">                                                   Cost of sales</t>
  </si>
  <si>
    <r>
      <t xml:space="preserve">Settlement period of recievables = </t>
    </r>
    <r>
      <rPr>
        <u/>
        <sz val="11"/>
        <color theme="1"/>
        <rFont val="Calibri"/>
        <family val="2"/>
        <scheme val="minor"/>
      </rPr>
      <t xml:space="preserve">Trade recievables </t>
    </r>
    <r>
      <rPr>
        <sz val="11"/>
        <color theme="1"/>
        <rFont val="Calibri"/>
        <family val="2"/>
        <scheme val="minor"/>
      </rPr>
      <t xml:space="preserve">* 365 </t>
    </r>
  </si>
  <si>
    <t xml:space="preserve">                                                                 Sales revenue</t>
  </si>
  <si>
    <r>
      <t>Settlemet period of trade payables =</t>
    </r>
    <r>
      <rPr>
        <u/>
        <sz val="11"/>
        <color theme="1"/>
        <rFont val="Calibri"/>
        <family val="2"/>
        <scheme val="minor"/>
      </rPr>
      <t xml:space="preserve"> Trade payables</t>
    </r>
    <r>
      <rPr>
        <sz val="11"/>
        <color theme="1"/>
        <rFont val="Calibri"/>
        <family val="2"/>
        <scheme val="minor"/>
      </rPr>
      <t xml:space="preserve"> * 365</t>
    </r>
  </si>
  <si>
    <t xml:space="preserve">                                                                      Cost of sales</t>
  </si>
  <si>
    <r>
      <t xml:space="preserve">Gearing ratio = </t>
    </r>
    <r>
      <rPr>
        <u/>
        <sz val="11"/>
        <color theme="1"/>
        <rFont val="Calibri"/>
        <family val="2"/>
        <scheme val="minor"/>
      </rPr>
      <t>Non-current liabilities</t>
    </r>
    <r>
      <rPr>
        <sz val="11"/>
        <color theme="1"/>
        <rFont val="Calibri"/>
        <family val="2"/>
        <scheme val="minor"/>
      </rPr>
      <t xml:space="preserve"> * 100</t>
    </r>
  </si>
  <si>
    <t xml:space="preserve">                          Equity + Non current liabilities</t>
  </si>
  <si>
    <r>
      <t xml:space="preserve">Interest cover ratio = </t>
    </r>
    <r>
      <rPr>
        <u/>
        <sz val="11"/>
        <color theme="1"/>
        <rFont val="Calibri"/>
        <family val="2"/>
        <scheme val="minor"/>
      </rPr>
      <t xml:space="preserve">Operating profit </t>
    </r>
  </si>
  <si>
    <t xml:space="preserve">                                      Interest payable </t>
  </si>
  <si>
    <r>
      <t xml:space="preserve">Earning per share = </t>
    </r>
    <r>
      <rPr>
        <u/>
        <sz val="11"/>
        <color theme="1"/>
        <rFont val="Calibri"/>
        <family val="2"/>
        <scheme val="minor"/>
      </rPr>
      <t>Profit for the period</t>
    </r>
  </si>
  <si>
    <t xml:space="preserve">                                  Number of ordinary shares</t>
  </si>
  <si>
    <r>
      <t xml:space="preserve">Price/earning ratio = </t>
    </r>
    <r>
      <rPr>
        <u/>
        <sz val="11"/>
        <color theme="1"/>
        <rFont val="Calibri"/>
        <family val="2"/>
        <scheme val="minor"/>
      </rPr>
      <t>Market share price</t>
    </r>
  </si>
  <si>
    <t xml:space="preserve">                                       Earnings per share</t>
  </si>
  <si>
    <r>
      <t xml:space="preserve">Dividend per share = </t>
    </r>
    <r>
      <rPr>
        <u/>
        <sz val="11"/>
        <color theme="1"/>
        <rFont val="Calibri"/>
        <family val="2"/>
        <scheme val="minor"/>
      </rPr>
      <t xml:space="preserve">Dividend </t>
    </r>
  </si>
  <si>
    <t xml:space="preserve">                                       Number of ordinary shares</t>
  </si>
  <si>
    <r>
      <t xml:space="preserve">Dividend yield ratio = </t>
    </r>
    <r>
      <rPr>
        <u/>
        <sz val="11"/>
        <color theme="1"/>
        <rFont val="Calibri"/>
        <family val="2"/>
        <scheme val="minor"/>
      </rPr>
      <t xml:space="preserve">Dividend per share </t>
    </r>
    <r>
      <rPr>
        <sz val="11"/>
        <color theme="1"/>
        <rFont val="Calibri"/>
        <family val="2"/>
        <scheme val="minor"/>
      </rPr>
      <t>* 100</t>
    </r>
  </si>
  <si>
    <t xml:space="preserve">                                      Market share price</t>
  </si>
  <si>
    <t>Sampath 2021</t>
  </si>
  <si>
    <t>STATEMENT OF PROFIT OR LOSS</t>
  </si>
  <si>
    <t>Column8</t>
  </si>
  <si>
    <t>Bank</t>
  </si>
  <si>
    <t>Group</t>
  </si>
  <si>
    <t>For the year ended 31st December</t>
  </si>
  <si>
    <t>Change</t>
  </si>
  <si>
    <t>Rs 000</t>
  </si>
  <si>
    <t>%</t>
  </si>
  <si>
    <t>104,570,303</t>
  </si>
  <si>
    <t>102,338,976</t>
  </si>
  <si>
    <t>2.2</t>
  </si>
  <si>
    <t>113,075,143</t>
  </si>
  <si>
    <t>109,207,964</t>
  </si>
  <si>
    <t>3.5</t>
  </si>
  <si>
    <t>85,986,952</t>
  </si>
  <si>
    <t>88,628,336</t>
  </si>
  <si>
    <t>(3.0)</t>
  </si>
  <si>
    <t>92,427,928</t>
  </si>
  <si>
    <t>94,647,361</t>
  </si>
  <si>
    <t>(2.3)</t>
  </si>
  <si>
    <t>Less: Interest expense</t>
  </si>
  <si>
    <t>44,317,761</t>
  </si>
  <si>
    <t>54,804,918</t>
  </si>
  <si>
    <t>(19.1)</t>
  </si>
  <si>
    <t>46,909,728</t>
  </si>
  <si>
    <t>57,820,028</t>
  </si>
  <si>
    <t>(18.9)</t>
  </si>
  <si>
    <t>7</t>
  </si>
  <si>
    <t>41,669,191</t>
  </si>
  <si>
    <t>33,823,418</t>
  </si>
  <si>
    <t>23.2</t>
  </si>
  <si>
    <t>45,518,200</t>
  </si>
  <si>
    <t>36,827,333</t>
  </si>
  <si>
    <t>23.6</t>
  </si>
  <si>
    <t>Fee &amp; commission income</t>
  </si>
  <si>
    <t>13,239,648</t>
  </si>
  <si>
    <t>9,775,379</t>
  </si>
  <si>
    <t>35.4</t>
  </si>
  <si>
    <t>14,236,984</t>
  </si>
  <si>
    <t>10,270,563</t>
  </si>
  <si>
    <t>38.6</t>
  </si>
  <si>
    <t>Less: Fee &amp; commission expense</t>
  </si>
  <si>
    <t>1,764,995</t>
  </si>
  <si>
    <t>1,320,583</t>
  </si>
  <si>
    <t>33.7</t>
  </si>
  <si>
    <t>1,765,975</t>
  </si>
  <si>
    <t>1,321,437</t>
  </si>
  <si>
    <t>33.6</t>
  </si>
  <si>
    <t>Net fee &amp; commission income</t>
  </si>
  <si>
    <t>8</t>
  </si>
  <si>
    <t>11,474,653</t>
  </si>
  <si>
    <t>8,454,796</t>
  </si>
  <si>
    <t>35.7</t>
  </si>
  <si>
    <t>12,471,009</t>
  </si>
  <si>
    <t>8,949,126</t>
  </si>
  <si>
    <t>39.4</t>
  </si>
  <si>
    <t>Net gain from trading</t>
  </si>
  <si>
    <t>399,243</t>
  </si>
  <si>
    <t>24,787</t>
  </si>
  <si>
    <t>1,510.7</t>
  </si>
  <si>
    <t>Net gain on derecognition of financial assets</t>
  </si>
  <si>
    <t>150,413</t>
  </si>
  <si>
    <t>423,814</t>
  </si>
  <si>
    <t>(64.5)</t>
  </si>
  <si>
    <t>4,794,047</t>
  </si>
  <si>
    <t>3,486,660</t>
  </si>
  <si>
    <t>37.5</t>
  </si>
  <si>
    <t>5,860,575</t>
  </si>
  <si>
    <t>3,841,439</t>
  </si>
  <si>
    <t>52.6</t>
  </si>
  <si>
    <t>58,487,547</t>
  </si>
  <si>
    <t>46,213,475</t>
  </si>
  <si>
    <t>26.6</t>
  </si>
  <si>
    <t>64,399,440</t>
  </si>
  <si>
    <t>50,066,499</t>
  </si>
  <si>
    <t>28.6</t>
  </si>
  <si>
    <t>Less: Impairment charge</t>
  </si>
  <si>
    <t>17,084,814</t>
  </si>
  <si>
    <t>11,782,701</t>
  </si>
  <si>
    <t>45.0</t>
  </si>
  <si>
    <t>18,559,200</t>
  </si>
  <si>
    <t>13,200,926</t>
  </si>
  <si>
    <t>40.6</t>
  </si>
  <si>
    <t>41,402,733</t>
  </si>
  <si>
    <t>34,430,774</t>
  </si>
  <si>
    <t>20.2</t>
  </si>
  <si>
    <t>45,840,240</t>
  </si>
  <si>
    <t>36,865,573</t>
  </si>
  <si>
    <t>24.3</t>
  </si>
  <si>
    <t>9,542,996</t>
  </si>
  <si>
    <t>10,233,008</t>
  </si>
  <si>
    <t>(6.7)</t>
  </si>
  <si>
    <t>10,916,278</t>
  </si>
  <si>
    <t>11,227,349</t>
  </si>
  <si>
    <t>(2.8)</t>
  </si>
  <si>
    <t>Depreciation &amp; amortisation expenses</t>
  </si>
  <si>
    <t>2,454,371</t>
  </si>
  <si>
    <t>2,454,105</t>
  </si>
  <si>
    <t>2,491,340</t>
  </si>
  <si>
    <t>2,518,453</t>
  </si>
  <si>
    <t>(1.1)</t>
  </si>
  <si>
    <t>Other operating expenses</t>
  </si>
  <si>
    <t>8,670,697</t>
  </si>
  <si>
    <t>7,408,346</t>
  </si>
  <si>
    <t>17.0</t>
  </si>
  <si>
    <t>9,311,739</t>
  </si>
  <si>
    <t>7,835,911</t>
  </si>
  <si>
    <t>18.8</t>
  </si>
  <si>
    <t>20,668,064</t>
  </si>
  <si>
    <t>20,095,459</t>
  </si>
  <si>
    <t>2.8</t>
  </si>
  <si>
    <t>22,719,357</t>
  </si>
  <si>
    <t>21,581,713</t>
  </si>
  <si>
    <t>5.3</t>
  </si>
  <si>
    <t>Operating profit before taxes on financial</t>
  </si>
  <si>
    <t>services</t>
  </si>
  <si>
    <t>20,734,669</t>
  </si>
  <si>
    <t>14,335,315</t>
  </si>
  <si>
    <t>44.6</t>
  </si>
  <si>
    <t>23,120,883</t>
  </si>
  <si>
    <t>15,283,860</t>
  </si>
  <si>
    <t>51.3</t>
  </si>
  <si>
    <t>Less: Value added tax on financial services</t>
  </si>
  <si>
    <t>3,900,725</t>
  </si>
  <si>
    <t>3,163,428</t>
  </si>
  <si>
    <t>23.3</t>
  </si>
  <si>
    <t>4,295,777</t>
  </si>
  <si>
    <t>3,394,281</t>
  </si>
  <si>
    <t>16,833,944</t>
  </si>
  <si>
    <t>11,171,887</t>
  </si>
  <si>
    <t>50.7</t>
  </si>
  <si>
    <t>18,825,106</t>
  </si>
  <si>
    <t>11,889,579</t>
  </si>
  <si>
    <t>58.3</t>
  </si>
  <si>
    <t>4,376,447</t>
  </si>
  <si>
    <t>3,146,740</t>
  </si>
  <si>
    <t>39.1</t>
  </si>
  <si>
    <t>4,968,645</t>
  </si>
  <si>
    <t>3,447,063</t>
  </si>
  <si>
    <t>44.1</t>
  </si>
  <si>
    <t>12,457,497</t>
  </si>
  <si>
    <t>8,025,147</t>
  </si>
  <si>
    <t>55.2</t>
  </si>
  <si>
    <t>13,856,461</t>
  </si>
  <si>
    <t>8,442,516</t>
  </si>
  <si>
    <t>64.1</t>
  </si>
  <si>
    <t>Equity holders of the Bank</t>
  </si>
  <si>
    <t>Earnings per share: Basic/Diluted (Rs)</t>
  </si>
  <si>
    <t>10.89</t>
  </si>
  <si>
    <t>7.01</t>
  </si>
  <si>
    <t>12.11</t>
  </si>
  <si>
    <t>7.38</t>
  </si>
  <si>
    <t>Dividend per share</t>
  </si>
  <si>
    <t>18</t>
  </si>
  <si>
    <t>Dividend per share: Gross (Rs)</t>
  </si>
  <si>
    <t>4.25*</t>
  </si>
  <si>
    <t>2.75</t>
  </si>
  <si>
    <t>STATEMENT OF COMPREHENSIVE INCOME</t>
  </si>
  <si>
    <t>for the year ended 32st December</t>
  </si>
  <si>
    <t>change</t>
  </si>
  <si>
    <t>Other comprehensive income</t>
  </si>
  <si>
    <t>items that will be reclassified to profit or loss</t>
  </si>
  <si>
    <t>Debt instruments at fair value through other comprehensive income</t>
  </si>
  <si>
    <t xml:space="preserve">Loss arising on re-measurement </t>
  </si>
  <si>
    <t>Reclassification to profit or loss</t>
  </si>
  <si>
    <t>Changes in impairment for expected credit losses</t>
  </si>
  <si>
    <t>Deferred tax effect including the effect of rate change on the opening balance</t>
  </si>
  <si>
    <t>Net other comprehensive income to be reclassified to profit or loss</t>
  </si>
  <si>
    <t>Items that will not be reclassified to profit or loss</t>
  </si>
  <si>
    <t>Equity instruments at fair value through other comprehensive income:</t>
  </si>
  <si>
    <t>Gain arising on re-measurement</t>
  </si>
  <si>
    <t>Exchange difference in translation</t>
  </si>
  <si>
    <t>Deffered tax effect including the effect of rate change on the opening balance</t>
  </si>
  <si>
    <t xml:space="preserve">Actuarial gain/loss on defined benefit plans </t>
  </si>
  <si>
    <t xml:space="preserve">Deferred tax effect of rate change on the opening balance  </t>
  </si>
  <si>
    <t>Revaluation surplus on property, plant &amp; equipment</t>
  </si>
  <si>
    <t>Net other comprehensive income not to be reclassified to profit or loss</t>
  </si>
  <si>
    <t xml:space="preserve">Other comprehensive income net of tax </t>
  </si>
  <si>
    <t>Total comprehensive income for the year net of tax</t>
  </si>
  <si>
    <t>STATEMENT OF FINANCIAL POSITION</t>
  </si>
  <si>
    <t>As at 31st December</t>
  </si>
  <si>
    <t>ASSETS</t>
  </si>
  <si>
    <t>Cash &amp; cash equivalents</t>
  </si>
  <si>
    <t>20</t>
  </si>
  <si>
    <t>22,882,999</t>
  </si>
  <si>
    <t>29,053,585</t>
  </si>
  <si>
    <t>(21.2)</t>
  </si>
  <si>
    <t>23,027,588</t>
  </si>
  <si>
    <t>29,218,921</t>
  </si>
  <si>
    <t>30,874,556</t>
  </si>
  <si>
    <t>13,335,178</t>
  </si>
  <si>
    <t>131.5</t>
  </si>
  <si>
    <t>2,739,514</t>
  </si>
  <si>
    <t>3,228,166</t>
  </si>
  <si>
    <t>(15.1)</t>
  </si>
  <si>
    <t>2,752,011</t>
  </si>
  <si>
    <t>4,450,557</t>
  </si>
  <si>
    <t>(38.2)</t>
  </si>
  <si>
    <t>4,861,922</t>
  </si>
  <si>
    <t>6,231,719</t>
  </si>
  <si>
    <t>(22.0)</t>
  </si>
  <si>
    <t>1,399,119</t>
  </si>
  <si>
    <t>2,186,515</t>
  </si>
  <si>
    <t>(36.0)</t>
  </si>
  <si>
    <t>Financial assets recognised through</t>
  </si>
  <si>
    <t>profit or loss - measured at fair value</t>
  </si>
  <si>
    <t>3,907,704</t>
  </si>
  <si>
    <t>9,313,628</t>
  </si>
  <si>
    <t>(58.0)</t>
  </si>
  <si>
    <t>Financial assets at amortised cost</t>
  </si>
  <si>
    <t>- loans &amp; advances</t>
  </si>
  <si>
    <t>762,588,294</t>
  </si>
  <si>
    <t>720,215,247</t>
  </si>
  <si>
    <t>5.9</t>
  </si>
  <si>
    <t>795,804,353</t>
  </si>
  <si>
    <t>752,437,782</t>
  </si>
  <si>
    <t>5.8</t>
  </si>
  <si>
    <t>- debt &amp; other instruments</t>
  </si>
  <si>
    <t>293,766,967</t>
  </si>
  <si>
    <t>275,091,572</t>
  </si>
  <si>
    <t>6.8</t>
  </si>
  <si>
    <t>294,667,208</t>
  </si>
  <si>
    <t>275,125,717</t>
  </si>
  <si>
    <t>Financial assets - fair value through other</t>
  </si>
  <si>
    <t>comprehensive income</t>
  </si>
  <si>
    <t>43,004,145</t>
  </si>
  <si>
    <t>24,237,803</t>
  </si>
  <si>
    <t>77.4</t>
  </si>
  <si>
    <t>43,004,201</t>
  </si>
  <si>
    <t>24,237,859</t>
  </si>
  <si>
    <t>3,503,350</t>
  </si>
  <si>
    <t>3,350,774</t>
  </si>
  <si>
    <t>4.6</t>
  </si>
  <si>
    <t>Property, plant &amp; equipment</t>
  </si>
  <si>
    <t>7,817,923</t>
  </si>
  <si>
    <t>8,126,285</t>
  </si>
  <si>
    <t>(3.8)</t>
  </si>
  <si>
    <t>16,337,516</t>
  </si>
  <si>
    <t>15,891,415</t>
  </si>
  <si>
    <t>Intangible assets</t>
  </si>
  <si>
    <t>544,916</t>
  </si>
  <si>
    <t>753,615</t>
  </si>
  <si>
    <t>(27.7)</t>
  </si>
  <si>
    <t>567,681</t>
  </si>
  <si>
    <t>791,689</t>
  </si>
  <si>
    <t>(28.3)</t>
  </si>
  <si>
    <t>Right-of-use assets</t>
  </si>
  <si>
    <t>3,265,318</t>
  </si>
  <si>
    <t>3,280,166</t>
  </si>
  <si>
    <t>(0.5)</t>
  </si>
  <si>
    <t>3,031,790</t>
  </si>
  <si>
    <t>2,905,661</t>
  </si>
  <si>
    <t>4.3</t>
  </si>
  <si>
    <t>Current tax receivables</t>
  </si>
  <si>
    <t>4,177</t>
  </si>
  <si>
    <t>42,883</t>
  </si>
  <si>
    <t>(90.3)</t>
  </si>
  <si>
    <t>6,157,958</t>
  </si>
  <si>
    <t>4,634,040</t>
  </si>
  <si>
    <t>32.9</t>
  </si>
  <si>
    <t>6,242,982</t>
  </si>
  <si>
    <t>4,653,496</t>
  </si>
  <si>
    <t>34.2</t>
  </si>
  <si>
    <t>14,708,621</t>
  </si>
  <si>
    <t>9,013,993</t>
  </si>
  <si>
    <t>63.2</t>
  </si>
  <si>
    <t>16,162,339</t>
  </si>
  <si>
    <t>10,084,799</t>
  </si>
  <si>
    <t>60.3</t>
  </si>
  <si>
    <t>Total Assets</t>
  </si>
  <si>
    <t>1,199,913,395</t>
  </si>
  <si>
    <t>1,110,271,124</t>
  </si>
  <si>
    <t>1,242,632,650</t>
  </si>
  <si>
    <t>1,149,685,428</t>
  </si>
  <si>
    <t>LIABILITIES</t>
  </si>
  <si>
    <t>35,085,204</t>
  </si>
  <si>
    <t>(32.6)</t>
  </si>
  <si>
    <t>31,532,293</t>
  </si>
  <si>
    <t>42,905,046</t>
  </si>
  <si>
    <t>(26.5)</t>
  </si>
  <si>
    <t>607,923</t>
  </si>
  <si>
    <t>(70.1)</t>
  </si>
  <si>
    <t>2,030,947</t>
  </si>
  <si>
    <t>Securities sold under repurchase agreements</t>
  </si>
  <si>
    <t>22.3</t>
  </si>
  <si>
    <t>4,157,662</t>
  </si>
  <si>
    <t>2,306,896</t>
  </si>
  <si>
    <t>80.2</t>
  </si>
  <si>
    <t>Financial liabilities at amortised cost</t>
  </si>
  <si>
    <t>- due to depositors</t>
  </si>
  <si>
    <t>977,945,952</t>
  </si>
  <si>
    <t>10.4</t>
  </si>
  <si>
    <t>994,317,574</t>
  </si>
  <si>
    <t>902,498,739</t>
  </si>
  <si>
    <t>10.2</t>
  </si>
  <si>
    <t>- due to other borrowers</t>
  </si>
  <si>
    <t>14,434,115</t>
  </si>
  <si>
    <t>15,489,793</t>
  </si>
  <si>
    <t>(6.8)</t>
  </si>
  <si>
    <t>- due to debt securities holders</t>
  </si>
  <si>
    <t>31,006,592</t>
  </si>
  <si>
    <t>30,790,007</t>
  </si>
  <si>
    <t>0.7</t>
  </si>
  <si>
    <t>37,274,207</t>
  </si>
  <si>
    <t>37,078,483</t>
  </si>
  <si>
    <t>0.5</t>
  </si>
  <si>
    <t>Retirement benefit obligation</t>
  </si>
  <si>
    <t>(62.6)</t>
  </si>
  <si>
    <t>2,706,462</t>
  </si>
  <si>
    <t>6,988,658</t>
  </si>
  <si>
    <t>(61.3)</t>
  </si>
  <si>
    <t>Dividend payable</t>
  </si>
  <si>
    <t>22.1</t>
  </si>
  <si>
    <t>148,032</t>
  </si>
  <si>
    <t>121,270</t>
  </si>
  <si>
    <t>Current tax liabilities</t>
  </si>
  <si>
    <t>61.0</t>
  </si>
  <si>
    <t>8,375,511</t>
  </si>
  <si>
    <t>4,792,904</t>
  </si>
  <si>
    <t>74.7</t>
  </si>
  <si>
    <t>979,815</t>
  </si>
  <si>
    <t>1,485,302</t>
  </si>
  <si>
    <t>(34.0)</t>
  </si>
  <si>
    <t>19,110,242</t>
  </si>
  <si>
    <t>18,533,954</t>
  </si>
  <si>
    <t>3.1</t>
  </si>
  <si>
    <t>20,913,538</t>
  </si>
  <si>
    <t>19,572,736</t>
  </si>
  <si>
    <t>6.9</t>
  </si>
  <si>
    <t>Total Liabilities</t>
  </si>
  <si>
    <t>1,081,161,736</t>
  </si>
  <si>
    <t>1,002,722,320</t>
  </si>
  <si>
    <t>7.8</t>
  </si>
  <si>
    <t>1,115,447,132</t>
  </si>
  <si>
    <t>1,035,270,774</t>
  </si>
  <si>
    <t>7.7</t>
  </si>
  <si>
    <t>Reserves</t>
  </si>
  <si>
    <t>Statutory Reserve funds</t>
  </si>
  <si>
    <t>other reserves</t>
  </si>
  <si>
    <t>Total equity attributable to equity holders of the bank</t>
  </si>
  <si>
    <t xml:space="preserve">Non controlling interest </t>
  </si>
  <si>
    <t>Total Liabilities &amp; Equity</t>
  </si>
  <si>
    <t>1.199,913,395</t>
  </si>
  <si>
    <t>Commitments &amp; contingencies</t>
  </si>
  <si>
    <t>Net assets value per share (Rs)</t>
  </si>
  <si>
    <t>STATEMENT OF CASH FLOWS</t>
  </si>
  <si>
    <t>Cash flows from operating activities</t>
  </si>
  <si>
    <t>76,866,422</t>
  </si>
  <si>
    <t>74,588,809</t>
  </si>
  <si>
    <t>83,392,263</t>
  </si>
  <si>
    <t>80,545,049</t>
  </si>
  <si>
    <t>(43,695,551)</t>
  </si>
  <si>
    <t>(55,753,681)</t>
  </si>
  <si>
    <t>(46,500,115)</t>
  </si>
  <si>
    <t>(58,652,321)</t>
  </si>
  <si>
    <t>Net commission receipts</t>
  </si>
  <si>
    <t>11,414,982</t>
  </si>
  <si>
    <t>8,393,149</t>
  </si>
  <si>
    <t>12,411,338</t>
  </si>
  <si>
    <t>8,887,479</t>
  </si>
  <si>
    <t>Cash payments to employees</t>
  </si>
  <si>
    <t>(9,612,570)</t>
  </si>
  <si>
    <t>(8,798,333)</t>
  </si>
  <si>
    <t>(10,953,167)</t>
  </si>
  <si>
    <t>(9,764,068)</t>
  </si>
  <si>
    <t>Taxes on financial services</t>
  </si>
  <si>
    <t>(4,840,804)</t>
  </si>
  <si>
    <t>(3,335,901)</t>
  </si>
  <si>
    <t>(5,259,880)</t>
  </si>
  <si>
    <t>(3,566,754)</t>
  </si>
  <si>
    <t>4,461,914</t>
  </si>
  <si>
    <t>3,167,486</t>
  </si>
  <si>
    <t>5,684,449</t>
  </si>
  <si>
    <t>3,722,591</t>
  </si>
  <si>
    <t>Cash payments to other operating activities</t>
  </si>
  <si>
    <t>(8,050,975)</t>
  </si>
  <si>
    <t>(7,290,842)</t>
  </si>
  <si>
    <t>(8,258,051)</t>
  </si>
  <si>
    <t>(7,451,105)</t>
  </si>
  <si>
    <t>Operating profit before changes in operating assets &amp; liabilities (Note A)</t>
  </si>
  <si>
    <t>26,543,418</t>
  </si>
  <si>
    <t>10,970,687</t>
  </si>
  <si>
    <t>30,516,837</t>
  </si>
  <si>
    <t>13,720,871</t>
  </si>
  <si>
    <t>(Increase)/decrease in operating assets</t>
  </si>
  <si>
    <t>(17,539,378)</t>
  </si>
  <si>
    <t>17,693,092</t>
  </si>
  <si>
    <t>Financial assets at amortised cost - loans &amp; advances</t>
  </si>
  <si>
    <t>(48,013,349)</t>
  </si>
  <si>
    <t>(27,967,061)</t>
  </si>
  <si>
    <t>(50,589,257)</t>
  </si>
  <si>
    <t>(31,806,939)</t>
  </si>
  <si>
    <t>(8,726,819)</t>
  </si>
  <si>
    <t>(2,787,091)</t>
  </si>
  <si>
    <t>(9,125,486)</t>
  </si>
  <si>
    <t>(3,184,906)</t>
  </si>
  <si>
    <t>(74,279,546)</t>
  </si>
  <si>
    <t>(13,061,060)</t>
  </si>
  <si>
    <t>(77,254,121)</t>
  </si>
  <si>
    <t>(17,298,753)</t>
  </si>
  <si>
    <t>Increase/(decrease) in operating liabilities</t>
  </si>
  <si>
    <t>(11,746,505)</t>
  </si>
  <si>
    <t>(16,030,070)</t>
  </si>
  <si>
    <t>(11,697,688)</t>
  </si>
  <si>
    <t>(19,825,490)</t>
  </si>
  <si>
    <t>Re-purchase agreements</t>
  </si>
  <si>
    <t>782,781</t>
  </si>
  <si>
    <t>(12,987,979)</t>
  </si>
  <si>
    <t>1,875,781</t>
  </si>
  <si>
    <t>(14,066,979)</t>
  </si>
  <si>
    <t>Financial liabilities at amortised cost - due to depositors</t>
  </si>
  <si>
    <t>91,784,741</t>
  </si>
  <si>
    <t>169,317,597</t>
  </si>
  <si>
    <t>91,609,991</t>
  </si>
  <si>
    <t>173,112,538</t>
  </si>
  <si>
    <t>Financial liabilities at amortised cost - due to other borrowers</t>
  </si>
  <si>
    <t>(918,591)</t>
  </si>
  <si>
    <t>9,767,293</t>
  </si>
  <si>
    <t>(412,389)</t>
  </si>
  <si>
    <t>1,385,374</t>
  </si>
  <si>
    <t>(364,703)</t>
  </si>
  <si>
    <t>1,503,883</t>
  </si>
  <si>
    <t>79,490,037</t>
  </si>
  <si>
    <t>151,452,215</t>
  </si>
  <si>
    <t>80,504,790</t>
  </si>
  <si>
    <t>150,491,245</t>
  </si>
  <si>
    <t>Net cash generated from operating activities before income tax</t>
  </si>
  <si>
    <t>31,753,909</t>
  </si>
  <si>
    <t>149,361,842</t>
  </si>
  <si>
    <t>33,767,506</t>
  </si>
  <si>
    <t>146,913,363</t>
  </si>
  <si>
    <t>(3,558,857)</t>
  </si>
  <si>
    <t>(6,398,923)</t>
  </si>
  <si>
    <t>(3,788,355)</t>
  </si>
  <si>
    <t>(6,924,116)</t>
  </si>
  <si>
    <t>Net cash generated from operating activities</t>
  </si>
  <si>
    <t>28,195,052</t>
  </si>
  <si>
    <t>142,962,919</t>
  </si>
  <si>
    <t>29,979,151</t>
  </si>
  <si>
    <t>139,989,247</t>
  </si>
  <si>
    <t>Cash flows from investing activities</t>
  </si>
  <si>
    <t>29.1 &amp; 29.2</t>
  </si>
  <si>
    <t>(466,451)</t>
  </si>
  <si>
    <t>(478,387)</t>
  </si>
  <si>
    <t>(1,679,810)</t>
  </si>
  <si>
    <t>(1,441,076)</t>
  </si>
  <si>
    <t>Proceeds from disposal of property, plant &amp; equipment</t>
  </si>
  <si>
    <t>9,716</t>
  </si>
  <si>
    <t>3,465</t>
  </si>
  <si>
    <t>46,931</t>
  </si>
  <si>
    <t>5,110</t>
  </si>
  <si>
    <t>Net cash flow from reverse repurchase agreements</t>
  </si>
  <si>
    <t>1,700,000</t>
  </si>
  <si>
    <t>(4,450,000)</t>
  </si>
  <si>
    <t>1,371,251</t>
  </si>
  <si>
    <t>(3,926,770)</t>
  </si>
  <si>
    <t>Net cash flow from financial assets - FVPL</t>
  </si>
  <si>
    <t>5,282,016</t>
  </si>
  <si>
    <t>2,187,141</t>
  </si>
  <si>
    <t>Net cash flow from debt instruments at amortised cost</t>
  </si>
  <si>
    <t>(18,252,662)</t>
  </si>
  <si>
    <t>(114,313,448)</t>
  </si>
  <si>
    <t>(19,118,758)</t>
  </si>
  <si>
    <t>(114,332,293)</t>
  </si>
  <si>
    <t>Net cash flow from financial assets - FVOCI</t>
  </si>
  <si>
    <t>(18,772,514)</t>
  </si>
  <si>
    <t>(5,185,084)</t>
  </si>
  <si>
    <t>(181,605)</t>
  </si>
  <si>
    <t>(199,307)</t>
  </si>
  <si>
    <t>(191,750)</t>
  </si>
  <si>
    <t>(201,948)</t>
  </si>
  <si>
    <t>Dividend received from financial assets</t>
  </si>
  <si>
    <t>174,368</t>
  </si>
  <si>
    <t>66,529</t>
  </si>
  <si>
    <t>174,608</t>
  </si>
  <si>
    <t>66,849</t>
  </si>
  <si>
    <t>Dividend received from subsidiaries</t>
  </si>
  <si>
    <t>5,123</t>
  </si>
  <si>
    <t>4,828</t>
  </si>
  <si>
    <t>(700,000)</t>
  </si>
  <si>
    <t>Net cash used in investing activities</t>
  </si>
  <si>
    <t>(30,502,009)</t>
  </si>
  <si>
    <t>(123,064,263)</t>
  </si>
  <si>
    <t>(32,888,026)</t>
  </si>
  <si>
    <t>(122,828,071)</t>
  </si>
  <si>
    <t>Cash flows from financing activities</t>
  </si>
  <si>
    <t>Proceeds from the issue of debentures</t>
  </si>
  <si>
    <t>37.1</t>
  </si>
  <si>
    <t>6,000,000</t>
  </si>
  <si>
    <t>7,500,000</t>
  </si>
  <si>
    <t>2,000,000</t>
  </si>
  <si>
    <t>Redemption of debentures</t>
  </si>
  <si>
    <t>(6,000,000)</t>
  </si>
  <si>
    <t>(7,000,000)</t>
  </si>
  <si>
    <t>(7,078,010)</t>
  </si>
  <si>
    <t>Proceeds from securitisation</t>
  </si>
  <si>
    <t>(447,110)</t>
  </si>
  <si>
    <t>447,110</t>
  </si>
  <si>
    <t>(3,147,028)</t>
  </si>
  <si>
    <t>(4,482,131)</t>
  </si>
  <si>
    <t>Repayment of principal portion of lease liabilities</t>
  </si>
  <si>
    <t>(1,335,139)</t>
  </si>
  <si>
    <t>(1,065,454)</t>
  </si>
  <si>
    <t>(728,618)</t>
  </si>
  <si>
    <t>(742,788)</t>
  </si>
  <si>
    <t>Net cash used in financing activities</t>
  </si>
  <si>
    <t>(4,482,167)</t>
  </si>
  <si>
    <t>(12,547,585)</t>
  </si>
  <si>
    <t>(3,900,766)</t>
  </si>
  <si>
    <t>(9,777,809)</t>
  </si>
  <si>
    <t>Net cash (used)/generated during the year</t>
  </si>
  <si>
    <t>(6,789,124)</t>
  </si>
  <si>
    <t>7,351,071</t>
  </si>
  <si>
    <t>(6,809,641)</t>
  </si>
  <si>
    <t>7,383,367</t>
  </si>
  <si>
    <t>Cash &amp; cash equivalents at the beginning of the year</t>
  </si>
  <si>
    <t>31,944,412</t>
  </si>
  <si>
    <t>24,593,341</t>
  </si>
  <si>
    <t>32,108,832</t>
  </si>
  <si>
    <t>24,725,465</t>
  </si>
  <si>
    <t>Cash &amp; cash equivalents at the end of the year (Note B)</t>
  </si>
  <si>
    <t>25,155,288</t>
  </si>
  <si>
    <t>25,299,191</t>
  </si>
  <si>
    <t>Sampath 2022</t>
  </si>
  <si>
    <t>Column9</t>
  </si>
  <si>
    <t>197,570,518</t>
  </si>
  <si>
    <t>88.9</t>
  </si>
  <si>
    <t>206,002,254</t>
  </si>
  <si>
    <t>82.2</t>
  </si>
  <si>
    <t>157,619,458</t>
  </si>
  <si>
    <t>83.3</t>
  </si>
  <si>
    <t>164,775,651</t>
  </si>
  <si>
    <t>78.3</t>
  </si>
  <si>
    <t>84,117,088</t>
  </si>
  <si>
    <t>89.8</t>
  </si>
  <si>
    <t>88,733,558</t>
  </si>
  <si>
    <t>89.2</t>
  </si>
  <si>
    <t>73,502,370</t>
  </si>
  <si>
    <t>76.4</t>
  </si>
  <si>
    <t>76,042,093</t>
  </si>
  <si>
    <t>67.1</t>
  </si>
  <si>
    <t>21,940,763</t>
  </si>
  <si>
    <t>65.7</t>
  </si>
  <si>
    <t>22,685,656</t>
  </si>
  <si>
    <t>59.3</t>
  </si>
  <si>
    <t>2,499,396</t>
  </si>
  <si>
    <t>41.6</t>
  </si>
  <si>
    <t>2,500,860</t>
  </si>
  <si>
    <t>19,441,367</t>
  </si>
  <si>
    <t>69.4</t>
  </si>
  <si>
    <t>20,184,796</t>
  </si>
  <si>
    <t>61.9</t>
  </si>
  <si>
    <t>Net (loss)/gain from trading</t>
  </si>
  <si>
    <t>(2,248,355)</t>
  </si>
  <si>
    <t>(663.2)</t>
  </si>
  <si>
    <t>(2,266,306)</t>
  </si>
  <si>
    <t>(667.7)</t>
  </si>
  <si>
    <t>541,825</t>
  </si>
  <si>
    <t>260.2</t>
  </si>
  <si>
    <t>559,216</t>
  </si>
  <si>
    <t>271.8</t>
  </si>
  <si>
    <t>19,716,827</t>
  </si>
  <si>
    <t>311.3</t>
  </si>
  <si>
    <t>20,248,037</t>
  </si>
  <si>
    <t>245.5</t>
  </si>
  <si>
    <t>110,954,034</t>
  </si>
  <si>
    <t>89.7</t>
  </si>
  <si>
    <t>114,767,836</t>
  </si>
  <si>
    <t>78.2</t>
  </si>
  <si>
    <t>62,706,010</t>
  </si>
  <si>
    <t>267.0</t>
  </si>
  <si>
    <t>62,908,121</t>
  </si>
  <si>
    <t>239.0</t>
  </si>
  <si>
    <t>48,248,024</t>
  </si>
  <si>
    <t>16.5</t>
  </si>
  <si>
    <t>51,859,715</t>
  </si>
  <si>
    <t>13.1</t>
  </si>
  <si>
    <t>12,496,048</t>
  </si>
  <si>
    <t>30.9</t>
  </si>
  <si>
    <t>13,878,531</t>
  </si>
  <si>
    <t>27.1</t>
  </si>
  <si>
    <t>2,544,968</t>
  </si>
  <si>
    <t>3.7</t>
  </si>
  <si>
    <t>2,396,761</t>
  </si>
  <si>
    <t>13,006,891</t>
  </si>
  <si>
    <t>50.0</t>
  </si>
  <si>
    <t>13,613,025</t>
  </si>
  <si>
    <t>46.2</t>
  </si>
  <si>
    <t>28,047,907</t>
  </si>
  <si>
    <t>29,888,317</t>
  </si>
  <si>
    <t>31.6</t>
  </si>
  <si>
    <t>operating profit before taxes on financial</t>
  </si>
  <si>
    <t>20,200,117</t>
  </si>
  <si>
    <t>(2.6)</t>
  </si>
  <si>
    <t>21,971,398</t>
  </si>
  <si>
    <t>(5.0)</t>
  </si>
  <si>
    <t>4,953,917</t>
  </si>
  <si>
    <t>27.0</t>
  </si>
  <si>
    <t>5,340,457</t>
  </si>
  <si>
    <t>Social security contribution levy</t>
  </si>
  <si>
    <t>222,054</t>
  </si>
  <si>
    <t>100.0</t>
  </si>
  <si>
    <t>236,322</t>
  </si>
  <si>
    <t>Total taxes on financial services</t>
  </si>
  <si>
    <t>5,175,971</t>
  </si>
  <si>
    <t>32.7</t>
  </si>
  <si>
    <t>5,576,779</t>
  </si>
  <si>
    <t>29.8</t>
  </si>
  <si>
    <t>15,024,146</t>
  </si>
  <si>
    <t>(10.8)</t>
  </si>
  <si>
    <t>16,394,619</t>
  </si>
  <si>
    <t>(12.9)</t>
  </si>
  <si>
    <t>1,889,994</t>
  </si>
  <si>
    <t>(56.8)</t>
  </si>
  <si>
    <t>2,334,109</t>
  </si>
  <si>
    <t>(53.0)</t>
  </si>
  <si>
    <t>13,134,152</t>
  </si>
  <si>
    <t>5.4</t>
  </si>
  <si>
    <t>14,060,510</t>
  </si>
  <si>
    <t>1.5</t>
  </si>
  <si>
    <t>11.48</t>
  </si>
  <si>
    <t>12.29</t>
  </si>
  <si>
    <t>4.60*</t>
  </si>
  <si>
    <t>4.25</t>
  </si>
  <si>
    <t>Dividend per share: Net (Rs)</t>
  </si>
  <si>
    <t>3.91*</t>
  </si>
  <si>
    <t xml:space="preserve">Profit for the year </t>
  </si>
  <si>
    <t xml:space="preserve">other comprehensive income </t>
  </si>
  <si>
    <t>Items that will be reclassified to profit or loss:</t>
  </si>
  <si>
    <t>Debt instruments at fair value through other comprehensive income:</t>
  </si>
  <si>
    <t>Loss arising on re-measurement</t>
  </si>
  <si>
    <t>(1,381,,203)</t>
  </si>
  <si>
    <t>Reclassification to profit or loss due to derecognition</t>
  </si>
  <si>
    <t xml:space="preserve">Changes in impairement for expected credit losses </t>
  </si>
  <si>
    <t>Reclassfication of treasury including the effect of rate change on the opening balance</t>
  </si>
  <si>
    <t xml:space="preserve">Deffered tax effect including the effect of rate change on the opening balance </t>
  </si>
  <si>
    <t>Items that will not be reclassified to profit or loss:</t>
  </si>
  <si>
    <t>(Loss)/gain arising on re-measurement</t>
  </si>
  <si>
    <t>Deffered tax effect including the effect of rate</t>
  </si>
  <si>
    <t>change on the opening balance</t>
  </si>
  <si>
    <t xml:space="preserve">Actuarial gain on defined benefit plans </t>
  </si>
  <si>
    <t>Net other comprehensive income not to be</t>
  </si>
  <si>
    <t>reclassified to profit or loss</t>
  </si>
  <si>
    <t>Other comprehensive income net of tax</t>
  </si>
  <si>
    <t>Total comprehensive income for the year</t>
  </si>
  <si>
    <t>net of tax</t>
  </si>
  <si>
    <t>79,162,545</t>
  </si>
  <si>
    <t>245.9</t>
  </si>
  <si>
    <t>79,344,587</t>
  </si>
  <si>
    <t>244.6</t>
  </si>
  <si>
    <t>31,579,185</t>
  </si>
  <si>
    <t>2.3</t>
  </si>
  <si>
    <t>10,927,216</t>
  </si>
  <si>
    <t>298.9</t>
  </si>
  <si>
    <t>10,072,569</t>
  </si>
  <si>
    <t>266.0</t>
  </si>
  <si>
    <t>10,299,569</t>
  </si>
  <si>
    <t>111.8</t>
  </si>
  <si>
    <t>Derivate financial instruments</t>
  </si>
  <si>
    <t>44,598</t>
  </si>
  <si>
    <t>(96.8)</t>
  </si>
  <si>
    <t xml:space="preserve">Financial assets recognised through profit </t>
  </si>
  <si>
    <t>or loss - measured at fair value</t>
  </si>
  <si>
    <t>4,641,277</t>
  </si>
  <si>
    <t>4,822,395</t>
  </si>
  <si>
    <t>23.4</t>
  </si>
  <si>
    <t>-loans &amp; advances</t>
  </si>
  <si>
    <t>811,157,649</t>
  </si>
  <si>
    <t>6.4</t>
  </si>
  <si>
    <t>839,976,738</t>
  </si>
  <si>
    <t>5.6</t>
  </si>
  <si>
    <t>-debt &amp; other instruments</t>
  </si>
  <si>
    <t>278,775,796</t>
  </si>
  <si>
    <t>(5.1)</t>
  </si>
  <si>
    <t>284,237,662</t>
  </si>
  <si>
    <t>(3.5)</t>
  </si>
  <si>
    <t>32,772,930</t>
  </si>
  <si>
    <t>(23.8)</t>
  </si>
  <si>
    <t>32,772,986</t>
  </si>
  <si>
    <t>3,898,512</t>
  </si>
  <si>
    <t>11.3</t>
  </si>
  <si>
    <t>8,910,525</t>
  </si>
  <si>
    <t>14.0</t>
  </si>
  <si>
    <t>19,067,412</t>
  </si>
  <si>
    <t>16.7</t>
  </si>
  <si>
    <t>578,031</t>
  </si>
  <si>
    <t>6.1</t>
  </si>
  <si>
    <t>600,341</t>
  </si>
  <si>
    <t>3,540,286</t>
  </si>
  <si>
    <t>8.4</t>
  </si>
  <si>
    <t>3,265,770</t>
  </si>
  <si>
    <t>(100.0)</t>
  </si>
  <si>
    <t>21,734,244</t>
  </si>
  <si>
    <t>252.9</t>
  </si>
  <si>
    <t>21,992,147</t>
  </si>
  <si>
    <t>252.3</t>
  </si>
  <si>
    <t>26,630,974</t>
  </si>
  <si>
    <t>81.1</t>
  </si>
  <si>
    <t>28,388,956</t>
  </si>
  <si>
    <t>75.6</t>
  </si>
  <si>
    <t>1,324,426,337</t>
  </si>
  <si>
    <t>1,367,319,562</t>
  </si>
  <si>
    <t>10.0</t>
  </si>
  <si>
    <t>23,653,247</t>
  </si>
  <si>
    <t>(52.2)</t>
  </si>
  <si>
    <t>15,255,184</t>
  </si>
  <si>
    <t>(51.6)</t>
  </si>
  <si>
    <t>138.4</t>
  </si>
  <si>
    <t>1,449,393</t>
  </si>
  <si>
    <t>Securities sold under repurchase</t>
  </si>
  <si>
    <t>agreements</t>
  </si>
  <si>
    <t>(45.1)</t>
  </si>
  <si>
    <t>2,283,291</t>
  </si>
  <si>
    <t>-due to depositors</t>
  </si>
  <si>
    <t>1,096,099,874</t>
  </si>
  <si>
    <t>12.1</t>
  </si>
  <si>
    <t>1,115,155,879</t>
  </si>
  <si>
    <t>12.2</t>
  </si>
  <si>
    <t>-due to other borrowers</t>
  </si>
  <si>
    <t>9,173,923</t>
  </si>
  <si>
    <t>(36.4)</t>
  </si>
  <si>
    <t>-due to debt securities holders</t>
  </si>
  <si>
    <t>25,259,536</t>
  </si>
  <si>
    <t>(18.5)</t>
  </si>
  <si>
    <t>32,872,261</t>
  </si>
  <si>
    <t>(11.8)</t>
  </si>
  <si>
    <t>2,573,127</t>
  </si>
  <si>
    <t>1,998,238</t>
  </si>
  <si>
    <t>(26.2)</t>
  </si>
  <si>
    <t>26.4</t>
  </si>
  <si>
    <t>187,141</t>
  </si>
  <si>
    <t>7,524,844</t>
  </si>
  <si>
    <t>149.2</t>
  </si>
  <si>
    <t>19,186,239</t>
  </si>
  <si>
    <t>129.1</t>
  </si>
  <si>
    <t>1,465,662</t>
  </si>
  <si>
    <t>49.6</t>
  </si>
  <si>
    <t>31,696,670</t>
  </si>
  <si>
    <t>65.9</t>
  </si>
  <si>
    <t>32,741,284</t>
  </si>
  <si>
    <t>56.6</t>
  </si>
  <si>
    <t>1,198,046,392</t>
  </si>
  <si>
    <t>10.8</t>
  </si>
  <si>
    <t>1,231,768,495</t>
  </si>
  <si>
    <t>EQUITY</t>
  </si>
  <si>
    <t>Statutory reserves fund</t>
  </si>
  <si>
    <t>Total equity attribute to equity holders of the bank</t>
  </si>
  <si>
    <t>Net asset value per share (Rs)</t>
  </si>
  <si>
    <t>142,302,283</t>
  </si>
  <si>
    <t>149,076,097</t>
  </si>
  <si>
    <t>(71,003,192)</t>
  </si>
  <si>
    <t>(74,978,503)</t>
  </si>
  <si>
    <t>19,436,145</t>
  </si>
  <si>
    <t>20,179,574</t>
  </si>
  <si>
    <t>(11,540,242)</t>
  </si>
  <si>
    <t>(12,881,663)</t>
  </si>
  <si>
    <t>(3,905,145)</t>
  </si>
  <si>
    <t>(4,311,899)</t>
  </si>
  <si>
    <t>1,549,881</t>
  </si>
  <si>
    <t>429,878</t>
  </si>
  <si>
    <t>2,475,703</t>
  </si>
  <si>
    <t>1,652,413</t>
  </si>
  <si>
    <t>(12,472,909)</t>
  </si>
  <si>
    <t>(13,637,995)</t>
  </si>
  <si>
    <t>(Note A)</t>
  </si>
  <si>
    <t>64,366,821</t>
  </si>
  <si>
    <t>22,511,382</t>
  </si>
  <si>
    <t>65,921,314</t>
  </si>
  <si>
    <t>26,484,801</t>
  </si>
  <si>
    <t>(704,629)</t>
  </si>
  <si>
    <t>(19,883,211)</t>
  </si>
  <si>
    <t>(38,982,849)</t>
  </si>
  <si>
    <t>(15,197,151)</t>
  </si>
  <si>
    <t>(41,558,757)</t>
  </si>
  <si>
    <t>(11,082,349)</t>
  </si>
  <si>
    <t>(11,437,568)</t>
  </si>
  <si>
    <t>(31,670,189)</t>
  </si>
  <si>
    <t>(65,249,046)</t>
  </si>
  <si>
    <t>(27,339,348)</t>
  </si>
  <si>
    <t>(68,223,621)</t>
  </si>
  <si>
    <r>
      <t>(</t>
    </r>
    <r>
      <rPr>
        <b/>
        <sz val="11"/>
        <color theme="1"/>
        <rFont val="Calibri"/>
        <family val="2"/>
        <scheme val="minor"/>
      </rPr>
      <t>Decrease)/increase in operating liabilities</t>
    </r>
  </si>
  <si>
    <t>(16,630,586)</t>
  </si>
  <si>
    <t>(13,169,339)</t>
  </si>
  <si>
    <t>(20,964,596)</t>
  </si>
  <si>
    <t>(13,120,522)</t>
  </si>
  <si>
    <t>(2,019,286)</t>
  </si>
  <si>
    <t>9,159,796</t>
  </si>
  <si>
    <t>81,985,590</t>
  </si>
  <si>
    <t>11,407,514</t>
  </si>
  <si>
    <t>81,810,841</t>
  </si>
  <si>
    <t>(5,253,119)</t>
  </si>
  <si>
    <t>9,275,832</t>
  </si>
  <si>
    <t>9,163,991</t>
  </si>
  <si>
    <t>(5,467,363)</t>
  </si>
  <si>
    <t>68,268,052</t>
  </si>
  <si>
    <t>(7,665,496)</t>
  </si>
  <si>
    <t>69,282,806</t>
  </si>
  <si>
    <t>before income &amp; surcharge taxes</t>
  </si>
  <si>
    <t>27,229,269</t>
  </si>
  <si>
    <t>25,530,388</t>
  </si>
  <si>
    <t>30,916,470</t>
  </si>
  <si>
    <t>27,543,986</t>
  </si>
  <si>
    <t>Income tax &amp; surcharge tax paid</t>
  </si>
  <si>
    <t>(10,105,479)</t>
  </si>
  <si>
    <t>(11,727,749)</t>
  </si>
  <si>
    <t>17,123,790</t>
  </si>
  <si>
    <t>21,971,531</t>
  </si>
  <si>
    <t>19,188,721</t>
  </si>
  <si>
    <t>23,755,631</t>
  </si>
  <si>
    <t>(887,298)</t>
  </si>
  <si>
    <t>(2,080,445)</t>
  </si>
  <si>
    <t>1,905</t>
  </si>
  <si>
    <t>3,777</t>
  </si>
  <si>
    <t>(7,250,000)</t>
  </si>
  <si>
    <t>(5,367,089)</t>
  </si>
  <si>
    <t>Net cash flow from financial assets - PVPL</t>
  </si>
  <si>
    <t>(231,345)</t>
  </si>
  <si>
    <t>(413,023)</t>
  </si>
  <si>
    <t>56,989,231</t>
  </si>
  <si>
    <t>(12,244,128)</t>
  </si>
  <si>
    <t>52,427,606</t>
  </si>
  <si>
    <t>(13,110,225)</t>
  </si>
  <si>
    <t>3,028,313</t>
  </si>
  <si>
    <t>(309,934)</t>
  </si>
  <si>
    <t>(321,964)</t>
  </si>
  <si>
    <t>162,317</t>
  </si>
  <si>
    <t>162,557</t>
  </si>
  <si>
    <t>Net cash generated from/(used in) investing activities</t>
  </si>
  <si>
    <t>51,503,189</t>
  </si>
  <si>
    <t>(24,493,475)</t>
  </si>
  <si>
    <t>47,439,732</t>
  </si>
  <si>
    <t>(26,879,493)</t>
  </si>
  <si>
    <t>Net proceeds from securitisation</t>
  </si>
  <si>
    <t>2,163,000</t>
  </si>
  <si>
    <t>(4,863,589)</t>
  </si>
  <si>
    <t>(1,203,807)</t>
  </si>
  <si>
    <t>(721,391)</t>
  </si>
  <si>
    <t>(12,067,396)</t>
  </si>
  <si>
    <t>(10,421,980)</t>
  </si>
  <si>
    <t>Net cash generated/(used) during the year</t>
  </si>
  <si>
    <t>56,559,583</t>
  </si>
  <si>
    <t>(7,004,111)</t>
  </si>
  <si>
    <t>56,206,473</t>
  </si>
  <si>
    <t>(7,024,628)</t>
  </si>
  <si>
    <t xml:space="preserve">Net foreign exchange difference </t>
  </si>
  <si>
    <t>8,357,060</t>
  </si>
  <si>
    <t>214,987</t>
  </si>
  <si>
    <t xml:space="preserve">Cash &amp; cash equivalents at the end of the year </t>
  </si>
  <si>
    <t>(Note B)</t>
  </si>
  <si>
    <t>90,071,931</t>
  </si>
  <si>
    <t>89,862,724</t>
  </si>
  <si>
    <t>current assets</t>
  </si>
  <si>
    <t>Other assets(current)</t>
  </si>
  <si>
    <t>Pre-paid expenses</t>
  </si>
  <si>
    <t>refundable deposits</t>
  </si>
  <si>
    <t>commision recievable on financial guarantees</t>
  </si>
  <si>
    <t>items in transit</t>
  </si>
  <si>
    <t>non current assets</t>
  </si>
  <si>
    <t>other assets (non current )</t>
  </si>
  <si>
    <t>reimbursement under special senior citizen deposit scheme</t>
  </si>
  <si>
    <t>total assets</t>
  </si>
  <si>
    <t xml:space="preserve">securities sold under repurchase agreements </t>
  </si>
  <si>
    <t>financial liabilities at armotised cost due to depositors</t>
  </si>
  <si>
    <t xml:space="preserve">financial liabilities at armotised cost due to other borrowers </t>
  </si>
  <si>
    <t>financial liabilities at armotised cost due to debt securities holders</t>
  </si>
  <si>
    <t>dividend payable</t>
  </si>
  <si>
    <t>current tax liabilities</t>
  </si>
  <si>
    <t>other liabilities (current)</t>
  </si>
  <si>
    <t>accrued expenses</t>
  </si>
  <si>
    <t>other payable</t>
  </si>
  <si>
    <t>non current liabilities</t>
  </si>
  <si>
    <t>other liabilities (non current)</t>
  </si>
  <si>
    <t>Deposit insuarance premium payable</t>
  </si>
  <si>
    <t>deferred income</t>
  </si>
  <si>
    <t>impairement provision for expected credit losses</t>
  </si>
  <si>
    <t>Profitability Ratios</t>
  </si>
  <si>
    <t>Liquidity Ratios</t>
  </si>
  <si>
    <t>Efficiency Ratios</t>
  </si>
  <si>
    <t xml:space="preserve">                                                          Number of employees</t>
  </si>
  <si>
    <r>
      <t>Sales Revenue per employee =</t>
    </r>
    <r>
      <rPr>
        <u/>
        <sz val="11"/>
        <color theme="1"/>
        <rFont val="Calibri"/>
        <family val="2"/>
        <scheme val="minor"/>
      </rPr>
      <t xml:space="preserve"> Sales Revenue</t>
    </r>
  </si>
  <si>
    <r>
      <t xml:space="preserve">cost to income ratio = </t>
    </r>
    <r>
      <rPr>
        <u/>
        <sz val="11"/>
        <color theme="1"/>
        <rFont val="Calibri"/>
        <family val="2"/>
        <scheme val="minor"/>
      </rPr>
      <t>operating expenses</t>
    </r>
    <r>
      <rPr>
        <sz val="11"/>
        <color theme="1"/>
        <rFont val="Calibri"/>
        <family val="2"/>
        <scheme val="minor"/>
      </rPr>
      <t xml:space="preserve"> * 100</t>
    </r>
  </si>
  <si>
    <t xml:space="preserve">Financial gearing ratios </t>
  </si>
  <si>
    <t>Investment ratios</t>
  </si>
  <si>
    <t>Gross profit margin</t>
  </si>
  <si>
    <t>union</t>
  </si>
  <si>
    <t>sampath</t>
  </si>
  <si>
    <t>operating profit margin</t>
  </si>
  <si>
    <t xml:space="preserve">union </t>
  </si>
  <si>
    <t>Gearing ratio</t>
  </si>
  <si>
    <t>Earning per share</t>
  </si>
  <si>
    <t xml:space="preserve">Gross profit </t>
  </si>
  <si>
    <t>Cost to income Ratio</t>
  </si>
  <si>
    <t xml:space="preserve">                                         operating income</t>
  </si>
  <si>
    <t>Cost to income ratio</t>
  </si>
  <si>
    <t xml:space="preserve">cost to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</si>
</sst>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s.&quot;#,##0_);[Red]\(&quot;Rs.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3" fillId="3" borderId="0" xfId="2"/>
    <xf numFmtId="0" fontId="0" fillId="5" borderId="2" xfId="0" applyFill="1" applyBorder="1"/>
    <xf numFmtId="0" fontId="0" fillId="5" borderId="3" xfId="0" applyFill="1" applyBorder="1"/>
    <xf numFmtId="0" fontId="0" fillId="0" borderId="2" xfId="0" applyBorder="1"/>
    <xf numFmtId="3" fontId="0" fillId="0" borderId="3" xfId="0" applyNumberFormat="1" applyBorder="1"/>
    <xf numFmtId="3" fontId="0" fillId="5" borderId="3" xfId="0" applyNumberFormat="1" applyFill="1" applyBorder="1"/>
    <xf numFmtId="0" fontId="0" fillId="0" borderId="4" xfId="0" applyBorder="1"/>
    <xf numFmtId="0" fontId="0" fillId="5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5" xfId="0" applyBorder="1"/>
    <xf numFmtId="3" fontId="0" fillId="0" borderId="6" xfId="0" applyNumberFormat="1" applyBorder="1"/>
    <xf numFmtId="3" fontId="0" fillId="7" borderId="6" xfId="0" applyNumberFormat="1" applyFill="1" applyBorder="1"/>
    <xf numFmtId="0" fontId="0" fillId="0" borderId="6" xfId="0" applyBorder="1"/>
    <xf numFmtId="0" fontId="1" fillId="6" borderId="7" xfId="0" applyFont="1" applyFill="1" applyBorder="1"/>
    <xf numFmtId="0" fontId="0" fillId="7" borderId="8" xfId="0" applyFill="1" applyBorder="1"/>
    <xf numFmtId="3" fontId="0" fillId="7" borderId="8" xfId="0" applyNumberFormat="1" applyFill="1" applyBorder="1"/>
    <xf numFmtId="0" fontId="0" fillId="0" borderId="8" xfId="0" applyBorder="1"/>
    <xf numFmtId="0" fontId="0" fillId="0" borderId="9" xfId="0" applyBorder="1"/>
    <xf numFmtId="6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8" borderId="10" xfId="0" applyFill="1" applyBorder="1"/>
    <xf numFmtId="0" fontId="0" fillId="8" borderId="11" xfId="0" applyFill="1" applyBorder="1"/>
    <xf numFmtId="3" fontId="0" fillId="8" borderId="11" xfId="0" applyNumberFormat="1" applyFill="1" applyBorder="1"/>
    <xf numFmtId="0" fontId="0" fillId="8" borderId="12" xfId="0" applyFill="1" applyBorder="1"/>
    <xf numFmtId="0" fontId="0" fillId="0" borderId="10" xfId="0" applyBorder="1"/>
    <xf numFmtId="0" fontId="0" fillId="0" borderId="11" xfId="0" applyBorder="1"/>
    <xf numFmtId="3" fontId="0" fillId="0" borderId="11" xfId="0" applyNumberFormat="1" applyBorder="1"/>
    <xf numFmtId="4" fontId="0" fillId="0" borderId="12" xfId="0" applyNumberFormat="1" applyBorder="1"/>
    <xf numFmtId="0" fontId="0" fillId="0" borderId="12" xfId="0" applyBorder="1"/>
    <xf numFmtId="0" fontId="0" fillId="8" borderId="10" xfId="0" quotePrefix="1" applyFill="1" applyBorder="1"/>
    <xf numFmtId="0" fontId="2" fillId="0" borderId="10" xfId="0" applyFont="1" applyBorder="1"/>
    <xf numFmtId="0" fontId="2" fillId="8" borderId="10" xfId="0" applyFont="1" applyFill="1" applyBorder="1"/>
    <xf numFmtId="0" fontId="0" fillId="7" borderId="9" xfId="0" applyFill="1" applyBorder="1"/>
    <xf numFmtId="4" fontId="0" fillId="0" borderId="6" xfId="0" applyNumberFormat="1" applyBorder="1"/>
    <xf numFmtId="0" fontId="0" fillId="4" borderId="0" xfId="0" applyFill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3">
    <cellStyle name="Accent4" xfId="1" builtinId="41"/>
    <cellStyle name="Accent5" xfId="2" builtinId="45"/>
    <cellStyle name="Normal" xfId="0" builtinId="0"/>
  </cellStyles>
  <dxfs count="168"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  <border diagonalUp="0" diagonalDown="0" outline="0">
        <left/>
        <right/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 style="thin">
          <color theme="8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 tint="0.3999755851924192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  <border diagonalUp="0" diagonalDown="0" outline="0">
        <left/>
        <right/>
        <top/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 outline="0">
        <left/>
        <right/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Ratios!$E$3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53.4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BA0-4183-9761-FCCEBCBBF7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63.3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BA0-4183-9761-FCCEBCBBF7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Ratios!$F$2:$H$2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Ratios!$F$3:$H$3</c:f>
              <c:numCache>
                <c:formatCode>General</c:formatCode>
                <c:ptCount val="3"/>
                <c:pt idx="0">
                  <c:v>65.8</c:v>
                </c:pt>
                <c:pt idx="1">
                  <c:v>53.389958800000002</c:v>
                </c:pt>
                <c:pt idx="2">
                  <c:v>63.320743460000003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3-48E6-A2C8-1D0047E72AFF}"/>
            </c:ext>
          </c:extLst>
        </c:ser>
        <c:ser>
          <c:idx val="1"/>
          <c:order val="1"/>
          <c:tx>
            <c:strRef>
              <c:f>Ratios!$E$4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49.2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BA0-4183-9761-FCCEBCBBF7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BA0-4183-9761-FCCEBCBBF7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Ratios!$F$2:$H$2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Ratios!$F$4:$H$4</c:f>
              <c:numCache>
                <c:formatCode>General</c:formatCode>
                <c:ptCount val="3"/>
                <c:pt idx="0">
                  <c:v>58.7</c:v>
                </c:pt>
                <c:pt idx="1">
                  <c:v>49.178837129999998</c:v>
                </c:pt>
                <c:pt idx="2">
                  <c:v>52.956676969999997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3-48E6-A2C8-1D0047E72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636335"/>
        <c:axId val="731464639"/>
      </c:barChart>
      <c:catAx>
        <c:axId val="73063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64639"/>
        <c:crosses val="autoZero"/>
        <c:auto val="1"/>
        <c:lblAlgn val="ctr"/>
        <c:lblOffset val="100"/>
        <c:noMultiLvlLbl val="0"/>
      </c:catAx>
      <c:valAx>
        <c:axId val="731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982155603140613E-2"/>
              <c:y val="0.30544327792359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Profit and Operating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[1]Sheet1!$B$1:$E$2</c:f>
              <c:multiLvlStrCache>
                <c:ptCount val="4"/>
                <c:lvl>
                  <c:pt idx="0">
                    <c:v>union</c:v>
                  </c:pt>
                  <c:pt idx="1">
                    <c:v>sampath</c:v>
                  </c:pt>
                  <c:pt idx="2">
                    <c:v>union</c:v>
                  </c:pt>
                  <c:pt idx="3">
                    <c:v>sampath</c:v>
                  </c:pt>
                </c:lvl>
                <c:lvl>
                  <c:pt idx="0">
                    <c:v>Gross profit margin</c:v>
                  </c:pt>
                  <c:pt idx="2">
                    <c:v>Operating profit margin</c:v>
                  </c:pt>
                </c:lvl>
              </c:multiLvlStrCache>
            </c:multiLvl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65.800179349999993</c:v>
                </c:pt>
                <c:pt idx="1">
                  <c:v>58.688062309999999</c:v>
                </c:pt>
                <c:pt idx="2">
                  <c:v>10.12197284</c:v>
                </c:pt>
                <c:pt idx="3">
                  <c:v>14.007678759999999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07B-85F1-8B18602447AC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[1]Sheet1!$B$1:$E$2</c:f>
              <c:multiLvlStrCache>
                <c:ptCount val="4"/>
                <c:lvl>
                  <c:pt idx="0">
                    <c:v>union</c:v>
                  </c:pt>
                  <c:pt idx="1">
                    <c:v>sampath</c:v>
                  </c:pt>
                  <c:pt idx="2">
                    <c:v>union</c:v>
                  </c:pt>
                  <c:pt idx="3">
                    <c:v>sampath</c:v>
                  </c:pt>
                </c:lvl>
                <c:lvl>
                  <c:pt idx="0">
                    <c:v>Gross profit margin</c:v>
                  </c:pt>
                  <c:pt idx="2">
                    <c:v>Operating profit margin</c:v>
                  </c:pt>
                </c:lvl>
              </c:multiLvlStrCache>
            </c:multiLvlStrRef>
          </c:cat>
          <c:val>
            <c:numRef>
              <c:f>[1]Sheet1!$B$4:$E$4</c:f>
              <c:numCache>
                <c:formatCode>General</c:formatCode>
                <c:ptCount val="4"/>
                <c:pt idx="0">
                  <c:v>53.389958800000002</c:v>
                </c:pt>
                <c:pt idx="1">
                  <c:v>49.178837129999998</c:v>
                </c:pt>
                <c:pt idx="2">
                  <c:v>12.278835340000001</c:v>
                </c:pt>
                <c:pt idx="3">
                  <c:v>19.828448810000001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4-407B-85F1-8B18602447AC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[1]Sheet1!$B$1:$E$2</c:f>
              <c:multiLvlStrCache>
                <c:ptCount val="4"/>
                <c:lvl>
                  <c:pt idx="0">
                    <c:v>union</c:v>
                  </c:pt>
                  <c:pt idx="1">
                    <c:v>sampath</c:v>
                  </c:pt>
                  <c:pt idx="2">
                    <c:v>union</c:v>
                  </c:pt>
                  <c:pt idx="3">
                    <c:v>sampath</c:v>
                  </c:pt>
                </c:lvl>
                <c:lvl>
                  <c:pt idx="0">
                    <c:v>Gross profit margin</c:v>
                  </c:pt>
                  <c:pt idx="2">
                    <c:v>Operating profit margin</c:v>
                  </c:pt>
                </c:lvl>
              </c:multiLvlStrCache>
            </c:multiLvlStrRef>
          </c:cat>
          <c:val>
            <c:numRef>
              <c:f>[1]Sheet1!$B$5:$E$5</c:f>
              <c:numCache>
                <c:formatCode>General</c:formatCode>
                <c:ptCount val="4"/>
                <c:pt idx="0">
                  <c:v>63.320743460000003</c:v>
                </c:pt>
                <c:pt idx="1">
                  <c:v>52.956676969999997</c:v>
                </c:pt>
                <c:pt idx="2">
                  <c:v>4.1557128749999999</c:v>
                </c:pt>
                <c:pt idx="3">
                  <c:v>10.22425674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4-407B-85F1-8B186024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14480"/>
        <c:axId val="1100515536"/>
      </c:lineChart>
      <c:catAx>
        <c:axId val="10945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15536"/>
        <c:crosses val="autoZero"/>
        <c:auto val="1"/>
        <c:lblAlgn val="ctr"/>
        <c:lblOffset val="100"/>
        <c:noMultiLvlLbl val="0"/>
      </c:catAx>
      <c:valAx>
        <c:axId val="1100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ROSF &amp; ROCE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Ratios!$AS$1:$AS$2</c:f>
              <c:strCache>
                <c:ptCount val="2"/>
                <c:pt idx="0">
                  <c:v>ROSF</c:v>
                </c:pt>
                <c:pt idx="1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Ratios!$AR$3:$AR$5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Ratios!$AS$3:$AS$5</c:f>
              <c:numCache>
                <c:formatCode>General</c:formatCode>
                <c:ptCount val="3"/>
                <c:pt idx="0">
                  <c:v>3.18703957</c:v>
                </c:pt>
                <c:pt idx="1">
                  <c:v>4.2672784080000001</c:v>
                </c:pt>
                <c:pt idx="2">
                  <c:v>1.6700729409999999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88E-8319-A475D74ECD5F}"/>
            </c:ext>
          </c:extLst>
        </c:ser>
        <c:ser>
          <c:idx val="1"/>
          <c:order val="1"/>
          <c:tx>
            <c:strRef>
              <c:f>Ratios!$AT$1:$AT$2</c:f>
              <c:strCache>
                <c:ptCount val="2"/>
                <c:pt idx="0">
                  <c:v>ROSF</c:v>
                </c:pt>
                <c:pt idx="1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Ratios!$AR$3:$AR$5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Ratios!$AT$3:$AT$5</c:f>
              <c:numCache>
                <c:formatCode>General</c:formatCode>
                <c:ptCount val="3"/>
                <c:pt idx="0">
                  <c:v>7.5</c:v>
                </c:pt>
                <c:pt idx="1">
                  <c:v>10.5</c:v>
                </c:pt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488E-8319-A475D74ECD5F}"/>
            </c:ext>
          </c:extLst>
        </c:ser>
        <c:ser>
          <c:idx val="2"/>
          <c:order val="2"/>
          <c:tx>
            <c:strRef>
              <c:f>Ratios!$AU$1:$AU$2</c:f>
              <c:strCache>
                <c:ptCount val="2"/>
                <c:pt idx="0">
                  <c:v>ROCE</c:v>
                </c:pt>
                <c:pt idx="1">
                  <c:v>union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Ratios!$AR$3:$AR$5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Ratios!$AU$3:$AU$5</c:f>
              <c:numCache>
                <c:formatCode>General</c:formatCode>
                <c:ptCount val="3"/>
                <c:pt idx="0">
                  <c:v>4.6365183300000004</c:v>
                </c:pt>
                <c:pt idx="1">
                  <c:v>4.8879757020000003</c:v>
                </c:pt>
                <c:pt idx="2">
                  <c:v>2.4008075409999998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7-488E-8319-A475D74ECD5F}"/>
            </c:ext>
          </c:extLst>
        </c:ser>
        <c:ser>
          <c:idx val="3"/>
          <c:order val="3"/>
          <c:tx>
            <c:strRef>
              <c:f>Ratios!$AV$1:$AV$2</c:f>
              <c:strCache>
                <c:ptCount val="2"/>
                <c:pt idx="0">
                  <c:v>ROCE</c:v>
                </c:pt>
                <c:pt idx="1">
                  <c:v>sampath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Ratios!$AR$3:$AR$5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Ratios!$AV$3:$AV$5</c:f>
              <c:numCache>
                <c:formatCode>General</c:formatCode>
                <c:ptCount val="3"/>
                <c:pt idx="0">
                  <c:v>11.7</c:v>
                </c:pt>
                <c:pt idx="1">
                  <c:v>15.9</c:v>
                </c:pt>
                <c:pt idx="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7-488E-8319-A475D74E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528304"/>
        <c:axId val="1335418880"/>
      </c:barChart>
      <c:catAx>
        <c:axId val="133552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8880"/>
        <c:crosses val="autoZero"/>
        <c:auto val="1"/>
        <c:lblAlgn val="ctr"/>
        <c:lblOffset val="100"/>
        <c:noMultiLvlLbl val="0"/>
      </c:catAx>
      <c:valAx>
        <c:axId val="13354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to income ratio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Ratios!$L$47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64.04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3B-44AB-A79A-F120677C11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62.43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63B-44AB-A79A-F120677C11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55.09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3B-44AB-A79A-F120677C1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Ratios!$M$46:$O$46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Ratios!$M$47:$O$47</c:f>
              <c:numCache>
                <c:formatCode>General</c:formatCode>
                <c:ptCount val="3"/>
                <c:pt idx="0">
                  <c:v>64.042216210000007</c:v>
                </c:pt>
                <c:pt idx="1">
                  <c:v>62.427949120000001</c:v>
                </c:pt>
                <c:pt idx="2">
                  <c:v>55.088342760000003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B-44AB-A79A-F120677C119C}"/>
            </c:ext>
          </c:extLst>
        </c:ser>
        <c:ser>
          <c:idx val="1"/>
          <c:order val="1"/>
          <c:tx>
            <c:strRef>
              <c:f>Ratios!$L$48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43.48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3B-44AB-A79A-F120677C11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35.34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63B-44AB-A79A-F120677C11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25.28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3B-44AB-A79A-F120677C1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Ratios!$M$46:$O$46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Ratios!$M$48:$O$48</c:f>
              <c:numCache>
                <c:formatCode>General</c:formatCode>
                <c:ptCount val="3"/>
                <c:pt idx="0">
                  <c:v>43.483981669999999</c:v>
                </c:pt>
                <c:pt idx="1">
                  <c:v>35.3375463</c:v>
                </c:pt>
                <c:pt idx="2">
                  <c:v>25.278852860000001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B-44AB-A79A-F120677C1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138320"/>
        <c:axId val="1901243584"/>
      </c:barChart>
      <c:catAx>
        <c:axId val="19921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43584"/>
        <c:crosses val="autoZero"/>
        <c:auto val="1"/>
        <c:lblAlgn val="ctr"/>
        <c:lblOffset val="100"/>
        <c:noMultiLvlLbl val="0"/>
      </c:catAx>
      <c:valAx>
        <c:axId val="19012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</a:t>
            </a:r>
            <a:r>
              <a:rPr lang="en-US" baseline="0"/>
              <a:t>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Ratios!$S$48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Ratios!$T$47:$V$47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Ratios!$T$48:$V$48</c:f>
              <c:numCache>
                <c:formatCode>General</c:formatCode>
                <c:ptCount val="3"/>
                <c:pt idx="0">
                  <c:v>0.13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C8B-8EC5-C9F2FB9A8723}"/>
            </c:ext>
          </c:extLst>
        </c:ser>
        <c:ser>
          <c:idx val="1"/>
          <c:order val="1"/>
          <c:tx>
            <c:strRef>
              <c:f>Ratios!$S$49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Ratios!$T$47:$V$47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Ratios!$T$49:$V$49</c:f>
              <c:numCache>
                <c:formatCode>General</c:formatCode>
                <c:ptCount val="3"/>
                <c:pt idx="0">
                  <c:v>2.75</c:v>
                </c:pt>
                <c:pt idx="1">
                  <c:v>4.25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8-4C8B-8EC5-C9F2FB9A8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770703"/>
        <c:axId val="1647974175"/>
      </c:barChart>
      <c:catAx>
        <c:axId val="2307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74175"/>
        <c:crosses val="autoZero"/>
        <c:auto val="1"/>
        <c:lblAlgn val="ctr"/>
        <c:lblOffset val="100"/>
        <c:noMultiLvlLbl val="0"/>
      </c:catAx>
      <c:valAx>
        <c:axId val="16479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Ratios!$L$3</c:f>
              <c:strCache>
                <c:ptCount val="1"/>
                <c:pt idx="0">
                  <c:v>union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10.12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EBD-42F2-A5EB-54BA78BCDD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12.28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BD-42F2-A5EB-54BA78BCDD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4.15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EBD-42F2-A5EB-54BA78BCD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Ratios!$M$2:$O$2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Ratios!$M$3:$O$3</c:f>
              <c:numCache>
                <c:formatCode>General</c:formatCode>
                <c:ptCount val="3"/>
                <c:pt idx="0">
                  <c:v>10.12197284</c:v>
                </c:pt>
                <c:pt idx="1">
                  <c:v>12.278835340000001</c:v>
                </c:pt>
                <c:pt idx="2">
                  <c:v>4.1557128749999999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71B-90FE-92DF5261474D}"/>
            </c:ext>
          </c:extLst>
        </c:ser>
        <c:ser>
          <c:idx val="1"/>
          <c:order val="1"/>
          <c:tx>
            <c:strRef>
              <c:f>Ratios!$L$4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14.01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EBD-42F2-A5EB-54BA78BCDD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19.83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EBD-42F2-A5EB-54BA78BCDD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10.22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EBD-42F2-A5EB-54BA78BCD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Ratios!$M$2:$O$2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Ratios!$M$4:$O$4</c:f>
              <c:numCache>
                <c:formatCode>General</c:formatCode>
                <c:ptCount val="3"/>
                <c:pt idx="0">
                  <c:v>14.007678759999999</c:v>
                </c:pt>
                <c:pt idx="1">
                  <c:v>19.828448810000001</c:v>
                </c:pt>
                <c:pt idx="2">
                  <c:v>10.22425674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1-471B-90FE-92DF52614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787343"/>
        <c:axId val="59967295"/>
      </c:barChart>
      <c:catAx>
        <c:axId val="73278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295"/>
        <c:crosses val="autoZero"/>
        <c:auto val="1"/>
        <c:lblAlgn val="ctr"/>
        <c:lblOffset val="100"/>
        <c:noMultiLvlLbl val="0"/>
      </c:catAx>
      <c:valAx>
        <c:axId val="599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Return</a:t>
            </a:r>
            <a:r>
              <a:rPr lang="en-US" baseline="0"/>
              <a:t> on Shareholders' Funds (ROSF)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Ratios!$T$3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3.19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E14-4936-ACFB-08A9938133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4.27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E14-4936-ACFB-08A9938133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1.67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E14-4936-ACFB-08A993813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Ratios!$U$2:$W$2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Ratios!$U$3:$W$3</c:f>
              <c:numCache>
                <c:formatCode>General</c:formatCode>
                <c:ptCount val="3"/>
                <c:pt idx="0">
                  <c:v>3.18703957</c:v>
                </c:pt>
                <c:pt idx="1">
                  <c:v>4.2672784080000001</c:v>
                </c:pt>
                <c:pt idx="2">
                  <c:v>1.6700729409999999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3-476D-9BD9-548E456AFB8D}"/>
            </c:ext>
          </c:extLst>
        </c:ser>
        <c:ser>
          <c:idx val="1"/>
          <c:order val="1"/>
          <c:tx>
            <c:strRef>
              <c:f>Ratios!$T$4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7.46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E14-4936-ACFB-08A9938133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E14-4936-ACFB-08A9938133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10.39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E14-4936-ACFB-08A993813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Ratios!$U$2:$W$2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Ratios!$U$4:$W$4</c:f>
              <c:numCache>
                <c:formatCode>General</c:formatCode>
                <c:ptCount val="3"/>
                <c:pt idx="0">
                  <c:v>7.4618654060000003</c:v>
                </c:pt>
                <c:pt idx="1">
                  <c:v>10.49037723</c:v>
                </c:pt>
                <c:pt idx="2">
                  <c:v>10.392591960000001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3-476D-9BD9-548E456AFB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598799"/>
        <c:axId val="1180934847"/>
      </c:barChart>
      <c:catAx>
        <c:axId val="74259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34847"/>
        <c:crosses val="autoZero"/>
        <c:auto val="1"/>
        <c:lblAlgn val="ctr"/>
        <c:lblOffset val="100"/>
        <c:noMultiLvlLbl val="0"/>
      </c:catAx>
      <c:valAx>
        <c:axId val="1180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Capital Employeed(ROCE)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Ratios!$AB$3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4.64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8FE-4E57-AE2C-6DB662F734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4.89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8FE-4E57-AE2C-6DB662F734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8FE-4E57-AE2C-6DB662F734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Ratios!$AC$2:$AE$2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Ratios!$AC$3:$AE$3</c:f>
              <c:numCache>
                <c:formatCode>General</c:formatCode>
                <c:ptCount val="3"/>
                <c:pt idx="0">
                  <c:v>4.6365183300000004</c:v>
                </c:pt>
                <c:pt idx="1">
                  <c:v>4.8879757020000003</c:v>
                </c:pt>
                <c:pt idx="2">
                  <c:v>2.4008075409999998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0-4B57-A507-412A43100780}"/>
            </c:ext>
          </c:extLst>
        </c:ser>
        <c:ser>
          <c:idx val="1"/>
          <c:order val="1"/>
          <c:tx>
            <c:strRef>
              <c:f>Ratios!$AB$4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8FE-4E57-AE2C-6DB662F734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8FE-4E57-AE2C-6DB662F734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8FE-4E57-AE2C-6DB662F734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Ratios!$AC$2:$AE$2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Ratios!$AC$4:$AE$4</c:f>
              <c:numCache>
                <c:formatCode>General</c:formatCode>
                <c:ptCount val="3"/>
                <c:pt idx="0">
                  <c:v>11.666311439999999</c:v>
                </c:pt>
                <c:pt idx="1">
                  <c:v>15.864428930000001</c:v>
                </c:pt>
                <c:pt idx="2">
                  <c:v>13.90582068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0-4B57-A507-412A43100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094559"/>
        <c:axId val="1179447423"/>
      </c:barChart>
      <c:catAx>
        <c:axId val="2810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7423"/>
        <c:crosses val="autoZero"/>
        <c:auto val="1"/>
        <c:lblAlgn val="ctr"/>
        <c:lblOffset val="100"/>
        <c:noMultiLvlLbl val="0"/>
      </c:catAx>
      <c:valAx>
        <c:axId val="11794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Ratios!$E$25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4A1-470C-9A8B-4A634C37C5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4A1-470C-9A8B-4A634C37C5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A1-470C-9A8B-4A634C37C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Ratios!$F$24:$H$24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Ratios!$F$25:$H$25</c:f>
              <c:numCache>
                <c:formatCode>General</c:formatCode>
                <c:ptCount val="3"/>
                <c:pt idx="0">
                  <c:v>1.2727450890190282</c:v>
                </c:pt>
                <c:pt idx="1">
                  <c:v>1.2315303581430372</c:v>
                </c:pt>
                <c:pt idx="2">
                  <c:v>1.268803049858062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1-4FFD-B9C9-3F960E61FCE9}"/>
            </c:ext>
          </c:extLst>
        </c:ser>
        <c:ser>
          <c:idx val="1"/>
          <c:order val="1"/>
          <c:tx>
            <c:strRef>
              <c:f>Ratios!$E$26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4A1-470C-9A8B-4A634C37C5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4A1-470C-9A8B-4A634C37C5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1.08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4A1-470C-9A8B-4A634C37C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Ratios!$F$24:$H$24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Ratios!$F$26:$H$26</c:f>
              <c:numCache>
                <c:formatCode>General</c:formatCode>
                <c:ptCount val="3"/>
                <c:pt idx="0">
                  <c:v>1.1029905135762974</c:v>
                </c:pt>
                <c:pt idx="1">
                  <c:v>1.0972416559474387</c:v>
                </c:pt>
                <c:pt idx="2">
                  <c:v>1.0823111908147987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1-4FFD-B9C9-3F960E61FC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789743"/>
        <c:axId val="731475055"/>
      </c:barChart>
      <c:catAx>
        <c:axId val="73278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layout>
            <c:manualLayout>
              <c:xMode val="edge"/>
              <c:yMode val="edge"/>
              <c:x val="0.4778411460249711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75055"/>
        <c:crosses val="autoZero"/>
        <c:auto val="1"/>
        <c:lblAlgn val="ctr"/>
        <c:lblOffset val="100"/>
        <c:noMultiLvlLbl val="0"/>
      </c:catAx>
      <c:valAx>
        <c:axId val="7314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Current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revenue per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Ratios!$L$25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Ratios!$M$24:$O$24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Ratios!$M$25:$O$25</c:f>
              <c:numCache>
                <c:formatCode>General</c:formatCode>
                <c:ptCount val="3"/>
                <c:pt idx="0">
                  <c:v>10486.42353</c:v>
                </c:pt>
                <c:pt idx="1">
                  <c:v>8947.7783209999998</c:v>
                </c:pt>
                <c:pt idx="2">
                  <c:v>16293.845359999999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2-46B3-8E1D-01C1ACB828F6}"/>
            </c:ext>
          </c:extLst>
        </c:ser>
        <c:ser>
          <c:idx val="1"/>
          <c:order val="1"/>
          <c:tx>
            <c:strRef>
              <c:f>Ratios!$L$26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Ratios!$M$24:$O$24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Ratios!$M$26:$O$26</c:f>
              <c:numCache>
                <c:formatCode>General</c:formatCode>
                <c:ptCount val="3"/>
                <c:pt idx="0">
                  <c:v>25281.367590000002</c:v>
                </c:pt>
                <c:pt idx="1">
                  <c:v>26057.887620000001</c:v>
                </c:pt>
                <c:pt idx="2">
                  <c:v>50043.190979999999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2-46B3-8E1D-01C1ACB8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60863"/>
        <c:axId val="1179448415"/>
      </c:barChart>
      <c:catAx>
        <c:axId val="1174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48415"/>
        <c:crosses val="autoZero"/>
        <c:auto val="1"/>
        <c:lblAlgn val="ctr"/>
        <c:lblOffset val="100"/>
        <c:noMultiLvlLbl val="0"/>
      </c:catAx>
      <c:valAx>
        <c:axId val="11794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Gearing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Ratios!$S$25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CC0-4A4B-9195-479E2669E5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42.7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CC0-4A4B-9195-479E2669E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Ratios!$T$24:$V$24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Ratios!$T$25:$V$25</c:f>
              <c:numCache>
                <c:formatCode>General</c:formatCode>
                <c:ptCount val="3"/>
                <c:pt idx="0">
                  <c:v>38.020000000000003</c:v>
                </c:pt>
                <c:pt idx="1">
                  <c:v>35.005507880000003</c:v>
                </c:pt>
                <c:pt idx="2">
                  <c:v>42.695411759999999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3-4B02-BC87-FC43F1998EF4}"/>
            </c:ext>
          </c:extLst>
        </c:ser>
        <c:ser>
          <c:idx val="1"/>
          <c:order val="1"/>
          <c:tx>
            <c:strRef>
              <c:f>Ratios!$S$26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9.14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CC0-4A4B-9195-479E2669E5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CC0-4A4B-9195-479E2669E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Ratios!$T$24:$V$24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Ratios!$T$26:$V$26</c:f>
              <c:numCache>
                <c:formatCode>General</c:formatCode>
                <c:ptCount val="3"/>
                <c:pt idx="0">
                  <c:v>12.48</c:v>
                </c:pt>
                <c:pt idx="1">
                  <c:v>9.1411946769999997</c:v>
                </c:pt>
                <c:pt idx="2">
                  <c:v>12.999966964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3-4B02-BC87-FC43F1998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3273599"/>
        <c:axId val="270547391"/>
      </c:barChart>
      <c:catAx>
        <c:axId val="13032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47391"/>
        <c:crosses val="autoZero"/>
        <c:auto val="1"/>
        <c:lblAlgn val="ctr"/>
        <c:lblOffset val="100"/>
        <c:noMultiLvlLbl val="0"/>
      </c:catAx>
      <c:valAx>
        <c:axId val="270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cover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Ratios!$AB$25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0.19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371-40F8-80FE-D6B78743DA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371-40F8-80FE-D6B78743DA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0.72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371-40F8-80FE-D6B78743D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Ratios!$AC$24:$AE$24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Ratios!$AC$25:$AE$25</c:f>
              <c:numCache>
                <c:formatCode>General</c:formatCode>
                <c:ptCount val="3"/>
                <c:pt idx="0">
                  <c:v>0.185132766</c:v>
                </c:pt>
                <c:pt idx="1">
                  <c:v>0.27570130700000001</c:v>
                </c:pt>
                <c:pt idx="2">
                  <c:v>0.72216753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2-4D56-AC37-980E8984F22C}"/>
            </c:ext>
          </c:extLst>
        </c:ser>
        <c:ser>
          <c:idx val="1"/>
          <c:order val="1"/>
          <c:tx>
            <c:strRef>
              <c:f>Ratios!$AB$26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371-40F8-80FE-D6B78743DA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371-40F8-80FE-D6B78743DA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371-40F8-80FE-D6B78743D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Ratios!$AC$24:$AE$24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Ratios!$AC$26:$AE$26</c:f>
              <c:numCache>
                <c:formatCode>General</c:formatCode>
                <c:ptCount val="3"/>
                <c:pt idx="0">
                  <c:v>0.14643114700000001</c:v>
                </c:pt>
                <c:pt idx="1">
                  <c:v>0.281094909</c:v>
                </c:pt>
                <c:pt idx="2">
                  <c:v>0.15614130600000001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2-4D56-AC37-980E8984F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42975"/>
        <c:axId val="2049346559"/>
      </c:barChart>
      <c:catAx>
        <c:axId val="518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6559"/>
        <c:crosses val="autoZero"/>
        <c:auto val="1"/>
        <c:lblAlgn val="ctr"/>
        <c:lblOffset val="100"/>
        <c:noMultiLvlLbl val="0"/>
      </c:catAx>
      <c:valAx>
        <c:axId val="20493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earning</a:t>
            </a:r>
            <a:r>
              <a:rPr lang="en-US" baseline="0"/>
              <a:t>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Ratios!$E$47</c:f>
              <c:strCache>
                <c:ptCount val="1"/>
                <c:pt idx="0">
                  <c:v>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Ratios!$F$46:$H$46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Ratios!$F$47:$H$47</c:f>
              <c:numCache>
                <c:formatCode>General</c:formatCode>
                <c:ptCount val="3"/>
                <c:pt idx="0">
                  <c:v>0.53</c:v>
                </c:pt>
                <c:pt idx="1">
                  <c:v>0.71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D-4F79-A538-78394E000F3B}"/>
            </c:ext>
          </c:extLst>
        </c:ser>
        <c:ser>
          <c:idx val="1"/>
          <c:order val="1"/>
          <c:tx>
            <c:strRef>
              <c:f>Ratios!$E$48</c:f>
              <c:strCache>
                <c:ptCount val="1"/>
                <c:pt idx="0">
                  <c:v>sampath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Ratios!$F$46:$H$46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Ratios!$F$48:$H$48</c:f>
              <c:numCache>
                <c:formatCode>General</c:formatCode>
                <c:ptCount val="3"/>
                <c:pt idx="0">
                  <c:v>7.01</c:v>
                </c:pt>
                <c:pt idx="1">
                  <c:v>10.89</c:v>
                </c:pt>
                <c:pt idx="2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D-4F79-A538-78394E000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788783"/>
        <c:axId val="731467119"/>
      </c:barChart>
      <c:catAx>
        <c:axId val="7327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67119"/>
        <c:crosses val="autoZero"/>
        <c:auto val="1"/>
        <c:lblAlgn val="ctr"/>
        <c:lblOffset val="100"/>
        <c:noMultiLvlLbl val="0"/>
      </c:catAx>
      <c:valAx>
        <c:axId val="7314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163830</xdr:rowOff>
    </xdr:from>
    <xdr:to>
      <xdr:col>9</xdr:col>
      <xdr:colOff>114300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04EAD-C810-FFBB-03A4-DD21D95B1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179070</xdr:rowOff>
    </xdr:from>
    <xdr:to>
      <xdr:col>15</xdr:col>
      <xdr:colOff>502920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F675B-BB83-1C71-96F4-4428B8F6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487680</xdr:colOff>
      <xdr:row>4</xdr:row>
      <xdr:rowOff>179070</xdr:rowOff>
    </xdr:from>
    <xdr:to>
      <xdr:col>24</xdr:col>
      <xdr:colOff>152400</xdr:colOff>
      <xdr:row>19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26E52-CE91-EFCC-BF94-231AFFDA0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</xdr:row>
      <xdr:rowOff>148590</xdr:rowOff>
    </xdr:from>
    <xdr:to>
      <xdr:col>32</xdr:col>
      <xdr:colOff>274320</xdr:colOff>
      <xdr:row>19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BD629-8CAE-46D8-35A0-426FF2E2D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167640</xdr:colOff>
      <xdr:row>27</xdr:row>
      <xdr:rowOff>34290</xdr:rowOff>
    </xdr:from>
    <xdr:to>
      <xdr:col>8</xdr:col>
      <xdr:colOff>586740</xdr:colOff>
      <xdr:row>42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2956-EFDC-E0FC-EF9B-9826E080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342900</xdr:colOff>
      <xdr:row>26</xdr:row>
      <xdr:rowOff>148590</xdr:rowOff>
    </xdr:from>
    <xdr:to>
      <xdr:col>15</xdr:col>
      <xdr:colOff>190500</xdr:colOff>
      <xdr:row>41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1015F4-2ABC-9806-B490-945EB046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388620</xdr:colOff>
      <xdr:row>26</xdr:row>
      <xdr:rowOff>140970</xdr:rowOff>
    </xdr:from>
    <xdr:to>
      <xdr:col>23</xdr:col>
      <xdr:colOff>266700</xdr:colOff>
      <xdr:row>41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49BED4-D358-9B9A-FE63-3031FD1B3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53340</xdr:colOff>
      <xdr:row>26</xdr:row>
      <xdr:rowOff>148590</xdr:rowOff>
    </xdr:from>
    <xdr:to>
      <xdr:col>31</xdr:col>
      <xdr:colOff>396240</xdr:colOff>
      <xdr:row>41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0E59F2-2A15-6137-12CE-4F6CE9D6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182880</xdr:colOff>
      <xdr:row>48</xdr:row>
      <xdr:rowOff>171450</xdr:rowOff>
    </xdr:from>
    <xdr:to>
      <xdr:col>8</xdr:col>
      <xdr:colOff>601980</xdr:colOff>
      <xdr:row>63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BCD8EA-A811-9611-3B87-9AD7C24F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190500</xdr:colOff>
      <xdr:row>6</xdr:row>
      <xdr:rowOff>30480</xdr:rowOff>
    </xdr:from>
    <xdr:to>
      <xdr:col>41</xdr:col>
      <xdr:colOff>68580</xdr:colOff>
      <xdr:row>21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2D37BF-2B37-49CA-B6C7-CDFBB7B16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472440</xdr:colOff>
      <xdr:row>5</xdr:row>
      <xdr:rowOff>171450</xdr:rowOff>
    </xdr:from>
    <xdr:to>
      <xdr:col>48</xdr:col>
      <xdr:colOff>533400</xdr:colOff>
      <xdr:row>20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F783F7-E34A-CC56-C4A8-85CF56E83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350520</xdr:colOff>
      <xdr:row>48</xdr:row>
      <xdr:rowOff>129540</xdr:rowOff>
    </xdr:from>
    <xdr:to>
      <xdr:col>15</xdr:col>
      <xdr:colOff>434340</xdr:colOff>
      <xdr:row>61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EE826F-8998-404C-7567-DCDB1C216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594360</xdr:colOff>
      <xdr:row>49</xdr:row>
      <xdr:rowOff>179070</xdr:rowOff>
    </xdr:from>
    <xdr:to>
      <xdr:col>21</xdr:col>
      <xdr:colOff>381000</xdr:colOff>
      <xdr:row>61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118EB3-85F1-6557-3656-D26B515E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Gross profit margin</v>
          </cell>
          <cell r="D1" t="str">
            <v>Operating profit margin</v>
          </cell>
        </row>
        <row r="2">
          <cell r="B2" t="str">
            <v>union</v>
          </cell>
          <cell r="C2" t="str">
            <v>sampath</v>
          </cell>
          <cell r="D2" t="str">
            <v>union</v>
          </cell>
          <cell r="E2" t="str">
            <v>sampath</v>
          </cell>
        </row>
        <row r="3">
          <cell r="A3">
            <v>2020</v>
          </cell>
          <cell r="B3">
            <v>65.800179349999993</v>
          </cell>
          <cell r="C3">
            <v>58.688062309999999</v>
          </cell>
          <cell r="D3">
            <v>10.12197284</v>
          </cell>
          <cell r="E3">
            <v>14.007678759999999</v>
          </cell>
        </row>
        <row r="4">
          <cell r="A4">
            <v>2021</v>
          </cell>
          <cell r="B4">
            <v>53.389958800000002</v>
          </cell>
          <cell r="C4">
            <v>49.178837129999998</v>
          </cell>
          <cell r="D4">
            <v>12.278835340000001</v>
          </cell>
          <cell r="E4">
            <v>19.828448810000001</v>
          </cell>
        </row>
        <row r="5">
          <cell r="A5">
            <v>2022</v>
          </cell>
          <cell r="B5">
            <v>63.320743460000003</v>
          </cell>
          <cell r="C5">
            <v>52.956676969999997</v>
          </cell>
          <cell r="D5">
            <v>4.1557128749999999</v>
          </cell>
          <cell r="E5">
            <v>10.22425674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7D29179-EF5B-4E47-AC7B-DCBEBAFC069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D2961742-8C54-42B5-8BA5-808A1A0508BD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3E9AFE38-FAD4-4CA9-B5D4-112037D7211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D149E9-F6B7-41B2-A41A-6403C1AE6AE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9F2554-A01A-4C16-98D8-72CBEB915E1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C3E3FFC1-2213-4919-B9C9-4A6C5872D48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" xr16:uid="{56EFEABB-C0FA-40E9-B163-B632C19A38B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93369F1-E18B-4CD5-98CF-ED08B71096A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8630517-4D7A-4A6A-A521-906008EA39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0B73DD6F-BF1D-4437-8FE2-093EA27155B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" xr16:uid="{3FA8DA95-1E98-4BF5-A254-67867AB56D7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90DB8A24-745C-429B-9B4C-2BD8F251526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F84BE8A4-7492-45E4-B4DF-2CBFEAD0D3C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9CB49D2B-E6FE-4524-9A92-D49E9379237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77A87084-DC23-4DA6-9A4F-1B48D2FBAA8F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C0FEE-9402-4A05-A363-22626CBE361C}" name="Table358__Page_154" displayName="Table358__Page_154" ref="A3:G36" tableType="queryTable" totalsRowShown="0">
  <autoFilter ref="A3:G36" xr:uid="{728C0FEE-9402-4A05-A363-22626CBE361C}"/>
  <tableColumns count="7">
    <tableColumn id="1" xr3:uid="{C2F12A67-EC43-4B5E-9D26-90967C31B177}" uniqueName="1" name="Column1" queryTableFieldId="1" dataDxfId="167"/>
    <tableColumn id="2" xr3:uid="{41A211E7-2323-41CD-87A0-92D7D9F0CB98}" uniqueName="2" name="Column2" queryTableFieldId="2" dataDxfId="166"/>
    <tableColumn id="3" xr3:uid="{04803C69-DE3D-4644-A74D-E2623878094D}" uniqueName="3" name="Column3" queryTableFieldId="3" dataDxfId="165"/>
    <tableColumn id="4" xr3:uid="{F61BBF1B-E418-41E3-8677-863B945FE9C8}" uniqueName="4" name="Column4" queryTableFieldId="4" dataDxfId="164"/>
    <tableColumn id="5" xr3:uid="{E81689E5-6A98-43B0-AE24-0BDC1CC044C4}" uniqueName="5" name="Column5" queryTableFieldId="5" dataDxfId="163"/>
    <tableColumn id="6" xr3:uid="{BF82F65C-D454-482C-8C69-40BD1840B0FD}" uniqueName="6" name="Column6" queryTableFieldId="6" dataDxfId="162"/>
    <tableColumn id="7" xr3:uid="{60AE4D68-73DB-4B30-94FE-2D2C305A3953}" uniqueName="7" name="Column7" queryTableFieldId="7" dataDxfId="1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5110B0-CF8F-4F2B-8A84-355277CEA3D6}" name="Table17" displayName="Table17" ref="A186:D196" totalsRowCount="1">
  <autoFilter ref="A186:D195" xr:uid="{345110B0-CF8F-4F2B-8A84-355277CEA3D6}"/>
  <tableColumns count="4">
    <tableColumn id="1" xr3:uid="{A868F17E-D024-46DB-927E-48A51A897E70}" name="Non current assets"/>
    <tableColumn id="2" xr3:uid="{39E97704-27D6-4397-A3F0-25E68F7D22D7}" name="2020" totalsRowFunction="custom" totalsRowDxfId="110">
      <totalsRowFormula>SUM(B189:B195)</totalsRowFormula>
    </tableColumn>
    <tableColumn id="3" xr3:uid="{1A6D137B-306F-40B7-BE4D-922F4CD5574E}" name="2021" totalsRowFunction="custom" totalsRowDxfId="109">
      <totalsRowFormula>SUM(C189:C195)</totalsRowFormula>
    </tableColumn>
    <tableColumn id="4" xr3:uid="{CEA153BB-1216-4A6E-9191-27787E2EED1D}" name="2022" totalsRowFunction="custom" totalsRowDxfId="108">
      <totalsRowFormula>SUM(D189:D195)</totalsRow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28B49CE-B86A-43B9-9784-6648995B9860}" name="Table15" displayName="Table15" ref="J166:M176" totalsRowCount="1" headerRowDxfId="107" dataDxfId="105" headerRowBorderDxfId="106" tableBorderDxfId="104" totalsRowBorderDxfId="103">
  <autoFilter ref="J166:M175" xr:uid="{628B49CE-B86A-43B9-9784-6648995B9860}"/>
  <tableColumns count="4">
    <tableColumn id="1" xr3:uid="{0FDF22D7-C971-486F-B4D8-A65D021FF44C}" name="current liabilities" dataDxfId="102" totalsRowDxfId="101"/>
    <tableColumn id="2" xr3:uid="{940D0748-836B-47E9-B2F4-4C5A1C85CFF9}" name="2020" totalsRowFunction="custom" dataDxfId="100" totalsRowDxfId="99">
      <totalsRowFormula>SUM(Table15[2020])</totalsRowFormula>
    </tableColumn>
    <tableColumn id="3" xr3:uid="{698B316C-C66B-4CD5-AFC9-ABB0C40731E8}" name="2021" totalsRowFunction="custom" dataDxfId="98" totalsRowDxfId="97">
      <totalsRowFormula>SUM(Table15[2021])</totalsRowFormula>
    </tableColumn>
    <tableColumn id="4" xr3:uid="{8DA32957-4B5D-44BA-BDC7-73A6199ED71C}" name="2022" totalsRowFunction="custom" dataDxfId="96" totalsRowDxfId="95">
      <totalsRowFormula>SUM(Table15[2022])</totalsRow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1C1118-8DA1-4655-99E6-5742B724DAAA}" name="Table16" displayName="Table16" ref="J179:M187" totalsRowCount="1" headerRowDxfId="94" headerRowBorderDxfId="93" tableBorderDxfId="92" totalsRowBorderDxfId="91">
  <autoFilter ref="J179:M186" xr:uid="{B01C1118-8DA1-4655-99E6-5742B724DAAA}"/>
  <tableColumns count="4">
    <tableColumn id="1" xr3:uid="{9150D257-1C41-456C-BE70-9F27D2F126AF}" name="Non current liabilities" dataDxfId="90" totalsRowDxfId="89"/>
    <tableColumn id="2" xr3:uid="{236BBD1A-A690-4B55-A9B1-4DBDAA225685}" name="2020" totalsRowFunction="custom" dataDxfId="88" totalsRowDxfId="87">
      <totalsRowFormula>SUM(Table16[2020])</totalsRowFormula>
    </tableColumn>
    <tableColumn id="3" xr3:uid="{612770FF-9740-454D-802C-B9839BED8EDB}" name="2021" totalsRowFunction="custom" totalsRowDxfId="86">
      <totalsRowFormula>SUM(Table16[2021])</totalsRowFormula>
    </tableColumn>
    <tableColumn id="4" xr3:uid="{BC4BEC47-2AE8-4D88-AB72-F4B6C1A0594C}" name="2022" totalsRowFunction="custom" totalsRowDxfId="85">
      <totalsRowFormula>SUM(Table16[2022])</totalsRow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928D72C-8D38-45E2-9EFA-5697EAFB1477}" name="Table710__Page_202___314" displayName="Table710__Page_202___314" ref="A3:H37" tableType="queryTable" totalsRowShown="0">
  <autoFilter ref="A3:H37" xr:uid="{3928D72C-8D38-45E2-9EFA-5697EAFB1477}"/>
  <tableColumns count="8">
    <tableColumn id="1" xr3:uid="{E53F8C25-37DA-4FEE-AD04-0DD4A7BAC5E4}" uniqueName="1" name="Column1" queryTableFieldId="1" dataDxfId="84"/>
    <tableColumn id="2" xr3:uid="{B8FB20AC-1D06-4BCD-848C-751931B6DCA5}" uniqueName="2" name="Column2" queryTableFieldId="2" dataDxfId="83"/>
    <tableColumn id="3" xr3:uid="{BB2FF39D-9E41-4696-B488-013034B1FC75}" uniqueName="3" name="Column3" queryTableFieldId="3" dataDxfId="82"/>
    <tableColumn id="4" xr3:uid="{FA49A5CA-951C-470E-A717-20C966CE7893}" uniqueName="4" name="Column4" queryTableFieldId="4" dataDxfId="81"/>
    <tableColumn id="5" xr3:uid="{5CD50599-FE31-49AB-BC0D-9D5A3D2B1A24}" uniqueName="5" name="Column5" queryTableFieldId="5" dataDxfId="80"/>
    <tableColumn id="6" xr3:uid="{527A8670-73C2-415B-B683-3B93B8755744}" uniqueName="6" name="Column6" queryTableFieldId="6" dataDxfId="79"/>
    <tableColumn id="7" xr3:uid="{20D36276-71A6-4FC3-A2CD-8D366DB80FAB}" uniqueName="7" name="Column7" queryTableFieldId="7" dataDxfId="78"/>
    <tableColumn id="8" xr3:uid="{730277FD-9540-438D-99C1-72E58A8A609B}" uniqueName="8" name="Column8" queryTableFieldId="8" dataDxfId="7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C83FFEC-CB71-4883-BDEC-9EC2C1ECE471}" name="Table715__Page_2046" displayName="Table715__Page_2046" ref="A75:H125" tableType="queryTable" totalsRowShown="0">
  <autoFilter ref="A75:H125" xr:uid="{5C83FFEC-CB71-4883-BDEC-9EC2C1ECE471}"/>
  <tableColumns count="8">
    <tableColumn id="1" xr3:uid="{3F3C062B-0AAA-40A0-8C2C-185570337E53}" uniqueName="1" name="Column1" queryTableFieldId="1" dataDxfId="76"/>
    <tableColumn id="2" xr3:uid="{66702A23-8657-4D5D-8FD3-A2891CEC2EB6}" uniqueName="2" name="Column2" queryTableFieldId="2" dataDxfId="75"/>
    <tableColumn id="3" xr3:uid="{31BC3C37-98A4-43B8-AF89-E050369F9D36}" uniqueName="3" name="Column3" queryTableFieldId="3" dataDxfId="74"/>
    <tableColumn id="4" xr3:uid="{8EC65922-AD9C-4B8C-B851-B8F56B6BA57B}" uniqueName="4" name="Column4" queryTableFieldId="4" dataDxfId="73"/>
    <tableColumn id="5" xr3:uid="{B0FF4DAB-A03E-434D-967A-85DF1E197970}" uniqueName="5" name="Column5" queryTableFieldId="5" dataDxfId="72"/>
    <tableColumn id="6" xr3:uid="{5FD81A7C-9FD1-4F33-8AC6-D66C9871FE6E}" uniqueName="6" name="Column6" queryTableFieldId="6" dataDxfId="71"/>
    <tableColumn id="7" xr3:uid="{4341BDC4-D17B-410A-A3B3-7D2E73D232BE}" uniqueName="7" name="Column7" queryTableFieldId="7" dataDxfId="70"/>
    <tableColumn id="8" xr3:uid="{8CDE4747-73F3-4E33-A0E0-6FE2825F42C1}" uniqueName="8" name="Column8" queryTableFieldId="8" dataDxfId="69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52419-2E15-4A98-B098-AE695E5686B6}" name="Table4" displayName="Table4" ref="A40:H72" totalsRowShown="0">
  <autoFilter ref="A40:H72" xr:uid="{2EE52419-2E15-4A98-B098-AE695E5686B6}"/>
  <tableColumns count="8">
    <tableColumn id="1" xr3:uid="{20EFB47E-58F5-4816-AF53-9B4FD79DBF16}" name="Column1"/>
    <tableColumn id="2" xr3:uid="{EA49C940-8D2C-4E90-A862-F3E6A815F655}" name="Column2"/>
    <tableColumn id="3" xr3:uid="{28F93B64-9024-4749-8081-058E31A71B5A}" name="Column3"/>
    <tableColumn id="4" xr3:uid="{5A257ED7-0C5C-4918-8BED-B9AAEFB1E78C}" name="Column4"/>
    <tableColumn id="5" xr3:uid="{C6E578FD-2411-46C7-8072-B2C1414EB600}" name="Column5"/>
    <tableColumn id="6" xr3:uid="{F4982831-2B25-4BBC-9622-3C33C0A6F20C}" name="Column6"/>
    <tableColumn id="7" xr3:uid="{81E22E3F-2027-49B1-89E5-15DED308C37E}" name="Column7"/>
    <tableColumn id="8" xr3:uid="{B3D5DF89-6647-4BB6-9827-CAF66B0149BC}" name="Column8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710DE9D-2F4F-4133-81ED-90C38AA240BE}" name="Table723__Page_208825" displayName="Table723__Page_208825" ref="A131:F180" tableType="queryTable" totalsRowShown="0">
  <autoFilter ref="A131:F180" xr:uid="{C710DE9D-2F4F-4133-81ED-90C38AA240BE}"/>
  <tableColumns count="6">
    <tableColumn id="1" xr3:uid="{2CF58327-31A2-40BF-AFEF-45B8642C8434}" uniqueName="1" name="Column1" queryTableFieldId="1" dataDxfId="68"/>
    <tableColumn id="2" xr3:uid="{053DA4DC-3B11-4944-BB36-0B392914F00B}" uniqueName="2" name="Column2" queryTableFieldId="2" dataDxfId="67"/>
    <tableColumn id="3" xr3:uid="{1286B25A-84A4-48E3-B8BD-E952B3FD6404}" uniqueName="3" name="Column3" queryTableFieldId="3" dataDxfId="66"/>
    <tableColumn id="4" xr3:uid="{20D69134-56F8-4C2D-8DD6-FEEE85871F03}" uniqueName="4" name="Column4" queryTableFieldId="4" dataDxfId="65"/>
    <tableColumn id="5" xr3:uid="{25A404A3-0322-4FF2-90B3-A40712D5F74F}" uniqueName="5" name="Column5" queryTableFieldId="5" dataDxfId="64"/>
    <tableColumn id="6" xr3:uid="{300478B5-0AAA-4B85-AFFA-31B9EDCF7AE8}" uniqueName="6" name="Column6" queryTableFieldId="6" dataDxfId="63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F21EA86-5E87-47A5-B70B-A643930F9685}" name="Table1093__Page_248" displayName="Table1093__Page_248" ref="K3:S40" tableType="queryTable" totalsRowShown="0">
  <autoFilter ref="K3:S40" xr:uid="{0F21EA86-5E87-47A5-B70B-A643930F9685}"/>
  <tableColumns count="9">
    <tableColumn id="1" xr3:uid="{B9561035-7E5A-483C-88AB-3863D3CABD4E}" uniqueName="1" name="Column1" queryTableFieldId="1" dataDxfId="62"/>
    <tableColumn id="2" xr3:uid="{B71BE72C-5AA2-4736-9DB7-CBA8B401664B}" uniqueName="2" name="Column2" queryTableFieldId="2" dataDxfId="61"/>
    <tableColumn id="3" xr3:uid="{729317C7-243C-4B46-873D-097C48B8C997}" uniqueName="3" name="Column3" queryTableFieldId="3" dataDxfId="60"/>
    <tableColumn id="4" xr3:uid="{A39EEFC9-E034-4864-80F3-346E004E0584}" uniqueName="4" name="Column4" queryTableFieldId="4" dataDxfId="59"/>
    <tableColumn id="5" xr3:uid="{B08E86AC-A950-4D22-979D-21286EDF66D3}" uniqueName="5" name="Column5" queryTableFieldId="5" dataDxfId="58"/>
    <tableColumn id="6" xr3:uid="{2407C65B-8F0A-469C-AE7A-D543D5BACD02}" uniqueName="6" name="Column6" queryTableFieldId="6" dataDxfId="57"/>
    <tableColumn id="7" xr3:uid="{6DEEA8C7-1944-478C-8794-AB0D46F4A7AD}" uniqueName="7" name="Column7" queryTableFieldId="7" dataDxfId="56"/>
    <tableColumn id="8" xr3:uid="{BEAB69AC-0D5C-416E-9844-1E70436F83BB}" uniqueName="8" name="Column8" queryTableFieldId="8" dataDxfId="55"/>
    <tableColumn id="9" xr3:uid="{2FD70D64-B2DA-49A2-A588-99A66E2868AC}" uniqueName="9" name="Column9" queryTableFieldId="9" dataDxfId="5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3094AC3-1C72-4356-8188-30755AE5E174}" name="Table1094__Page_2497" displayName="Table1094__Page_2497" ref="K44:Q55" tableType="queryTable" totalsRowShown="0">
  <autoFilter ref="K44:Q55" xr:uid="{D3094AC3-1C72-4356-8188-30755AE5E174}"/>
  <tableColumns count="7">
    <tableColumn id="1" xr3:uid="{C2C8FDEB-BCF6-4A42-A149-38735C4F82F4}" uniqueName="1" name="Column1" queryTableFieldId="1" dataDxfId="53"/>
    <tableColumn id="2" xr3:uid="{FC2E2175-D031-464D-8C24-C6FEC6EE1416}" uniqueName="2" name="Column2" queryTableFieldId="2" dataDxfId="52"/>
    <tableColumn id="3" xr3:uid="{B471E480-1F28-4771-A1F9-E6280E689709}" uniqueName="3" name="Column3" queryTableFieldId="3" dataDxfId="51"/>
    <tableColumn id="4" xr3:uid="{C98DFD91-E002-4690-A144-D6DA6E754E74}" uniqueName="4" name="Column4" queryTableFieldId="4" dataDxfId="50"/>
    <tableColumn id="5" xr3:uid="{B27D5ACF-C739-43BA-AEB1-287563DA6B79}" uniqueName="5" name="Column5" queryTableFieldId="5" dataDxfId="49"/>
    <tableColumn id="6" xr3:uid="{DD282025-7B8E-4D47-8ACF-220F2662AAF3}" uniqueName="6" name="Column6" queryTableFieldId="6" dataDxfId="48"/>
    <tableColumn id="7" xr3:uid="{FA0959C4-DB28-43C4-8E47-4DAC1712D20E}" uniqueName="7" name="Column7" queryTableFieldId="7" dataDxfId="47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28F5C8B-1727-446D-8E07-1E51EFC97041}" name="Table1097__Page_25011" displayName="Table1097__Page_25011" ref="K85:R136" tableType="queryTable" totalsRowShown="0">
  <autoFilter ref="K85:R136" xr:uid="{828F5C8B-1727-446D-8E07-1E51EFC97041}"/>
  <tableColumns count="8">
    <tableColumn id="1" xr3:uid="{999A3A18-8827-499E-A237-976BD850BFD3}" uniqueName="1" name="Column1" queryTableFieldId="1" dataDxfId="46"/>
    <tableColumn id="2" xr3:uid="{49E93647-7A2D-4462-AF84-7CE3D433CBEB}" uniqueName="2" name="Column2" queryTableFieldId="2" dataDxfId="45"/>
    <tableColumn id="3" xr3:uid="{06DC2C8F-14ED-4CCA-9B7E-C2329A0F760D}" uniqueName="3" name="Column3" queryTableFieldId="3" dataDxfId="44"/>
    <tableColumn id="4" xr3:uid="{896C4757-D47D-4952-8C99-2C0C2CFE2836}" uniqueName="4" name="Column4" queryTableFieldId="4" dataDxfId="43"/>
    <tableColumn id="5" xr3:uid="{AFB11362-85C5-46AE-882C-2AEEF07E10F5}" uniqueName="5" name="Column5" queryTableFieldId="5" dataDxfId="42"/>
    <tableColumn id="6" xr3:uid="{1F12AEC1-716D-41CC-9ED9-ED14F0B75C53}" uniqueName="6" name="Column6" queryTableFieldId="6" dataDxfId="41"/>
    <tableColumn id="7" xr3:uid="{77269772-02E5-434E-8792-4040F9106C5F}" uniqueName="7" name="Column7" queryTableFieldId="7" dataDxfId="40"/>
    <tableColumn id="8" xr3:uid="{68791A97-2A96-44DB-9091-E4AFC678C37E}" uniqueName="8" name="Column8" queryTableFieldId="8" dataDxfId="3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9D481-60C4-4920-A707-DC67DC2763AD}" name="Table359__Page_1551112" displayName="Table359__Page_1551112" ref="A41:G67" tableType="queryTable" totalsRowShown="0">
  <autoFilter ref="A41:G67" xr:uid="{3FC9D481-60C4-4920-A707-DC67DC2763AD}"/>
  <tableColumns count="7">
    <tableColumn id="1" xr3:uid="{C79F1D32-C6CC-494A-BA49-E55A88B69800}" uniqueName="1" name="Column1" queryTableFieldId="1" dataDxfId="160"/>
    <tableColumn id="2" xr3:uid="{91CE7FBD-FDE0-4C4C-B9E4-4208E9055557}" uniqueName="2" name="Column2" queryTableFieldId="2" dataDxfId="159"/>
    <tableColumn id="3" xr3:uid="{3E82D3BF-3661-43EF-8D74-15E3A0074110}" uniqueName="3" name="Column3" queryTableFieldId="3" dataDxfId="158"/>
    <tableColumn id="4" xr3:uid="{C0BCEBF9-85F6-43E1-BD82-DF373F37F257}" uniqueName="4" name="Column4" queryTableFieldId="4" dataDxfId="157"/>
    <tableColumn id="5" xr3:uid="{83B13E65-730E-4DF9-BAE1-4C5064E93765}" uniqueName="5" name="Column5" queryTableFieldId="5" dataDxfId="156"/>
    <tableColumn id="6" xr3:uid="{EB7D544F-AE8F-4539-841B-A3FB99009715}" uniqueName="6" name="Column6" queryTableFieldId="6" dataDxfId="155"/>
    <tableColumn id="7" xr3:uid="{E1DA2C5D-BCA0-4C77-83DC-69270FFFC985}" uniqueName="7" name="Column7" queryTableFieldId="7" dataDxfId="15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1485E98-A7C2-4603-BE1C-A618C202EC42}" name="Table1104__Page_254_255" displayName="Table1104__Page_254_255" ref="K143:Q193" tableType="queryTable" totalsRowShown="0">
  <autoFilter ref="K143:Q193" xr:uid="{B1485E98-A7C2-4603-BE1C-A618C202EC42}"/>
  <tableColumns count="7">
    <tableColumn id="1" xr3:uid="{1764C67C-41C5-4118-B81D-3BBAC2EFA8E7}" uniqueName="1" name="Column1" queryTableFieldId="1" dataDxfId="38"/>
    <tableColumn id="2" xr3:uid="{50117C7E-BB73-4EFB-B582-598B28C6403F}" uniqueName="2" name="Column2" queryTableFieldId="2" dataDxfId="37"/>
    <tableColumn id="3" xr3:uid="{6105C174-EEFD-46CE-B0FB-16D0C7CAFA12}" uniqueName="3" name="Column3" queryTableFieldId="3" dataDxfId="36"/>
    <tableColumn id="4" xr3:uid="{849A9D2F-CA61-4991-A27B-281275C93AD7}" uniqueName="4" name="Column4" queryTableFieldId="4" dataDxfId="35"/>
    <tableColumn id="5" xr3:uid="{367111C7-F76C-45CD-A1D8-C248C7AAC74F}" uniqueName="5" name="Column5" queryTableFieldId="5" dataDxfId="34"/>
    <tableColumn id="6" xr3:uid="{B7197C8C-A7D3-482E-ACF9-FB2366CC1B9E}" uniqueName="6" name="Column6" queryTableFieldId="6" dataDxfId="33"/>
    <tableColumn id="7" xr3:uid="{A68988F3-1CC6-4563-BDB8-63DE80B592E4}" uniqueName="7" name="Column7" queryTableFieldId="7" dataDxfId="32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8A86C4F-A35A-40DC-A2EE-D9E5220D0653}" name="Table18" displayName="Table18" ref="A196:D216" totalsRowCount="1">
  <autoFilter ref="A196:D215" xr:uid="{D8A86C4F-A35A-40DC-A2EE-D9E5220D0653}"/>
  <tableColumns count="4">
    <tableColumn id="1" xr3:uid="{2569F8FA-0122-4066-916C-28F54F8D531B}" name="current assets" dataDxfId="31" totalsRowDxfId="30"/>
    <tableColumn id="2" xr3:uid="{2EC89604-F331-4479-958C-5773A18D1E41}" name="2020" totalsRowFunction="custom" dataDxfId="29" totalsRowDxfId="28">
      <totalsRowFormula>SUM(Table18[2020])</totalsRowFormula>
    </tableColumn>
    <tableColumn id="3" xr3:uid="{95ED4998-BB4B-437F-943C-0F8A2666A78B}" name="2021" totalsRowFunction="custom" dataDxfId="27" totalsRowDxfId="26">
      <totalsRowFormula>SUM(Table18[2021])</totalsRowFormula>
    </tableColumn>
    <tableColumn id="4" xr3:uid="{A81ABDE7-3AAE-4C7E-85EB-D3FA05304088}" name="2022" totalsRowFunction="custom" totalsRowDxfId="25">
      <totalsRowFormula>SUM(Table18[2022])</totalsRowFormula>
    </tableColumn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86D7A1-381E-4BCF-9515-B02211768736}" name="Table20" displayName="Table20" ref="A218:D227" totalsRowCount="1">
  <autoFilter ref="A218:D226" xr:uid="{0486D7A1-381E-4BCF-9515-B02211768736}"/>
  <tableColumns count="4">
    <tableColumn id="1" xr3:uid="{ABEEA0C5-4EEC-4DBC-A867-B8E607A22987}" name="non current assets"/>
    <tableColumn id="2" xr3:uid="{1223C380-49C3-411F-87EF-B85AD9E04AEC}" name="2020" totalsRowFunction="custom" totalsRowDxfId="24">
      <totalsRowFormula>SUM(Table20[2020])</totalsRowFormula>
    </tableColumn>
    <tableColumn id="3" xr3:uid="{9745BACF-6DC0-429E-BEB5-F3B5C54D9A56}" name="2021" totalsRowFunction="custom" totalsRowDxfId="23">
      <totalsRowFormula>SUM(Table20[2021])</totalsRowFormula>
    </tableColumn>
    <tableColumn id="4" xr3:uid="{3B6264B2-B381-427D-805F-AD620E26C288}" name="2022" totalsRowFunction="custom" totalsRowDxfId="22">
      <totalsRowFormula>SUM(Table20[2022])</totalsRowFormula>
    </tableColumn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6DC1248-6F0C-4698-BA4B-C0DC059AD980}" name="Table27" displayName="Table27" ref="K196:N209" totalsRowCount="1" headerRowDxfId="21" headerRowBorderDxfId="20" tableBorderDxfId="19" totalsRowBorderDxfId="18">
  <autoFilter ref="K196:N208" xr:uid="{B6DC1248-6F0C-4698-BA4B-C0DC059AD980}"/>
  <tableColumns count="4">
    <tableColumn id="1" xr3:uid="{A91913B3-E026-4B46-B2BA-98DD27A36D5C}" name="current liabilities" dataDxfId="17" totalsRowDxfId="16"/>
    <tableColumn id="2" xr3:uid="{9D510CC1-7266-4BFA-92B2-3D04EDC12594}" name="2020" totalsRowFunction="custom" totalsRowDxfId="15">
      <totalsRowFormula>SUM(Table27[2020])</totalsRowFormula>
    </tableColumn>
    <tableColumn id="3" xr3:uid="{05A09D42-41C8-4AA4-9CE2-970B3B38E559}" name="2021" totalsRowFunction="custom" totalsRowDxfId="14">
      <totalsRowFormula>SUM(Table27[2021])</totalsRowFormula>
    </tableColumn>
    <tableColumn id="4" xr3:uid="{7FDBC309-394C-444C-AEAC-519E23C6E0FB}" name="2022" totalsRowFunction="custom" totalsRowDxfId="13">
      <totalsRowFormula>SUM(Table27[2022])</totalsRowFormula>
    </tableColumn>
  </tableColumns>
  <tableStyleInfo name="TableStyleMedium2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DAF195A-22AC-4F93-82D9-3B7F27221DF2}" name="Table29" displayName="Table29" ref="K212:N222" totalsRowCount="1" headerRowDxfId="12" dataDxfId="10" headerRowBorderDxfId="11" tableBorderDxfId="9" totalsRowBorderDxfId="8">
  <autoFilter ref="K212:N221" xr:uid="{6DAF195A-22AC-4F93-82D9-3B7F27221DF2}"/>
  <tableColumns count="4">
    <tableColumn id="1" xr3:uid="{7E28ACFC-BFAA-4622-BF4B-875DA61D546D}" name="non current liabilities" dataDxfId="7" totalsRowDxfId="6"/>
    <tableColumn id="2" xr3:uid="{C91FA63D-FC28-4DE5-A610-35AAD0E1A1DA}" name="2020" totalsRowFunction="custom" dataDxfId="5" totalsRowDxfId="4">
      <totalsRowFormula>SUM(Table29[2020])</totalsRowFormula>
    </tableColumn>
    <tableColumn id="3" xr3:uid="{AFFB14AD-8A6F-4D74-90B1-5EDF39DF081B}" name="2021" totalsRowFunction="custom" dataDxfId="3" totalsRowDxfId="2">
      <totalsRowFormula>SUM(Table29[2021])</totalsRowFormula>
    </tableColumn>
    <tableColumn id="4" xr3:uid="{D3EDABEC-0D7A-4771-9DA1-1E7D873BF7C8}" name="2022" totalsRowFunction="custom" dataDxfId="1" totalsRowDxfId="0">
      <totalsRowFormula>SUM(Table29[2022])</totalsRow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6DDBAE-6339-4C05-B6E0-665246CB0F33}" name="Table362__Page_15614" displayName="Table362__Page_15614" ref="A73:G115" tableType="queryTable" totalsRowShown="0">
  <autoFilter ref="A73:G115" xr:uid="{A16DDBAE-6339-4C05-B6E0-665246CB0F33}"/>
  <tableColumns count="7">
    <tableColumn id="1" xr3:uid="{A4364FA0-B03C-4DE9-B397-5D1D4130B251}" uniqueName="1" name="Column1" queryTableFieldId="1" dataDxfId="153"/>
    <tableColumn id="2" xr3:uid="{D00CA296-2EA6-43E5-9E28-3255501974E1}" uniqueName="2" name="Column2" queryTableFieldId="2" dataDxfId="152"/>
    <tableColumn id="3" xr3:uid="{45ABC6E6-BB01-4AB4-B139-C6B9C2A0BAA5}" uniqueName="3" name="Column3" queryTableFieldId="3" dataDxfId="151"/>
    <tableColumn id="4" xr3:uid="{79A45268-999D-4889-BE3A-459158530530}" uniqueName="4" name="Column4" queryTableFieldId="4" dataDxfId="150"/>
    <tableColumn id="5" xr3:uid="{6C0A28DB-A7DF-48EC-BE21-AC1E6338E8AE}" uniqueName="5" name="Column5" queryTableFieldId="5" dataDxfId="149"/>
    <tableColumn id="6" xr3:uid="{41A18A5C-4A2F-4002-A797-173E91DE38B2}" uniqueName="6" name="Column6" queryTableFieldId="6" dataDxfId="148"/>
    <tableColumn id="7" xr3:uid="{B8491C72-6F22-4039-880D-5E665E7C240D}" uniqueName="7" name="Column7" queryTableFieldId="7" dataDxfId="1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562160-4C08-47C1-9D77-E149EAA594E2}" name="Table365__Page_15816" displayName="Table365__Page_15816" ref="A119:G160" tableType="queryTable" totalsRowShown="0">
  <autoFilter ref="A119:G160" xr:uid="{10562160-4C08-47C1-9D77-E149EAA594E2}"/>
  <tableColumns count="7">
    <tableColumn id="1" xr3:uid="{D80C5567-8E92-4D3E-8921-ED12093217B2}" uniqueName="1" name="Column1" queryTableFieldId="1" dataDxfId="146"/>
    <tableColumn id="2" xr3:uid="{856799B3-1118-4366-9A44-47916298C27B}" uniqueName="2" name="Column2" queryTableFieldId="2" dataDxfId="145"/>
    <tableColumn id="3" xr3:uid="{D00BAB75-ABA6-498A-948D-A7F987FB42A0}" uniqueName="3" name="Column3" queryTableFieldId="3" dataDxfId="144"/>
    <tableColumn id="4" xr3:uid="{EF03B209-B413-450A-A960-EEB6D7BE4047}" uniqueName="4" name="Column4" queryTableFieldId="4" dataDxfId="143"/>
    <tableColumn id="5" xr3:uid="{1A1278A3-797A-468F-89CE-DD798CF2D237}" uniqueName="5" name="Column5" queryTableFieldId="5" dataDxfId="142"/>
    <tableColumn id="6" xr3:uid="{8B59A9E4-20ED-4435-9520-1F6B2ED04C5D}" uniqueName="6" name="Column6" queryTableFieldId="6" dataDxfId="141"/>
    <tableColumn id="7" xr3:uid="{0B03EBF1-31D3-439C-BD0B-32FAF9BADE0F}" uniqueName="7" name="Column7" queryTableFieldId="7" dataDxfId="1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4B1107-64CC-48BC-9084-5CBD0E889D5B}" name="Table466__Page_156_15718" displayName="Table466__Page_156_15718" ref="J3:O38" tableType="queryTable" totalsRowShown="0">
  <autoFilter ref="J3:O38" xr:uid="{584B1107-64CC-48BC-9084-5CBD0E889D5B}"/>
  <tableColumns count="6">
    <tableColumn id="1" xr3:uid="{7DA5D3CA-0AFA-4B1C-86EF-C27DB88C94AB}" uniqueName="1" name="Column1" queryTableFieldId="1" dataDxfId="139"/>
    <tableColumn id="2" xr3:uid="{8CF527C3-C713-4C3D-959E-A7B60ED035C5}" uniqueName="2" name="Column2" queryTableFieldId="2" dataDxfId="138"/>
    <tableColumn id="3" xr3:uid="{662418BA-B7E7-457F-A915-C0218753A346}" uniqueName="3" name="Column3" queryTableFieldId="3" dataDxfId="137"/>
    <tableColumn id="4" xr3:uid="{605102E0-39BC-4782-9CBA-09A3660C10AA}" uniqueName="4" name="Column4" queryTableFieldId="4" dataDxfId="136"/>
    <tableColumn id="5" xr3:uid="{F3EDCBD6-5984-4B6B-A2AA-8D7B886EFCC1}" uniqueName="5" name="Column5" queryTableFieldId="5" dataDxfId="135"/>
    <tableColumn id="6" xr3:uid="{6ACEC528-EBDC-41D9-BADB-52ECB97537D2}" uniqueName="6" name="Column6" queryTableFieldId="6" dataDxfId="1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B6A9EC-AEB8-48E8-8E88-4EAABFE52F57}" name="Table467__Page_157" displayName="Table467__Page_157" ref="J42:P65" tableType="queryTable" totalsRowShown="0">
  <autoFilter ref="J42:P65" xr:uid="{64B6A9EC-AEB8-48E8-8E88-4EAABFE52F57}"/>
  <tableColumns count="7">
    <tableColumn id="1" xr3:uid="{50DBEB08-DD9D-4AA3-B335-EBE3FBF5593D}" uniqueName="1" name="Column1" queryTableFieldId="1" dataDxfId="133"/>
    <tableColumn id="2" xr3:uid="{E2B8757B-AADB-448E-884F-9E911C045AAC}" uniqueName="2" name="Column2" queryTableFieldId="2" dataDxfId="132"/>
    <tableColumn id="3" xr3:uid="{1BA5A20D-E350-4A17-B658-6936971286F5}" uniqueName="3" name="Column3" queryTableFieldId="3" dataDxfId="131"/>
    <tableColumn id="4" xr3:uid="{3111470D-801A-455F-AE79-CD6ACE466DFB}" uniqueName="4" name="Column4" queryTableFieldId="4" dataDxfId="130"/>
    <tableColumn id="5" xr3:uid="{C98E2E86-39E4-4886-939C-9F7279B4DC06}" uniqueName="5" name="Column5" queryTableFieldId="5" dataDxfId="129"/>
    <tableColumn id="6" xr3:uid="{F99CCB2F-9923-4B34-A943-5ABFE1AA04FA}" uniqueName="6" name="Column6" queryTableFieldId="6" dataDxfId="128"/>
    <tableColumn id="7" xr3:uid="{435FC06A-7CE7-4914-AF8C-E5A1A7E2EEBC}" uniqueName="7" name="Column7" queryTableFieldId="7" dataDxfId="1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9166F-2DFB-4405-B216-487A58D4320B}" name="Table468__Page_15823" displayName="Table468__Page_15823" ref="J69:P110" tableType="queryTable" totalsRowShown="0">
  <autoFilter ref="J69:P110" xr:uid="{C069166F-2DFB-4405-B216-487A58D4320B}"/>
  <tableColumns count="7">
    <tableColumn id="1" xr3:uid="{19E39684-80EF-424C-9BC0-CCDBBBC4F82A}" uniqueName="1" name="Column1" queryTableFieldId="1" dataDxfId="126"/>
    <tableColumn id="2" xr3:uid="{55AADD8B-C547-4F0C-910C-2BFC15571808}" uniqueName="2" name="Column2" queryTableFieldId="2" dataDxfId="125"/>
    <tableColumn id="3" xr3:uid="{1DE27521-4192-44A6-BB94-9CF01B362529}" uniqueName="3" name="Column3" queryTableFieldId="3" dataDxfId="124"/>
    <tableColumn id="4" xr3:uid="{503ADF97-FDA3-44B1-ABFC-47BBB3EF02EF}" uniqueName="4" name="Column4" queryTableFieldId="4" dataDxfId="123"/>
    <tableColumn id="5" xr3:uid="{37BE6A7E-C539-4E39-8D57-801A31582CBD}" uniqueName="5" name="Column5" queryTableFieldId="5" dataDxfId="122"/>
    <tableColumn id="6" xr3:uid="{ADBBFC22-5BB8-464D-8FD0-B0E332352745}" uniqueName="6" name="Column6" queryTableFieldId="6" dataDxfId="121"/>
    <tableColumn id="7" xr3:uid="{364A4961-71ED-4C06-99F2-A6C9801EC465}" uniqueName="7" name="Column7" queryTableFieldId="7" dataDxfId="1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3AD58A-F192-43FD-B5FA-4F1A95C5B42E}" name="Table471__Page_16025" displayName="Table471__Page_16025" ref="J115:O159" tableType="queryTable" totalsRowShown="0">
  <autoFilter ref="J115:O159" xr:uid="{D93AD58A-F192-43FD-B5FA-4F1A95C5B42E}"/>
  <tableColumns count="6">
    <tableColumn id="1" xr3:uid="{10F7B8EB-8E61-40F7-ADB9-799FF9A68D78}" uniqueName="1" name="Column1" queryTableFieldId="1" dataDxfId="119"/>
    <tableColumn id="2" xr3:uid="{C4CC334C-18E6-4E0D-AA83-4772E66CBEC4}" uniqueName="2" name="Column2" queryTableFieldId="2" dataDxfId="118"/>
    <tableColumn id="3" xr3:uid="{7366AEC9-00D0-4005-89AF-3A1FC4E796BA}" uniqueName="3" name="Column3" queryTableFieldId="3" dataDxfId="117"/>
    <tableColumn id="4" xr3:uid="{31C31EDC-9734-4F89-8499-BE875D3B940A}" uniqueName="4" name="Column4" queryTableFieldId="4" dataDxfId="116"/>
    <tableColumn id="5" xr3:uid="{A9F0D3D3-82C9-415A-A44B-3C71AA027DE9}" uniqueName="5" name="Column5" queryTableFieldId="5" dataDxfId="115"/>
    <tableColumn id="6" xr3:uid="{9B2A2D5C-A2A6-426A-BDDD-CCA26E0E635D}" uniqueName="6" name="Column6" queryTableFieldId="6" dataDxfId="1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F332531-40E6-44B5-8151-A5910661DDBE}" name="Table19" displayName="Table19" ref="A166:D184" totalsRowCount="1">
  <autoFilter ref="A166:D183" xr:uid="{3F332531-40E6-44B5-8151-A5910661DDBE}"/>
  <tableColumns count="4">
    <tableColumn id="1" xr3:uid="{94ACBBE2-BBF3-4EC6-8242-18236004EC80}" name="Current Assets"/>
    <tableColumn id="2" xr3:uid="{AB2FAC25-0859-4134-96AD-0886317B9EA7}" name="2020" totalsRowFunction="custom" dataDxfId="113">
      <totalsRowFormula>SUM(B168:B183)</totalsRowFormula>
    </tableColumn>
    <tableColumn id="3" xr3:uid="{FA3514AF-1961-4806-9CFF-0D6158FD5522}" name="2021" totalsRowFunction="custom" dataDxfId="112">
      <totalsRowFormula>SUM(C168:C183)</totalsRowFormula>
    </tableColumn>
    <tableColumn id="4" xr3:uid="{28FD6147-7B84-4B0E-8FDB-BCB8DB512DAB}" name="2022" totalsRowFunction="custom" dataDxfId="111">
      <totalsRowFormula>SUM(D168:D183)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C821-9085-46CC-8CF0-A2E92D6F91A6}">
  <dimension ref="A1:V198"/>
  <sheetViews>
    <sheetView topLeftCell="I1" zoomScale="70" workbookViewId="0">
      <selection activeCell="X2" sqref="X2"/>
    </sheetView>
  </sheetViews>
  <sheetFormatPr defaultRowHeight="14.4" x14ac:dyDescent="0.3"/>
  <cols>
    <col min="1" max="1" width="75.109375" bestFit="1" customWidth="1"/>
    <col min="2" max="4" width="12" bestFit="1" customWidth="1"/>
    <col min="5" max="5" width="11" bestFit="1" customWidth="1"/>
    <col min="6" max="6" width="10.88671875" bestFit="1" customWidth="1"/>
    <col min="7" max="7" width="11" bestFit="1" customWidth="1"/>
    <col min="10" max="10" width="84" bestFit="1" customWidth="1"/>
    <col min="11" max="13" width="12" bestFit="1" customWidth="1"/>
    <col min="14" max="14" width="11" bestFit="1" customWidth="1"/>
    <col min="15" max="15" width="10.88671875" bestFit="1" customWidth="1"/>
    <col min="19" max="19" width="44.44140625" bestFit="1" customWidth="1"/>
    <col min="20" max="22" width="12" bestFit="1" customWidth="1"/>
    <col min="24" max="26" width="12" bestFit="1" customWidth="1"/>
  </cols>
  <sheetData>
    <row r="1" spans="1:22" x14ac:dyDescent="0.3">
      <c r="A1" s="1" t="s">
        <v>0</v>
      </c>
      <c r="J1" s="1" t="s">
        <v>570</v>
      </c>
      <c r="T1">
        <v>2020</v>
      </c>
      <c r="U1">
        <v>2021</v>
      </c>
      <c r="V1">
        <v>2022</v>
      </c>
    </row>
    <row r="2" spans="1:22" x14ac:dyDescent="0.3">
      <c r="A2" s="40" t="s">
        <v>1</v>
      </c>
      <c r="B2" s="40"/>
      <c r="C2" s="40"/>
      <c r="D2" s="40"/>
      <c r="E2" s="40"/>
      <c r="F2" s="40"/>
      <c r="G2" s="40"/>
      <c r="J2" s="40" t="s">
        <v>1</v>
      </c>
      <c r="K2" s="40"/>
      <c r="L2" s="40"/>
      <c r="M2" s="40"/>
      <c r="N2" s="40"/>
      <c r="O2" s="40"/>
      <c r="S2" t="s">
        <v>817</v>
      </c>
      <c r="T2">
        <f>T22/E6*100</f>
        <v>65.800179354220106</v>
      </c>
      <c r="U2">
        <f>U22/M6*100</f>
        <v>53.389958797419489</v>
      </c>
      <c r="V2">
        <f>V22/L6*100</f>
        <v>63.320743459518901</v>
      </c>
    </row>
    <row r="3" spans="1:2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818</v>
      </c>
      <c r="T3">
        <f>E26/E6*100</f>
        <v>10.121972836586465</v>
      </c>
      <c r="U3">
        <f>M26/M6*100</f>
        <v>12.278835339419418</v>
      </c>
      <c r="V3">
        <f>L26/L6*100</f>
        <v>4.1557128753736423</v>
      </c>
    </row>
    <row r="4" spans="1:22" x14ac:dyDescent="0.3">
      <c r="A4" t="s">
        <v>9</v>
      </c>
      <c r="D4" t="s">
        <v>10</v>
      </c>
      <c r="E4" t="s">
        <v>11</v>
      </c>
      <c r="F4" t="s">
        <v>10</v>
      </c>
      <c r="G4" t="s">
        <v>11</v>
      </c>
      <c r="J4" t="s">
        <v>9</v>
      </c>
      <c r="K4" t="s">
        <v>12</v>
      </c>
      <c r="L4" t="s">
        <v>571</v>
      </c>
      <c r="M4" t="s">
        <v>10</v>
      </c>
      <c r="N4" t="s">
        <v>571</v>
      </c>
      <c r="O4" t="s">
        <v>10</v>
      </c>
      <c r="S4" t="s">
        <v>819</v>
      </c>
      <c r="T4">
        <f>E33/E110*100</f>
        <v>3.1870395699462302</v>
      </c>
      <c r="U4">
        <f>D33/D110*100</f>
        <v>4.2672784081466446</v>
      </c>
      <c r="V4">
        <f>L30/M105*100</f>
        <v>1.6700729411750947</v>
      </c>
    </row>
    <row r="5" spans="1:22" x14ac:dyDescent="0.3">
      <c r="B5" t="s">
        <v>12</v>
      </c>
      <c r="C5" t="s">
        <v>13</v>
      </c>
      <c r="D5" t="s">
        <v>14</v>
      </c>
      <c r="E5" t="s">
        <v>14</v>
      </c>
      <c r="F5" t="s">
        <v>14</v>
      </c>
      <c r="G5" t="s">
        <v>14</v>
      </c>
      <c r="L5" t="s">
        <v>572</v>
      </c>
      <c r="M5" t="s">
        <v>572</v>
      </c>
      <c r="N5" t="s">
        <v>572</v>
      </c>
      <c r="O5" t="s">
        <v>572</v>
      </c>
      <c r="S5" t="s">
        <v>820</v>
      </c>
      <c r="T5">
        <f>E26/(E110+Table16[[#Totals],[2020]])*100</f>
        <v>4.6365183302755009</v>
      </c>
      <c r="U5">
        <f>D26/(D110+Table16[[#Totals],[2021]])*100</f>
        <v>4.8879757017479264</v>
      </c>
      <c r="V5">
        <f>L26/(M105+Table16[[#Totals],[2022]])*100</f>
        <v>2.4008075410871617</v>
      </c>
    </row>
    <row r="6" spans="1:22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J6" t="s">
        <v>15</v>
      </c>
      <c r="K6" t="s">
        <v>16</v>
      </c>
      <c r="L6" t="s">
        <v>573</v>
      </c>
      <c r="M6" t="s">
        <v>18</v>
      </c>
      <c r="N6" t="s">
        <v>574</v>
      </c>
      <c r="O6" t="s">
        <v>20</v>
      </c>
      <c r="S6" t="s">
        <v>821</v>
      </c>
      <c r="T6">
        <f>Table19[[#Totals],[2020]]/Table15[[#Totals],[2020]]</f>
        <v>1.2727450890190282</v>
      </c>
      <c r="U6">
        <f>Table19[[#Totals],[2021]]/Table15[[#Totals],[2021]]</f>
        <v>1.2315303581430372</v>
      </c>
      <c r="V6">
        <f>Table19[[#Totals],[2022]]/Table15[[#Totals],[2022]]</f>
        <v>1.268803049858062</v>
      </c>
    </row>
    <row r="7" spans="1:22" x14ac:dyDescent="0.3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J7" t="s">
        <v>22</v>
      </c>
      <c r="K7" t="s">
        <v>23</v>
      </c>
      <c r="L7" t="s">
        <v>575</v>
      </c>
      <c r="M7" t="s">
        <v>25</v>
      </c>
      <c r="N7" t="s">
        <v>576</v>
      </c>
      <c r="O7" t="s">
        <v>27</v>
      </c>
      <c r="S7" t="s">
        <v>822</v>
      </c>
    </row>
    <row r="8" spans="1:22" x14ac:dyDescent="0.3">
      <c r="A8" t="s">
        <v>29</v>
      </c>
      <c r="B8" t="s">
        <v>30</v>
      </c>
      <c r="C8" t="s">
        <v>24</v>
      </c>
      <c r="D8" t="s">
        <v>31</v>
      </c>
      <c r="E8" t="s">
        <v>32</v>
      </c>
      <c r="F8" t="s">
        <v>33</v>
      </c>
      <c r="G8" t="s">
        <v>34</v>
      </c>
      <c r="J8" t="s">
        <v>29</v>
      </c>
      <c r="K8" t="s">
        <v>30</v>
      </c>
      <c r="L8" t="s">
        <v>577</v>
      </c>
      <c r="M8" t="s">
        <v>31</v>
      </c>
      <c r="N8" t="s">
        <v>578</v>
      </c>
      <c r="O8" t="s">
        <v>33</v>
      </c>
      <c r="S8" t="s">
        <v>823</v>
      </c>
    </row>
    <row r="9" spans="1:22" x14ac:dyDescent="0.3">
      <c r="A9" t="s">
        <v>35</v>
      </c>
      <c r="D9" t="s">
        <v>36</v>
      </c>
      <c r="E9" t="s">
        <v>37</v>
      </c>
      <c r="F9" t="s">
        <v>38</v>
      </c>
      <c r="G9" t="s">
        <v>39</v>
      </c>
      <c r="J9" t="s">
        <v>35</v>
      </c>
      <c r="L9" t="s">
        <v>579</v>
      </c>
      <c r="M9" t="s">
        <v>36</v>
      </c>
      <c r="N9" t="s">
        <v>580</v>
      </c>
      <c r="O9" t="s">
        <v>38</v>
      </c>
      <c r="S9" t="s">
        <v>824</v>
      </c>
    </row>
    <row r="10" spans="1:22" x14ac:dyDescent="0.3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J10" t="s">
        <v>40</v>
      </c>
      <c r="K10" t="s">
        <v>41</v>
      </c>
      <c r="L10" t="s">
        <v>581</v>
      </c>
      <c r="M10" t="s">
        <v>43</v>
      </c>
      <c r="N10" t="s">
        <v>582</v>
      </c>
      <c r="O10" t="s">
        <v>45</v>
      </c>
      <c r="S10" t="s">
        <v>825</v>
      </c>
    </row>
    <row r="11" spans="1:22" x14ac:dyDescent="0.3">
      <c r="A11" t="s">
        <v>47</v>
      </c>
      <c r="B11" t="s">
        <v>48</v>
      </c>
      <c r="C11" t="s">
        <v>42</v>
      </c>
      <c r="D11" t="s">
        <v>49</v>
      </c>
      <c r="E11" t="s">
        <v>50</v>
      </c>
      <c r="F11" t="s">
        <v>51</v>
      </c>
      <c r="G11" t="s">
        <v>52</v>
      </c>
      <c r="J11" t="s">
        <v>47</v>
      </c>
      <c r="K11" t="s">
        <v>48</v>
      </c>
      <c r="L11" t="s">
        <v>583</v>
      </c>
      <c r="M11" t="s">
        <v>49</v>
      </c>
      <c r="N11" t="s">
        <v>584</v>
      </c>
      <c r="O11" t="s">
        <v>51</v>
      </c>
      <c r="S11" t="s">
        <v>826</v>
      </c>
      <c r="T11">
        <f>E6/T26</f>
        <v>10486.423529411764</v>
      </c>
      <c r="U11">
        <f>M6/U26</f>
        <v>8947.7783211083952</v>
      </c>
      <c r="V11">
        <f>L6/V26</f>
        <v>16293.845360824742</v>
      </c>
    </row>
    <row r="12" spans="1:22" x14ac:dyDescent="0.3">
      <c r="A12" t="s">
        <v>53</v>
      </c>
      <c r="D12" t="s">
        <v>54</v>
      </c>
      <c r="E12" t="s">
        <v>55</v>
      </c>
      <c r="F12" t="s">
        <v>56</v>
      </c>
      <c r="G12" t="s">
        <v>57</v>
      </c>
      <c r="J12" t="s">
        <v>53</v>
      </c>
      <c r="L12" t="s">
        <v>585</v>
      </c>
      <c r="M12" t="s">
        <v>54</v>
      </c>
      <c r="N12" t="s">
        <v>586</v>
      </c>
      <c r="O12" t="s">
        <v>56</v>
      </c>
      <c r="S12" t="s">
        <v>827</v>
      </c>
      <c r="T12">
        <f>Table16[[#Totals],[2020]]/(E112+Table16[[#Totals],[2020]])*100</f>
        <v>38.023334038635582</v>
      </c>
      <c r="U12">
        <f>Table16[[#Totals],[2021]]/(N107+Table16[[#Totals],[2021]])*100</f>
        <v>35.00550787598528</v>
      </c>
      <c r="V12">
        <f>Table16[[#Totals],[2022]]/(M107+Table16[[#Totals],[2022]])*100</f>
        <v>42.695411756796936</v>
      </c>
    </row>
    <row r="13" spans="1:22" x14ac:dyDescent="0.3">
      <c r="A13" t="s">
        <v>58</v>
      </c>
      <c r="B13" t="s">
        <v>59</v>
      </c>
      <c r="C13" t="s">
        <v>42</v>
      </c>
      <c r="D13" t="s">
        <v>60</v>
      </c>
      <c r="E13" t="s">
        <v>61</v>
      </c>
      <c r="F13" t="s">
        <v>62</v>
      </c>
      <c r="G13" t="s">
        <v>63</v>
      </c>
      <c r="J13" t="s">
        <v>58</v>
      </c>
      <c r="K13" t="s">
        <v>59</v>
      </c>
      <c r="L13" t="s">
        <v>587</v>
      </c>
      <c r="M13" t="s">
        <v>60</v>
      </c>
      <c r="N13" t="s">
        <v>588</v>
      </c>
      <c r="O13" t="s">
        <v>62</v>
      </c>
      <c r="S13" t="s">
        <v>828</v>
      </c>
      <c r="T13">
        <f>E26/E8</f>
        <v>0.18513276612218682</v>
      </c>
      <c r="U13">
        <f>M26/M8</f>
        <v>0.27570130729086351</v>
      </c>
      <c r="V13">
        <f>L26/L8</f>
        <v>7.2216752695275471E-2</v>
      </c>
    </row>
    <row r="14" spans="1:22" x14ac:dyDescent="0.3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t="s">
        <v>69</v>
      </c>
      <c r="G14" t="s">
        <v>70</v>
      </c>
      <c r="J14" t="s">
        <v>589</v>
      </c>
      <c r="K14" t="s">
        <v>65</v>
      </c>
      <c r="L14" t="s">
        <v>590</v>
      </c>
      <c r="M14" t="s">
        <v>67</v>
      </c>
      <c r="N14" t="s">
        <v>591</v>
      </c>
      <c r="O14" t="s">
        <v>69</v>
      </c>
      <c r="S14" t="s">
        <v>829</v>
      </c>
      <c r="T14">
        <f>E33/T25</f>
        <v>0.5320767323945742</v>
      </c>
      <c r="U14">
        <f>M34/U25</f>
        <v>0.70593267734629805</v>
      </c>
      <c r="V14">
        <f>L34/V25</f>
        <v>0.28995955915603966</v>
      </c>
    </row>
    <row r="15" spans="1:22" x14ac:dyDescent="0.3">
      <c r="A15" t="s">
        <v>71</v>
      </c>
      <c r="B15" t="s">
        <v>72</v>
      </c>
      <c r="C15" t="s">
        <v>66</v>
      </c>
      <c r="D15" t="s">
        <v>73</v>
      </c>
      <c r="E15" t="s">
        <v>74</v>
      </c>
      <c r="F15" t="s">
        <v>75</v>
      </c>
      <c r="G15" t="s">
        <v>76</v>
      </c>
      <c r="J15" t="s">
        <v>592</v>
      </c>
      <c r="K15" t="s">
        <v>72</v>
      </c>
      <c r="L15" t="s">
        <v>593</v>
      </c>
      <c r="M15" t="s">
        <v>73</v>
      </c>
      <c r="N15" t="s">
        <v>594</v>
      </c>
      <c r="O15" t="s">
        <v>75</v>
      </c>
      <c r="S15" t="s">
        <v>830</v>
      </c>
    </row>
    <row r="16" spans="1:22" x14ac:dyDescent="0.3">
      <c r="A16" t="s">
        <v>77</v>
      </c>
      <c r="D16" t="s">
        <v>78</v>
      </c>
      <c r="E16" t="s">
        <v>79</v>
      </c>
      <c r="F16" t="s">
        <v>80</v>
      </c>
      <c r="G16" t="s">
        <v>81</v>
      </c>
      <c r="J16" t="s">
        <v>77</v>
      </c>
      <c r="L16" t="s">
        <v>595</v>
      </c>
      <c r="M16" t="s">
        <v>78</v>
      </c>
      <c r="N16" t="s">
        <v>596</v>
      </c>
      <c r="O16" t="s">
        <v>80</v>
      </c>
      <c r="S16" t="s">
        <v>831</v>
      </c>
      <c r="T16">
        <f>E151/T25</f>
        <v>-0.1399998892537363</v>
      </c>
      <c r="U16">
        <f>M149/U25</f>
        <v>-0.13000042452734417</v>
      </c>
    </row>
    <row r="17" spans="1:22" x14ac:dyDescent="0.3">
      <c r="A17" t="s">
        <v>82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G17" t="s">
        <v>88</v>
      </c>
      <c r="J17" t="s">
        <v>82</v>
      </c>
      <c r="K17" t="s">
        <v>83</v>
      </c>
      <c r="L17" t="s">
        <v>597</v>
      </c>
      <c r="M17" t="s">
        <v>85</v>
      </c>
      <c r="N17" t="s">
        <v>598</v>
      </c>
      <c r="O17" t="s">
        <v>87</v>
      </c>
      <c r="S17" t="s">
        <v>832</v>
      </c>
      <c r="T17">
        <v>1.17</v>
      </c>
    </row>
    <row r="18" spans="1:22" x14ac:dyDescent="0.3">
      <c r="A18" t="s">
        <v>89</v>
      </c>
      <c r="D18" t="s">
        <v>90</v>
      </c>
      <c r="E18" t="s">
        <v>91</v>
      </c>
      <c r="F18" t="s">
        <v>92</v>
      </c>
      <c r="G18" t="s">
        <v>93</v>
      </c>
      <c r="J18" t="s">
        <v>89</v>
      </c>
      <c r="L18" t="s">
        <v>599</v>
      </c>
      <c r="M18" t="s">
        <v>90</v>
      </c>
      <c r="N18" t="s">
        <v>600</v>
      </c>
      <c r="O18" t="s">
        <v>92</v>
      </c>
      <c r="S18" t="s">
        <v>833</v>
      </c>
    </row>
    <row r="19" spans="1:22" x14ac:dyDescent="0.3">
      <c r="A19" t="s">
        <v>94</v>
      </c>
      <c r="J19" t="s">
        <v>601</v>
      </c>
      <c r="S19" t="s">
        <v>1762</v>
      </c>
      <c r="T19">
        <f>E23/E16*100</f>
        <v>64.042216211912262</v>
      </c>
      <c r="U19">
        <f>D23/D16*100</f>
        <v>62.42794912419383</v>
      </c>
      <c r="V19">
        <f>L23/L16*100</f>
        <v>55.088342756345611</v>
      </c>
    </row>
    <row r="20" spans="1:22" x14ac:dyDescent="0.3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101</v>
      </c>
      <c r="J20" t="s">
        <v>95</v>
      </c>
      <c r="K20" t="s">
        <v>96</v>
      </c>
      <c r="L20" t="s">
        <v>602</v>
      </c>
      <c r="M20" t="s">
        <v>98</v>
      </c>
      <c r="N20" t="s">
        <v>603</v>
      </c>
      <c r="O20" t="s">
        <v>100</v>
      </c>
    </row>
    <row r="21" spans="1:22" x14ac:dyDescent="0.3">
      <c r="A21" t="s">
        <v>102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J21" t="s">
        <v>102</v>
      </c>
      <c r="K21" t="s">
        <v>103</v>
      </c>
      <c r="L21" t="s">
        <v>604</v>
      </c>
      <c r="M21" t="s">
        <v>105</v>
      </c>
      <c r="N21" t="s">
        <v>605</v>
      </c>
      <c r="O21" t="s">
        <v>107</v>
      </c>
    </row>
    <row r="22" spans="1:22" x14ac:dyDescent="0.3">
      <c r="A22" t="s">
        <v>109</v>
      </c>
      <c r="B22" t="s">
        <v>110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J22" t="s">
        <v>109</v>
      </c>
      <c r="K22" t="s">
        <v>110</v>
      </c>
      <c r="L22" t="s">
        <v>606</v>
      </c>
      <c r="M22" t="s">
        <v>112</v>
      </c>
      <c r="N22" t="s">
        <v>607</v>
      </c>
      <c r="O22" t="s">
        <v>114</v>
      </c>
      <c r="S22" t="s">
        <v>834</v>
      </c>
      <c r="T22">
        <f>E6-(E9+E12)</f>
        <v>8797609</v>
      </c>
      <c r="U22">
        <f>M6-(M9+M12)</f>
        <v>5861643</v>
      </c>
      <c r="V22">
        <f>L6-(L9+L12)</f>
        <v>12009435</v>
      </c>
    </row>
    <row r="23" spans="1:22" x14ac:dyDescent="0.3">
      <c r="A23" t="s">
        <v>116</v>
      </c>
      <c r="D23" t="s">
        <v>117</v>
      </c>
      <c r="E23" t="s">
        <v>118</v>
      </c>
      <c r="F23" t="s">
        <v>119</v>
      </c>
      <c r="G23" t="s">
        <v>120</v>
      </c>
      <c r="J23" t="s">
        <v>116</v>
      </c>
      <c r="L23" t="s">
        <v>608</v>
      </c>
      <c r="M23" t="s">
        <v>117</v>
      </c>
      <c r="N23" t="s">
        <v>609</v>
      </c>
      <c r="O23" t="s">
        <v>119</v>
      </c>
    </row>
    <row r="24" spans="1:22" x14ac:dyDescent="0.3">
      <c r="A24" t="s">
        <v>121</v>
      </c>
      <c r="D24" t="s">
        <v>122</v>
      </c>
      <c r="E24" t="s">
        <v>123</v>
      </c>
      <c r="F24" t="s">
        <v>124</v>
      </c>
      <c r="G24" t="s">
        <v>125</v>
      </c>
      <c r="J24" t="s">
        <v>121</v>
      </c>
      <c r="L24" t="s">
        <v>610</v>
      </c>
      <c r="M24" t="s">
        <v>122</v>
      </c>
      <c r="N24" t="s">
        <v>611</v>
      </c>
      <c r="O24" t="s">
        <v>124</v>
      </c>
    </row>
    <row r="25" spans="1:22" x14ac:dyDescent="0.3">
      <c r="A25" t="s">
        <v>126</v>
      </c>
      <c r="B25" t="s">
        <v>127</v>
      </c>
      <c r="C25" t="s">
        <v>128</v>
      </c>
      <c r="D25" t="s">
        <v>129</v>
      </c>
      <c r="E25" t="s">
        <v>130</v>
      </c>
      <c r="F25" t="s">
        <v>131</v>
      </c>
      <c r="G25" t="s">
        <v>131</v>
      </c>
      <c r="J25" t="s">
        <v>612</v>
      </c>
      <c r="K25" t="s">
        <v>127</v>
      </c>
      <c r="L25" t="s">
        <v>613</v>
      </c>
      <c r="M25" t="s">
        <v>129</v>
      </c>
      <c r="N25" t="s">
        <v>131</v>
      </c>
      <c r="O25" t="s">
        <v>131</v>
      </c>
      <c r="S25" t="s">
        <v>837</v>
      </c>
      <c r="T25">
        <v>1083558</v>
      </c>
      <c r="U25">
        <v>1083558</v>
      </c>
      <c r="V25">
        <v>1083558</v>
      </c>
    </row>
    <row r="26" spans="1:22" x14ac:dyDescent="0.3">
      <c r="A26" t="s">
        <v>132</v>
      </c>
      <c r="D26" t="s">
        <v>133</v>
      </c>
      <c r="E26" t="s">
        <v>134</v>
      </c>
      <c r="F26" t="s">
        <v>124</v>
      </c>
      <c r="G26" t="s">
        <v>125</v>
      </c>
      <c r="J26" t="s">
        <v>614</v>
      </c>
      <c r="L26" t="s">
        <v>615</v>
      </c>
      <c r="M26" t="s">
        <v>133</v>
      </c>
      <c r="N26" t="s">
        <v>611</v>
      </c>
      <c r="O26" t="s">
        <v>124</v>
      </c>
      <c r="S26" t="s">
        <v>838</v>
      </c>
      <c r="T26">
        <v>1275</v>
      </c>
      <c r="U26">
        <v>1227</v>
      </c>
      <c r="V26">
        <v>1164</v>
      </c>
    </row>
    <row r="27" spans="1:22" x14ac:dyDescent="0.3">
      <c r="A27" t="s">
        <v>135</v>
      </c>
      <c r="B27" t="s">
        <v>136</v>
      </c>
      <c r="C27" t="s">
        <v>111</v>
      </c>
      <c r="D27" t="s">
        <v>137</v>
      </c>
      <c r="E27" t="s">
        <v>138</v>
      </c>
      <c r="F27" t="s">
        <v>139</v>
      </c>
      <c r="G27" t="s">
        <v>140</v>
      </c>
      <c r="J27" t="s">
        <v>616</v>
      </c>
      <c r="K27" t="s">
        <v>136</v>
      </c>
      <c r="L27" t="s">
        <v>617</v>
      </c>
      <c r="M27" t="s">
        <v>137</v>
      </c>
      <c r="N27" t="s">
        <v>618</v>
      </c>
      <c r="O27" t="s">
        <v>139</v>
      </c>
      <c r="S27" t="s">
        <v>839</v>
      </c>
    </row>
    <row r="28" spans="1:22" x14ac:dyDescent="0.3">
      <c r="A28" t="s">
        <v>141</v>
      </c>
      <c r="D28" t="s">
        <v>142</v>
      </c>
      <c r="E28" t="s">
        <v>143</v>
      </c>
      <c r="F28" t="s">
        <v>144</v>
      </c>
      <c r="G28" t="s">
        <v>145</v>
      </c>
      <c r="J28" t="s">
        <v>619</v>
      </c>
      <c r="L28" t="s">
        <v>620</v>
      </c>
      <c r="M28" t="s">
        <v>142</v>
      </c>
      <c r="N28" t="s">
        <v>621</v>
      </c>
      <c r="O28" t="s">
        <v>144</v>
      </c>
    </row>
    <row r="29" spans="1:22" x14ac:dyDescent="0.3">
      <c r="A29" t="s">
        <v>146</v>
      </c>
      <c r="B29" t="s">
        <v>147</v>
      </c>
      <c r="C29" t="s">
        <v>148</v>
      </c>
      <c r="D29" t="s">
        <v>149</v>
      </c>
      <c r="E29" t="s">
        <v>150</v>
      </c>
      <c r="F29" t="s">
        <v>151</v>
      </c>
      <c r="G29" t="s">
        <v>152</v>
      </c>
      <c r="J29" t="s">
        <v>622</v>
      </c>
      <c r="K29" t="s">
        <v>147</v>
      </c>
      <c r="L29" t="s">
        <v>623</v>
      </c>
      <c r="M29" t="s">
        <v>149</v>
      </c>
      <c r="N29" t="s">
        <v>624</v>
      </c>
      <c r="O29" t="s">
        <v>151</v>
      </c>
    </row>
    <row r="30" spans="1:22" x14ac:dyDescent="0.3">
      <c r="A30" t="s">
        <v>153</v>
      </c>
      <c r="D30" t="s">
        <v>154</v>
      </c>
      <c r="E30" t="s">
        <v>155</v>
      </c>
      <c r="F30" t="s">
        <v>156</v>
      </c>
      <c r="G30" t="s">
        <v>157</v>
      </c>
      <c r="J30" t="s">
        <v>153</v>
      </c>
      <c r="L30" t="s">
        <v>625</v>
      </c>
      <c r="M30" t="s">
        <v>154</v>
      </c>
      <c r="N30" t="s">
        <v>626</v>
      </c>
      <c r="O30" t="s">
        <v>156</v>
      </c>
    </row>
    <row r="31" spans="1:22" x14ac:dyDescent="0.3">
      <c r="A31" t="s">
        <v>158</v>
      </c>
      <c r="D31" t="s">
        <v>154</v>
      </c>
      <c r="E31" t="s">
        <v>155</v>
      </c>
      <c r="F31" t="s">
        <v>159</v>
      </c>
      <c r="G31" t="s">
        <v>160</v>
      </c>
      <c r="J31" t="s">
        <v>230</v>
      </c>
    </row>
    <row r="32" spans="1:22" x14ac:dyDescent="0.3">
      <c r="A32" t="s">
        <v>161</v>
      </c>
      <c r="B32" t="s">
        <v>162</v>
      </c>
      <c r="C32" t="s">
        <v>163</v>
      </c>
      <c r="D32" t="s">
        <v>131</v>
      </c>
      <c r="E32" t="s">
        <v>131</v>
      </c>
      <c r="F32" t="s">
        <v>164</v>
      </c>
      <c r="G32" t="s">
        <v>165</v>
      </c>
      <c r="J32" t="s">
        <v>231</v>
      </c>
      <c r="L32" t="s">
        <v>625</v>
      </c>
      <c r="M32" t="s">
        <v>154</v>
      </c>
      <c r="N32" t="s">
        <v>627</v>
      </c>
      <c r="O32" t="s">
        <v>159</v>
      </c>
    </row>
    <row r="33" spans="1:16" x14ac:dyDescent="0.3">
      <c r="A33" t="s">
        <v>153</v>
      </c>
      <c r="D33" t="s">
        <v>154</v>
      </c>
      <c r="E33" t="s">
        <v>155</v>
      </c>
      <c r="F33" t="s">
        <v>156</v>
      </c>
      <c r="G33" t="s">
        <v>157</v>
      </c>
      <c r="J33" t="s">
        <v>161</v>
      </c>
      <c r="K33" t="s">
        <v>162</v>
      </c>
      <c r="L33" t="s">
        <v>131</v>
      </c>
      <c r="M33" t="s">
        <v>131</v>
      </c>
      <c r="N33" t="s">
        <v>628</v>
      </c>
      <c r="O33" t="s">
        <v>164</v>
      </c>
    </row>
    <row r="34" spans="1:16" x14ac:dyDescent="0.3">
      <c r="A34" t="s">
        <v>166</v>
      </c>
      <c r="J34" t="s">
        <v>153</v>
      </c>
      <c r="L34" t="s">
        <v>625</v>
      </c>
      <c r="M34" t="s">
        <v>154</v>
      </c>
      <c r="N34" t="s">
        <v>626</v>
      </c>
      <c r="O34" t="s">
        <v>156</v>
      </c>
    </row>
    <row r="35" spans="1:16" x14ac:dyDescent="0.3">
      <c r="A35" t="s">
        <v>167</v>
      </c>
      <c r="B35" t="s">
        <v>168</v>
      </c>
      <c r="C35" t="s">
        <v>169</v>
      </c>
      <c r="D35" t="s">
        <v>170</v>
      </c>
      <c r="E35" t="s">
        <v>171</v>
      </c>
      <c r="F35" t="s">
        <v>172</v>
      </c>
      <c r="G35" t="s">
        <v>173</v>
      </c>
      <c r="J35" t="s">
        <v>166</v>
      </c>
    </row>
    <row r="36" spans="1:16" x14ac:dyDescent="0.3">
      <c r="A36" t="s">
        <v>174</v>
      </c>
      <c r="B36" t="s">
        <v>175</v>
      </c>
      <c r="C36" t="s">
        <v>169</v>
      </c>
      <c r="D36" t="s">
        <v>170</v>
      </c>
      <c r="E36" t="s">
        <v>171</v>
      </c>
      <c r="F36" t="s">
        <v>172</v>
      </c>
      <c r="G36" t="s">
        <v>173</v>
      </c>
      <c r="J36" t="s">
        <v>629</v>
      </c>
      <c r="K36" t="s">
        <v>168</v>
      </c>
      <c r="L36" t="s">
        <v>630</v>
      </c>
      <c r="M36" t="s">
        <v>170</v>
      </c>
      <c r="N36" t="s">
        <v>631</v>
      </c>
      <c r="O36" t="s">
        <v>172</v>
      </c>
    </row>
    <row r="37" spans="1:16" x14ac:dyDescent="0.3">
      <c r="J37" t="s">
        <v>632</v>
      </c>
      <c r="K37" t="s">
        <v>175</v>
      </c>
      <c r="L37" t="s">
        <v>630</v>
      </c>
      <c r="M37" t="s">
        <v>170</v>
      </c>
      <c r="N37" t="s">
        <v>631</v>
      </c>
      <c r="O37" t="s">
        <v>172</v>
      </c>
    </row>
    <row r="38" spans="1:16" x14ac:dyDescent="0.3">
      <c r="J38" t="s">
        <v>153</v>
      </c>
      <c r="L38" t="s">
        <v>625</v>
      </c>
      <c r="M38" t="s">
        <v>154</v>
      </c>
      <c r="N38" t="s">
        <v>626</v>
      </c>
      <c r="O38" t="s">
        <v>156</v>
      </c>
    </row>
    <row r="40" spans="1:16" x14ac:dyDescent="0.3">
      <c r="A40" s="40" t="s">
        <v>176</v>
      </c>
      <c r="B40" s="40"/>
      <c r="C40" s="40"/>
      <c r="D40" s="40"/>
      <c r="E40" s="40"/>
      <c r="F40" s="40"/>
      <c r="G40" s="40"/>
    </row>
    <row r="41" spans="1:16" x14ac:dyDescent="0.3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J41" s="40" t="s">
        <v>176</v>
      </c>
      <c r="K41" s="40"/>
      <c r="L41" s="40"/>
      <c r="M41" s="40"/>
      <c r="N41" s="40"/>
      <c r="O41" s="40"/>
      <c r="P41" s="40"/>
    </row>
    <row r="42" spans="1:16" x14ac:dyDescent="0.3">
      <c r="A42" t="s">
        <v>9</v>
      </c>
      <c r="D42" t="s">
        <v>10</v>
      </c>
      <c r="E42" t="s">
        <v>11</v>
      </c>
      <c r="F42" t="s">
        <v>10</v>
      </c>
      <c r="G42" t="s">
        <v>11</v>
      </c>
      <c r="J42" t="s">
        <v>2</v>
      </c>
      <c r="K42" t="s">
        <v>3</v>
      </c>
      <c r="L42" t="s">
        <v>4</v>
      </c>
      <c r="M42" t="s">
        <v>5</v>
      </c>
      <c r="N42" t="s">
        <v>6</v>
      </c>
      <c r="O42" t="s">
        <v>7</v>
      </c>
      <c r="P42" t="s">
        <v>8</v>
      </c>
    </row>
    <row r="43" spans="1:16" x14ac:dyDescent="0.3">
      <c r="B43" t="s">
        <v>12</v>
      </c>
      <c r="C43" t="s">
        <v>13</v>
      </c>
      <c r="D43" t="s">
        <v>14</v>
      </c>
      <c r="E43" t="s">
        <v>14</v>
      </c>
      <c r="F43" t="s">
        <v>14</v>
      </c>
      <c r="G43" t="s">
        <v>14</v>
      </c>
      <c r="J43" t="s">
        <v>9</v>
      </c>
      <c r="L43">
        <v>2022</v>
      </c>
      <c r="M43">
        <v>2021</v>
      </c>
      <c r="N43">
        <v>2022</v>
      </c>
      <c r="O43">
        <v>2021</v>
      </c>
    </row>
    <row r="44" spans="1:16" x14ac:dyDescent="0.3">
      <c r="A44" t="s">
        <v>153</v>
      </c>
      <c r="D44" t="s">
        <v>154</v>
      </c>
      <c r="E44" t="s">
        <v>155</v>
      </c>
      <c r="F44" t="s">
        <v>156</v>
      </c>
      <c r="G44" t="s">
        <v>157</v>
      </c>
      <c r="K44" t="s">
        <v>12</v>
      </c>
      <c r="M44" t="s">
        <v>14</v>
      </c>
      <c r="N44" t="s">
        <v>14</v>
      </c>
      <c r="O44" t="s">
        <v>14</v>
      </c>
    </row>
    <row r="45" spans="1:16" x14ac:dyDescent="0.3">
      <c r="A45" t="s">
        <v>177</v>
      </c>
      <c r="D45" t="s">
        <v>178</v>
      </c>
      <c r="E45" t="s">
        <v>179</v>
      </c>
      <c r="F45" t="s">
        <v>180</v>
      </c>
      <c r="G45" t="s">
        <v>181</v>
      </c>
      <c r="J45" t="s">
        <v>153</v>
      </c>
      <c r="L45" s="3">
        <v>314188</v>
      </c>
      <c r="M45" s="3">
        <v>764919</v>
      </c>
      <c r="N45" s="3">
        <v>422939</v>
      </c>
      <c r="O45" s="3">
        <v>850182</v>
      </c>
    </row>
    <row r="46" spans="1:16" x14ac:dyDescent="0.3">
      <c r="A46" t="s">
        <v>182</v>
      </c>
      <c r="D46" t="s">
        <v>183</v>
      </c>
      <c r="E46" t="s">
        <v>184</v>
      </c>
      <c r="F46" t="s">
        <v>183</v>
      </c>
      <c r="G46" t="s">
        <v>184</v>
      </c>
      <c r="J46" t="s">
        <v>177</v>
      </c>
      <c r="L46" t="s">
        <v>633</v>
      </c>
      <c r="M46" t="s">
        <v>178</v>
      </c>
      <c r="N46" t="s">
        <v>634</v>
      </c>
      <c r="O46" t="s">
        <v>180</v>
      </c>
    </row>
    <row r="47" spans="1:16" x14ac:dyDescent="0.3">
      <c r="A47" t="s">
        <v>185</v>
      </c>
      <c r="D47" t="s">
        <v>186</v>
      </c>
      <c r="E47" t="s">
        <v>187</v>
      </c>
      <c r="F47" t="s">
        <v>188</v>
      </c>
      <c r="G47" t="s">
        <v>187</v>
      </c>
      <c r="J47" t="s">
        <v>182</v>
      </c>
      <c r="L47" t="s">
        <v>635</v>
      </c>
      <c r="M47" t="s">
        <v>183</v>
      </c>
      <c r="N47" t="s">
        <v>635</v>
      </c>
      <c r="O47" t="s">
        <v>183</v>
      </c>
    </row>
    <row r="48" spans="1:16" x14ac:dyDescent="0.3">
      <c r="A48" t="s">
        <v>189</v>
      </c>
      <c r="D48" t="s">
        <v>190</v>
      </c>
      <c r="E48" t="s">
        <v>131</v>
      </c>
      <c r="F48" t="s">
        <v>191</v>
      </c>
      <c r="G48" t="s">
        <v>131</v>
      </c>
      <c r="J48" t="s">
        <v>185</v>
      </c>
      <c r="L48" t="s">
        <v>636</v>
      </c>
      <c r="M48" t="s">
        <v>186</v>
      </c>
      <c r="N48" t="s">
        <v>636</v>
      </c>
      <c r="O48" t="s">
        <v>188</v>
      </c>
    </row>
    <row r="49" spans="1:15" x14ac:dyDescent="0.3">
      <c r="A49" t="s">
        <v>192</v>
      </c>
      <c r="B49" t="s">
        <v>127</v>
      </c>
      <c r="C49">
        <v>208</v>
      </c>
      <c r="D49" t="s">
        <v>193</v>
      </c>
      <c r="E49" t="s">
        <v>194</v>
      </c>
      <c r="F49" t="s">
        <v>131</v>
      </c>
      <c r="G49" t="s">
        <v>131</v>
      </c>
      <c r="J49" t="s">
        <v>189</v>
      </c>
      <c r="L49" t="s">
        <v>637</v>
      </c>
      <c r="M49" t="s">
        <v>190</v>
      </c>
      <c r="N49" t="s">
        <v>637</v>
      </c>
      <c r="O49" t="s">
        <v>191</v>
      </c>
    </row>
    <row r="50" spans="1:15" x14ac:dyDescent="0.3">
      <c r="A50" t="s">
        <v>195</v>
      </c>
      <c r="J50" t="s">
        <v>192</v>
      </c>
      <c r="K50" t="s">
        <v>127</v>
      </c>
      <c r="L50" t="s">
        <v>638</v>
      </c>
      <c r="M50" t="s">
        <v>193</v>
      </c>
      <c r="N50" t="s">
        <v>131</v>
      </c>
      <c r="O50" t="s">
        <v>131</v>
      </c>
    </row>
    <row r="51" spans="1:15" x14ac:dyDescent="0.3">
      <c r="A51" t="s">
        <v>196</v>
      </c>
      <c r="D51" t="s">
        <v>197</v>
      </c>
      <c r="E51" t="s">
        <v>198</v>
      </c>
      <c r="F51" t="s">
        <v>199</v>
      </c>
      <c r="G51" t="s">
        <v>200</v>
      </c>
      <c r="J51" t="s">
        <v>639</v>
      </c>
      <c r="L51" t="s">
        <v>640</v>
      </c>
      <c r="M51" t="s">
        <v>197</v>
      </c>
      <c r="N51" t="s">
        <v>641</v>
      </c>
      <c r="O51" t="s">
        <v>199</v>
      </c>
    </row>
    <row r="52" spans="1:15" x14ac:dyDescent="0.3">
      <c r="A52" t="s">
        <v>201</v>
      </c>
      <c r="J52" t="s">
        <v>642</v>
      </c>
    </row>
    <row r="53" spans="1:15" x14ac:dyDescent="0.3">
      <c r="A53" t="s">
        <v>202</v>
      </c>
      <c r="J53" t="s">
        <v>643</v>
      </c>
    </row>
    <row r="54" spans="1:15" x14ac:dyDescent="0.3">
      <c r="A54" t="s">
        <v>203</v>
      </c>
      <c r="B54" t="s">
        <v>204</v>
      </c>
      <c r="C54">
        <v>223</v>
      </c>
      <c r="D54" t="s">
        <v>205</v>
      </c>
      <c r="E54" t="s">
        <v>206</v>
      </c>
      <c r="F54" t="s">
        <v>207</v>
      </c>
      <c r="G54" t="s">
        <v>208</v>
      </c>
      <c r="J54" t="s">
        <v>203</v>
      </c>
      <c r="K54" t="s">
        <v>204</v>
      </c>
      <c r="L54" t="s">
        <v>644</v>
      </c>
      <c r="M54" t="s">
        <v>205</v>
      </c>
      <c r="N54" t="s">
        <v>645</v>
      </c>
      <c r="O54" t="s">
        <v>207</v>
      </c>
    </row>
    <row r="55" spans="1:15" x14ac:dyDescent="0.3">
      <c r="A55" t="s">
        <v>209</v>
      </c>
      <c r="J55" t="s">
        <v>646</v>
      </c>
      <c r="L55" t="s">
        <v>131</v>
      </c>
      <c r="M55" t="s">
        <v>131</v>
      </c>
      <c r="N55" t="s">
        <v>647</v>
      </c>
      <c r="O55" t="s">
        <v>211</v>
      </c>
    </row>
    <row r="56" spans="1:15" x14ac:dyDescent="0.3">
      <c r="A56" t="s">
        <v>210</v>
      </c>
      <c r="D56" t="s">
        <v>131</v>
      </c>
      <c r="E56" t="s">
        <v>131</v>
      </c>
      <c r="F56" t="s">
        <v>211</v>
      </c>
      <c r="G56" t="s">
        <v>131</v>
      </c>
      <c r="J56" t="s">
        <v>185</v>
      </c>
      <c r="L56" t="s">
        <v>648</v>
      </c>
      <c r="M56" t="s">
        <v>212</v>
      </c>
      <c r="N56" t="s">
        <v>649</v>
      </c>
      <c r="O56" t="s">
        <v>214</v>
      </c>
    </row>
    <row r="57" spans="1:15" x14ac:dyDescent="0.3">
      <c r="A57" t="s">
        <v>185</v>
      </c>
      <c r="D57" t="s">
        <v>212</v>
      </c>
      <c r="E57" t="s">
        <v>213</v>
      </c>
      <c r="F57" t="s">
        <v>214</v>
      </c>
      <c r="G57" t="s">
        <v>215</v>
      </c>
      <c r="J57" t="s">
        <v>189</v>
      </c>
      <c r="L57" t="s">
        <v>650</v>
      </c>
      <c r="M57" t="s">
        <v>216</v>
      </c>
      <c r="N57" t="s">
        <v>651</v>
      </c>
      <c r="O57" t="s">
        <v>216</v>
      </c>
    </row>
    <row r="58" spans="1:15" x14ac:dyDescent="0.3">
      <c r="A58" t="s">
        <v>189</v>
      </c>
      <c r="D58" t="s">
        <v>216</v>
      </c>
      <c r="E58" t="s">
        <v>131</v>
      </c>
      <c r="F58" t="s">
        <v>216</v>
      </c>
      <c r="G58" t="s">
        <v>131</v>
      </c>
      <c r="J58" t="s">
        <v>192</v>
      </c>
      <c r="K58" t="s">
        <v>127</v>
      </c>
      <c r="L58" t="s">
        <v>652</v>
      </c>
      <c r="M58" t="s">
        <v>217</v>
      </c>
      <c r="N58" t="s">
        <v>131</v>
      </c>
      <c r="O58" t="s">
        <v>131</v>
      </c>
    </row>
    <row r="59" spans="1:15" x14ac:dyDescent="0.3">
      <c r="A59" t="s">
        <v>192</v>
      </c>
      <c r="B59" t="s">
        <v>127</v>
      </c>
      <c r="C59">
        <v>208</v>
      </c>
      <c r="D59" t="s">
        <v>217</v>
      </c>
      <c r="E59" t="s">
        <v>218</v>
      </c>
      <c r="F59" t="s">
        <v>131</v>
      </c>
      <c r="G59" t="s">
        <v>131</v>
      </c>
      <c r="J59" t="s">
        <v>653</v>
      </c>
      <c r="L59" t="s">
        <v>654</v>
      </c>
      <c r="M59" t="s">
        <v>220</v>
      </c>
      <c r="N59" t="s">
        <v>655</v>
      </c>
      <c r="O59" t="s">
        <v>222</v>
      </c>
    </row>
    <row r="60" spans="1:15" x14ac:dyDescent="0.3">
      <c r="A60" t="s">
        <v>219</v>
      </c>
      <c r="J60" t="s">
        <v>224</v>
      </c>
      <c r="L60" t="s">
        <v>656</v>
      </c>
      <c r="M60" t="s">
        <v>225</v>
      </c>
      <c r="N60" t="s">
        <v>657</v>
      </c>
      <c r="O60" t="s">
        <v>658</v>
      </c>
    </row>
    <row r="61" spans="1:15" x14ac:dyDescent="0.3">
      <c r="A61" t="s">
        <v>196</v>
      </c>
      <c r="D61" t="s">
        <v>220</v>
      </c>
      <c r="E61" t="s">
        <v>221</v>
      </c>
      <c r="F61" t="s">
        <v>222</v>
      </c>
      <c r="G61" t="s">
        <v>223</v>
      </c>
      <c r="J61" t="s">
        <v>227</v>
      </c>
      <c r="L61" t="s">
        <v>659</v>
      </c>
      <c r="M61" t="s">
        <v>228</v>
      </c>
      <c r="N61" t="s">
        <v>660</v>
      </c>
      <c r="O61" t="s">
        <v>661</v>
      </c>
    </row>
    <row r="62" spans="1:15" x14ac:dyDescent="0.3">
      <c r="A62" t="s">
        <v>224</v>
      </c>
      <c r="D62" t="s">
        <v>225</v>
      </c>
      <c r="E62" t="s">
        <v>226</v>
      </c>
      <c r="F62">
        <v>-785618</v>
      </c>
      <c r="G62">
        <v>182556</v>
      </c>
      <c r="J62" t="s">
        <v>230</v>
      </c>
    </row>
    <row r="63" spans="1:15" x14ac:dyDescent="0.3">
      <c r="A63" t="s">
        <v>227</v>
      </c>
      <c r="D63" t="s">
        <v>228</v>
      </c>
      <c r="E63" t="s">
        <v>229</v>
      </c>
      <c r="F63">
        <v>64564</v>
      </c>
      <c r="G63">
        <v>805309</v>
      </c>
      <c r="J63" t="s">
        <v>231</v>
      </c>
      <c r="L63" t="s">
        <v>659</v>
      </c>
      <c r="M63" t="s">
        <v>228</v>
      </c>
      <c r="N63" t="s">
        <v>662</v>
      </c>
      <c r="O63" t="s">
        <v>663</v>
      </c>
    </row>
    <row r="64" spans="1:15" x14ac:dyDescent="0.3">
      <c r="A64" t="s">
        <v>230</v>
      </c>
      <c r="J64" t="s">
        <v>161</v>
      </c>
      <c r="L64" t="s">
        <v>131</v>
      </c>
      <c r="M64" t="s">
        <v>131</v>
      </c>
      <c r="N64" t="s">
        <v>664</v>
      </c>
      <c r="O64" t="s">
        <v>665</v>
      </c>
    </row>
    <row r="65" spans="1:16" x14ac:dyDescent="0.3">
      <c r="A65" t="s">
        <v>231</v>
      </c>
      <c r="D65" t="s">
        <v>228</v>
      </c>
      <c r="E65" t="s">
        <v>229</v>
      </c>
      <c r="F65">
        <v>47980</v>
      </c>
      <c r="G65">
        <v>815361</v>
      </c>
      <c r="J65" t="s">
        <v>227</v>
      </c>
      <c r="L65" t="s">
        <v>659</v>
      </c>
      <c r="M65" t="s">
        <v>228</v>
      </c>
      <c r="N65" t="s">
        <v>660</v>
      </c>
      <c r="O65" t="s">
        <v>661</v>
      </c>
    </row>
    <row r="66" spans="1:16" x14ac:dyDescent="0.3">
      <c r="A66" t="s">
        <v>161</v>
      </c>
      <c r="D66" t="s">
        <v>131</v>
      </c>
      <c r="E66" t="s">
        <v>131</v>
      </c>
      <c r="F66">
        <v>16584</v>
      </c>
      <c r="G66">
        <v>-10052</v>
      </c>
    </row>
    <row r="67" spans="1:16" x14ac:dyDescent="0.3">
      <c r="A67" t="s">
        <v>227</v>
      </c>
      <c r="D67" t="s">
        <v>228</v>
      </c>
      <c r="E67" t="s">
        <v>229</v>
      </c>
      <c r="F67">
        <v>64564</v>
      </c>
      <c r="G67">
        <v>805309</v>
      </c>
    </row>
    <row r="68" spans="1:16" x14ac:dyDescent="0.3">
      <c r="J68" s="40" t="s">
        <v>232</v>
      </c>
      <c r="K68" s="40"/>
      <c r="L68" s="40"/>
      <c r="M68" s="40"/>
      <c r="N68" s="40"/>
      <c r="O68" s="40"/>
      <c r="P68" s="40"/>
    </row>
    <row r="69" spans="1:16" x14ac:dyDescent="0.3">
      <c r="J69" t="s">
        <v>2</v>
      </c>
      <c r="K69" t="s">
        <v>3</v>
      </c>
      <c r="L69" t="s">
        <v>4</v>
      </c>
      <c r="M69" t="s">
        <v>5</v>
      </c>
      <c r="N69" t="s">
        <v>6</v>
      </c>
      <c r="O69" t="s">
        <v>7</v>
      </c>
      <c r="P69" t="s">
        <v>8</v>
      </c>
    </row>
    <row r="70" spans="1:16" x14ac:dyDescent="0.3">
      <c r="J70" t="s">
        <v>233</v>
      </c>
      <c r="L70" t="s">
        <v>12</v>
      </c>
      <c r="M70" t="s">
        <v>571</v>
      </c>
      <c r="N70" t="s">
        <v>10</v>
      </c>
      <c r="O70" t="s">
        <v>571</v>
      </c>
      <c r="P70" t="s">
        <v>10</v>
      </c>
    </row>
    <row r="71" spans="1:16" x14ac:dyDescent="0.3">
      <c r="M71" t="s">
        <v>572</v>
      </c>
      <c r="N71" t="s">
        <v>572</v>
      </c>
      <c r="O71" t="s">
        <v>572</v>
      </c>
      <c r="P71" t="s">
        <v>572</v>
      </c>
    </row>
    <row r="72" spans="1:16" x14ac:dyDescent="0.3">
      <c r="A72" s="40" t="s">
        <v>232</v>
      </c>
      <c r="B72" s="40"/>
      <c r="C72" s="40"/>
      <c r="D72" s="40"/>
      <c r="E72" s="40"/>
      <c r="F72" s="40"/>
      <c r="G72" s="40"/>
      <c r="J72" t="s">
        <v>234</v>
      </c>
    </row>
    <row r="73" spans="1:16" x14ac:dyDescent="0.3">
      <c r="A73" t="s">
        <v>2</v>
      </c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J73" t="s">
        <v>235</v>
      </c>
      <c r="L73" t="s">
        <v>236</v>
      </c>
      <c r="M73" t="s">
        <v>666</v>
      </c>
      <c r="N73" t="s">
        <v>238</v>
      </c>
      <c r="O73" t="s">
        <v>667</v>
      </c>
      <c r="P73" t="s">
        <v>240</v>
      </c>
    </row>
    <row r="74" spans="1:16" x14ac:dyDescent="0.3">
      <c r="A74" t="s">
        <v>233</v>
      </c>
      <c r="D74" t="s">
        <v>10</v>
      </c>
      <c r="E74" t="s">
        <v>11</v>
      </c>
      <c r="F74" t="s">
        <v>10</v>
      </c>
      <c r="G74" t="s">
        <v>11</v>
      </c>
      <c r="J74" t="s">
        <v>242</v>
      </c>
      <c r="L74" t="s">
        <v>243</v>
      </c>
      <c r="M74" s="2">
        <v>2170248</v>
      </c>
      <c r="N74" t="s">
        <v>244</v>
      </c>
      <c r="O74" t="s">
        <v>668</v>
      </c>
      <c r="P74" t="s">
        <v>244</v>
      </c>
    </row>
    <row r="75" spans="1:16" x14ac:dyDescent="0.3">
      <c r="B75" t="s">
        <v>12</v>
      </c>
      <c r="C75" t="s">
        <v>13</v>
      </c>
      <c r="D75" t="s">
        <v>14</v>
      </c>
      <c r="E75" t="s">
        <v>14</v>
      </c>
      <c r="F75" t="s">
        <v>14</v>
      </c>
      <c r="G75" t="s">
        <v>14</v>
      </c>
      <c r="J75" t="s">
        <v>246</v>
      </c>
      <c r="L75" t="s">
        <v>247</v>
      </c>
      <c r="M75" s="2">
        <v>1659589</v>
      </c>
      <c r="N75" t="s">
        <v>248</v>
      </c>
      <c r="O75" t="s">
        <v>669</v>
      </c>
      <c r="P75" t="s">
        <v>248</v>
      </c>
    </row>
    <row r="76" spans="1:16" x14ac:dyDescent="0.3">
      <c r="A76" t="s">
        <v>234</v>
      </c>
      <c r="J76" t="s">
        <v>250</v>
      </c>
      <c r="L76" t="s">
        <v>251</v>
      </c>
      <c r="M76" s="2">
        <v>375582</v>
      </c>
      <c r="N76" t="s">
        <v>568</v>
      </c>
      <c r="O76" t="s">
        <v>670</v>
      </c>
      <c r="P76" t="s">
        <v>253</v>
      </c>
    </row>
    <row r="77" spans="1:16" x14ac:dyDescent="0.3">
      <c r="A77" t="s">
        <v>235</v>
      </c>
      <c r="B77" t="s">
        <v>236</v>
      </c>
      <c r="C77" t="s">
        <v>237</v>
      </c>
      <c r="D77" t="s">
        <v>238</v>
      </c>
      <c r="E77" t="s">
        <v>239</v>
      </c>
      <c r="F77" t="s">
        <v>240</v>
      </c>
      <c r="G77" t="s">
        <v>241</v>
      </c>
      <c r="J77" t="s">
        <v>255</v>
      </c>
      <c r="L77" t="s">
        <v>256</v>
      </c>
      <c r="M77" s="2">
        <v>14794</v>
      </c>
      <c r="N77" t="s">
        <v>258</v>
      </c>
      <c r="O77" t="s">
        <v>671</v>
      </c>
      <c r="P77" t="s">
        <v>258</v>
      </c>
    </row>
    <row r="78" spans="1:16" x14ac:dyDescent="0.3">
      <c r="A78" t="s">
        <v>242</v>
      </c>
      <c r="B78" t="s">
        <v>243</v>
      </c>
      <c r="C78" t="s">
        <v>237</v>
      </c>
      <c r="D78" s="2">
        <v>1492713</v>
      </c>
      <c r="E78" s="2">
        <v>722727</v>
      </c>
      <c r="F78" t="s">
        <v>244</v>
      </c>
      <c r="G78" t="s">
        <v>245</v>
      </c>
      <c r="J78" t="s">
        <v>672</v>
      </c>
      <c r="L78" t="s">
        <v>261</v>
      </c>
      <c r="M78" s="2">
        <v>1648699</v>
      </c>
      <c r="N78" t="s">
        <v>673</v>
      </c>
      <c r="O78" t="s">
        <v>674</v>
      </c>
      <c r="P78" t="s">
        <v>262</v>
      </c>
    </row>
    <row r="79" spans="1:16" x14ac:dyDescent="0.3">
      <c r="A79" t="s">
        <v>246</v>
      </c>
      <c r="B79" t="s">
        <v>247</v>
      </c>
      <c r="C79" t="s">
        <v>237</v>
      </c>
      <c r="D79" s="2">
        <v>118969</v>
      </c>
      <c r="E79" s="2">
        <v>15747</v>
      </c>
      <c r="F79" t="s">
        <v>248</v>
      </c>
      <c r="G79" t="s">
        <v>249</v>
      </c>
      <c r="J79" t="s">
        <v>264</v>
      </c>
      <c r="L79" t="s">
        <v>265</v>
      </c>
      <c r="M79" s="2">
        <v>67726643</v>
      </c>
      <c r="N79" t="s">
        <v>675</v>
      </c>
      <c r="O79" t="s">
        <v>676</v>
      </c>
      <c r="P79" t="s">
        <v>267</v>
      </c>
    </row>
    <row r="80" spans="1:16" x14ac:dyDescent="0.3">
      <c r="A80" t="s">
        <v>250</v>
      </c>
      <c r="B80" t="s">
        <v>251</v>
      </c>
      <c r="C80" t="s">
        <v>252</v>
      </c>
      <c r="D80" s="2">
        <v>1000505</v>
      </c>
      <c r="E80" t="s">
        <v>131</v>
      </c>
      <c r="F80" t="s">
        <v>253</v>
      </c>
      <c r="G80" t="s">
        <v>254</v>
      </c>
      <c r="J80" t="s">
        <v>269</v>
      </c>
      <c r="L80" t="s">
        <v>270</v>
      </c>
      <c r="M80" s="2">
        <v>35889996</v>
      </c>
      <c r="N80" t="s">
        <v>677</v>
      </c>
      <c r="O80" t="s">
        <v>678</v>
      </c>
      <c r="P80" t="s">
        <v>272</v>
      </c>
    </row>
    <row r="81" spans="1:16" x14ac:dyDescent="0.3">
      <c r="A81" t="s">
        <v>255</v>
      </c>
      <c r="B81" t="s">
        <v>256</v>
      </c>
      <c r="C81" t="s">
        <v>257</v>
      </c>
      <c r="D81" s="2">
        <v>26402</v>
      </c>
      <c r="E81" s="2">
        <v>38189</v>
      </c>
      <c r="F81" t="s">
        <v>258</v>
      </c>
      <c r="G81" t="s">
        <v>259</v>
      </c>
      <c r="J81" t="s">
        <v>679</v>
      </c>
      <c r="L81" t="s">
        <v>275</v>
      </c>
      <c r="M81" s="2">
        <v>5286053</v>
      </c>
      <c r="N81" t="s">
        <v>680</v>
      </c>
      <c r="O81" t="s">
        <v>681</v>
      </c>
      <c r="P81" t="s">
        <v>277</v>
      </c>
    </row>
    <row r="82" spans="1:16" x14ac:dyDescent="0.3">
      <c r="A82" t="s">
        <v>260</v>
      </c>
      <c r="B82" t="s">
        <v>261</v>
      </c>
      <c r="C82" t="s">
        <v>257</v>
      </c>
      <c r="D82" s="2">
        <v>2575616</v>
      </c>
      <c r="E82" s="2">
        <v>7143403</v>
      </c>
      <c r="F82" t="s">
        <v>262</v>
      </c>
      <c r="G82" t="s">
        <v>263</v>
      </c>
      <c r="J82" t="s">
        <v>279</v>
      </c>
      <c r="L82" t="s">
        <v>280</v>
      </c>
      <c r="M82" t="s">
        <v>131</v>
      </c>
      <c r="N82" t="s">
        <v>131</v>
      </c>
      <c r="O82" t="s">
        <v>682</v>
      </c>
      <c r="P82" t="s">
        <v>282</v>
      </c>
    </row>
    <row r="83" spans="1:16" x14ac:dyDescent="0.3">
      <c r="A83" t="s">
        <v>264</v>
      </c>
      <c r="B83" t="s">
        <v>265</v>
      </c>
      <c r="C83" t="s">
        <v>266</v>
      </c>
      <c r="D83" s="2">
        <v>67835059</v>
      </c>
      <c r="E83" s="2">
        <v>67517674</v>
      </c>
      <c r="F83" t="s">
        <v>267</v>
      </c>
      <c r="G83" t="s">
        <v>268</v>
      </c>
      <c r="J83" t="s">
        <v>284</v>
      </c>
      <c r="L83" t="s">
        <v>285</v>
      </c>
      <c r="M83" t="s">
        <v>683</v>
      </c>
      <c r="N83" t="s">
        <v>287</v>
      </c>
      <c r="O83" t="s">
        <v>131</v>
      </c>
      <c r="P83" t="s">
        <v>131</v>
      </c>
    </row>
    <row r="84" spans="1:16" x14ac:dyDescent="0.3">
      <c r="A84" t="s">
        <v>269</v>
      </c>
      <c r="B84" t="s">
        <v>270</v>
      </c>
      <c r="C84" t="s">
        <v>271</v>
      </c>
      <c r="D84" s="2">
        <v>17157602</v>
      </c>
      <c r="E84" s="2">
        <v>21168076</v>
      </c>
      <c r="F84" t="s">
        <v>272</v>
      </c>
      <c r="G84" t="s">
        <v>273</v>
      </c>
      <c r="J84" t="s">
        <v>289</v>
      </c>
      <c r="L84" t="s">
        <v>290</v>
      </c>
      <c r="M84" t="s">
        <v>684</v>
      </c>
      <c r="N84" t="s">
        <v>292</v>
      </c>
      <c r="O84" t="s">
        <v>685</v>
      </c>
      <c r="P84" t="s">
        <v>294</v>
      </c>
    </row>
    <row r="85" spans="1:16" x14ac:dyDescent="0.3">
      <c r="A85" t="s">
        <v>274</v>
      </c>
      <c r="B85" t="s">
        <v>275</v>
      </c>
      <c r="C85" t="s">
        <v>276</v>
      </c>
      <c r="D85" s="2">
        <v>18249861</v>
      </c>
      <c r="E85" s="2">
        <v>19385038</v>
      </c>
      <c r="F85" t="s">
        <v>277</v>
      </c>
      <c r="G85" t="s">
        <v>278</v>
      </c>
      <c r="J85" t="s">
        <v>296</v>
      </c>
      <c r="L85" t="s">
        <v>297</v>
      </c>
      <c r="M85" t="s">
        <v>686</v>
      </c>
      <c r="N85" t="s">
        <v>299</v>
      </c>
      <c r="O85" t="s">
        <v>687</v>
      </c>
      <c r="P85" t="s">
        <v>301</v>
      </c>
    </row>
    <row r="86" spans="1:16" x14ac:dyDescent="0.3">
      <c r="A86" t="s">
        <v>279</v>
      </c>
      <c r="B86" t="s">
        <v>280</v>
      </c>
      <c r="C86" t="s">
        <v>281</v>
      </c>
      <c r="D86" t="s">
        <v>131</v>
      </c>
      <c r="F86" t="s">
        <v>282</v>
      </c>
      <c r="G86" t="s">
        <v>283</v>
      </c>
      <c r="J86" t="s">
        <v>303</v>
      </c>
      <c r="L86" t="s">
        <v>304</v>
      </c>
      <c r="M86" t="s">
        <v>688</v>
      </c>
      <c r="N86" t="s">
        <v>306</v>
      </c>
      <c r="O86" t="s">
        <v>689</v>
      </c>
      <c r="P86" t="s">
        <v>307</v>
      </c>
    </row>
    <row r="87" spans="1:16" x14ac:dyDescent="0.3">
      <c r="A87" t="s">
        <v>284</v>
      </c>
      <c r="B87" t="s">
        <v>285</v>
      </c>
      <c r="C87" t="s">
        <v>286</v>
      </c>
      <c r="D87" t="s">
        <v>287</v>
      </c>
      <c r="E87" t="s">
        <v>288</v>
      </c>
      <c r="F87" t="s">
        <v>131</v>
      </c>
      <c r="G87" t="s">
        <v>131</v>
      </c>
      <c r="J87" t="s">
        <v>309</v>
      </c>
      <c r="L87" t="s">
        <v>310</v>
      </c>
      <c r="M87" s="2">
        <v>2464317</v>
      </c>
      <c r="N87" t="s">
        <v>690</v>
      </c>
      <c r="O87" t="s">
        <v>691</v>
      </c>
      <c r="P87" t="s">
        <v>312</v>
      </c>
    </row>
    <row r="88" spans="1:16" x14ac:dyDescent="0.3">
      <c r="A88" t="s">
        <v>289</v>
      </c>
      <c r="B88" t="s">
        <v>290</v>
      </c>
      <c r="C88" t="s">
        <v>291</v>
      </c>
      <c r="D88" t="s">
        <v>292</v>
      </c>
      <c r="E88" t="s">
        <v>293</v>
      </c>
      <c r="F88" t="s">
        <v>294</v>
      </c>
      <c r="G88" t="s">
        <v>295</v>
      </c>
      <c r="J88" t="s">
        <v>314</v>
      </c>
      <c r="M88" t="s">
        <v>692</v>
      </c>
      <c r="N88" t="s">
        <v>315</v>
      </c>
      <c r="O88" t="s">
        <v>693</v>
      </c>
      <c r="P88" t="s">
        <v>317</v>
      </c>
    </row>
    <row r="89" spans="1:16" x14ac:dyDescent="0.3">
      <c r="A89" t="s">
        <v>296</v>
      </c>
      <c r="B89" t="s">
        <v>297</v>
      </c>
      <c r="C89" t="s">
        <v>298</v>
      </c>
      <c r="D89" t="s">
        <v>299</v>
      </c>
      <c r="E89" t="s">
        <v>300</v>
      </c>
      <c r="F89" t="s">
        <v>301</v>
      </c>
      <c r="G89" t="s">
        <v>302</v>
      </c>
      <c r="J89" t="s">
        <v>319</v>
      </c>
    </row>
    <row r="90" spans="1:16" x14ac:dyDescent="0.3">
      <c r="A90" t="s">
        <v>303</v>
      </c>
      <c r="B90" t="s">
        <v>304</v>
      </c>
      <c r="C90" t="s">
        <v>305</v>
      </c>
      <c r="D90" t="s">
        <v>306</v>
      </c>
      <c r="E90" t="s">
        <v>131</v>
      </c>
      <c r="F90" t="s">
        <v>307</v>
      </c>
      <c r="G90" t="s">
        <v>308</v>
      </c>
      <c r="J90" t="s">
        <v>320</v>
      </c>
      <c r="L90" t="s">
        <v>321</v>
      </c>
      <c r="M90" s="2">
        <v>2601475</v>
      </c>
      <c r="N90" t="s">
        <v>694</v>
      </c>
      <c r="O90" t="s">
        <v>695</v>
      </c>
      <c r="P90" t="s">
        <v>323</v>
      </c>
    </row>
    <row r="91" spans="1:16" x14ac:dyDescent="0.3">
      <c r="A91" t="s">
        <v>309</v>
      </c>
      <c r="B91" t="s">
        <v>310</v>
      </c>
      <c r="C91" t="s">
        <v>311</v>
      </c>
      <c r="D91" s="2">
        <v>1288710</v>
      </c>
      <c r="E91" s="2">
        <v>1032828</v>
      </c>
      <c r="F91" t="s">
        <v>312</v>
      </c>
      <c r="G91" t="s">
        <v>313</v>
      </c>
      <c r="J91" t="s">
        <v>255</v>
      </c>
      <c r="L91" t="s">
        <v>256</v>
      </c>
      <c r="M91" t="s">
        <v>131</v>
      </c>
      <c r="N91" t="s">
        <v>325</v>
      </c>
      <c r="O91" t="s">
        <v>131</v>
      </c>
      <c r="P91" t="s">
        <v>325</v>
      </c>
    </row>
    <row r="92" spans="1:16" x14ac:dyDescent="0.3">
      <c r="A92" t="s">
        <v>314</v>
      </c>
      <c r="D92" t="s">
        <v>315</v>
      </c>
      <c r="E92" t="s">
        <v>316</v>
      </c>
      <c r="F92" t="s">
        <v>317</v>
      </c>
      <c r="G92" t="s">
        <v>318</v>
      </c>
      <c r="J92" t="s">
        <v>327</v>
      </c>
      <c r="L92" t="s">
        <v>328</v>
      </c>
      <c r="M92" s="2">
        <v>12551812</v>
      </c>
      <c r="N92" t="s">
        <v>696</v>
      </c>
      <c r="O92" t="s">
        <v>697</v>
      </c>
      <c r="P92" t="s">
        <v>330</v>
      </c>
    </row>
    <row r="93" spans="1:16" x14ac:dyDescent="0.3">
      <c r="A93" t="s">
        <v>319</v>
      </c>
      <c r="J93" t="s">
        <v>698</v>
      </c>
      <c r="L93" t="s">
        <v>333</v>
      </c>
      <c r="M93" s="2">
        <v>92591545</v>
      </c>
      <c r="N93" t="s">
        <v>699</v>
      </c>
      <c r="O93" t="s">
        <v>700</v>
      </c>
      <c r="P93" t="s">
        <v>334</v>
      </c>
    </row>
    <row r="94" spans="1:16" x14ac:dyDescent="0.3">
      <c r="A94" t="s">
        <v>320</v>
      </c>
      <c r="B94" t="s">
        <v>321</v>
      </c>
      <c r="C94" t="s">
        <v>322</v>
      </c>
      <c r="D94" s="2">
        <v>6056855</v>
      </c>
      <c r="E94" s="2">
        <v>9980590</v>
      </c>
      <c r="F94" t="s">
        <v>323</v>
      </c>
      <c r="G94" t="s">
        <v>324</v>
      </c>
      <c r="J94" t="s">
        <v>701</v>
      </c>
      <c r="L94" t="s">
        <v>337</v>
      </c>
      <c r="M94" t="s">
        <v>131</v>
      </c>
      <c r="N94" t="s">
        <v>131</v>
      </c>
      <c r="O94" t="s">
        <v>702</v>
      </c>
      <c r="P94" t="s">
        <v>339</v>
      </c>
    </row>
    <row r="95" spans="1:16" x14ac:dyDescent="0.3">
      <c r="A95" t="s">
        <v>255</v>
      </c>
      <c r="B95" t="s">
        <v>256</v>
      </c>
      <c r="C95" t="s">
        <v>257</v>
      </c>
      <c r="D95" s="2">
        <v>22327</v>
      </c>
      <c r="E95" s="2">
        <v>8313</v>
      </c>
      <c r="F95" t="s">
        <v>325</v>
      </c>
      <c r="G95" t="s">
        <v>326</v>
      </c>
      <c r="J95" t="s">
        <v>341</v>
      </c>
      <c r="L95" t="s">
        <v>342</v>
      </c>
      <c r="M95" s="2">
        <v>276181</v>
      </c>
      <c r="N95" t="s">
        <v>703</v>
      </c>
      <c r="O95" t="s">
        <v>704</v>
      </c>
      <c r="P95" t="s">
        <v>344</v>
      </c>
    </row>
    <row r="96" spans="1:16" x14ac:dyDescent="0.3">
      <c r="A96" t="s">
        <v>327</v>
      </c>
      <c r="B96" t="s">
        <v>328</v>
      </c>
      <c r="C96" t="s">
        <v>329</v>
      </c>
      <c r="D96" s="2">
        <v>8662744</v>
      </c>
      <c r="E96" s="2">
        <v>10205564</v>
      </c>
      <c r="F96" t="s">
        <v>330</v>
      </c>
      <c r="G96" t="s">
        <v>331</v>
      </c>
      <c r="J96" t="s">
        <v>346</v>
      </c>
      <c r="L96" t="s">
        <v>304</v>
      </c>
      <c r="M96" t="s">
        <v>131</v>
      </c>
      <c r="N96" t="s">
        <v>131</v>
      </c>
      <c r="O96" t="s">
        <v>131</v>
      </c>
      <c r="P96" t="s">
        <v>347</v>
      </c>
    </row>
    <row r="97" spans="1:16" x14ac:dyDescent="0.3">
      <c r="A97" t="s">
        <v>332</v>
      </c>
      <c r="B97" t="s">
        <v>333</v>
      </c>
      <c r="C97" t="s">
        <v>329</v>
      </c>
      <c r="D97" s="2">
        <v>83416119</v>
      </c>
      <c r="E97" s="2">
        <v>82383852</v>
      </c>
      <c r="F97" t="s">
        <v>334</v>
      </c>
      <c r="G97" t="s">
        <v>335</v>
      </c>
      <c r="J97" t="s">
        <v>349</v>
      </c>
      <c r="L97" t="s">
        <v>350</v>
      </c>
      <c r="M97" t="s">
        <v>705</v>
      </c>
      <c r="N97" t="s">
        <v>352</v>
      </c>
      <c r="O97" t="s">
        <v>706</v>
      </c>
      <c r="P97" t="s">
        <v>354</v>
      </c>
    </row>
    <row r="98" spans="1:16" x14ac:dyDescent="0.3">
      <c r="A98" t="s">
        <v>336</v>
      </c>
      <c r="B98" t="s">
        <v>337</v>
      </c>
      <c r="C98" t="s">
        <v>338</v>
      </c>
      <c r="D98" t="s">
        <v>131</v>
      </c>
      <c r="E98" t="s">
        <v>131</v>
      </c>
      <c r="F98" t="s">
        <v>339</v>
      </c>
      <c r="G98" t="s">
        <v>340</v>
      </c>
      <c r="J98" t="s">
        <v>356</v>
      </c>
      <c r="M98" t="s">
        <v>707</v>
      </c>
      <c r="N98" t="s">
        <v>357</v>
      </c>
      <c r="O98" t="s">
        <v>708</v>
      </c>
      <c r="P98" t="s">
        <v>359</v>
      </c>
    </row>
    <row r="99" spans="1:16" x14ac:dyDescent="0.3">
      <c r="A99" t="s">
        <v>341</v>
      </c>
      <c r="B99" t="s">
        <v>342</v>
      </c>
      <c r="C99" t="s">
        <v>343</v>
      </c>
      <c r="D99" s="2">
        <v>365844</v>
      </c>
      <c r="E99" s="2">
        <v>262689</v>
      </c>
      <c r="F99" t="s">
        <v>344</v>
      </c>
      <c r="G99" t="s">
        <v>345</v>
      </c>
      <c r="J99" t="s">
        <v>709</v>
      </c>
      <c r="L99" t="s">
        <v>363</v>
      </c>
      <c r="M99" t="s">
        <v>365</v>
      </c>
      <c r="N99" t="s">
        <v>365</v>
      </c>
      <c r="O99" t="s">
        <v>365</v>
      </c>
      <c r="P99" t="s">
        <v>365</v>
      </c>
    </row>
    <row r="100" spans="1:16" x14ac:dyDescent="0.3">
      <c r="A100" t="s">
        <v>346</v>
      </c>
      <c r="B100" t="s">
        <v>304</v>
      </c>
      <c r="C100" t="s">
        <v>305</v>
      </c>
      <c r="D100" t="s">
        <v>131</v>
      </c>
      <c r="E100" s="2">
        <v>53841</v>
      </c>
      <c r="F100" t="s">
        <v>347</v>
      </c>
      <c r="G100" t="s">
        <v>348</v>
      </c>
      <c r="J100" t="s">
        <v>366</v>
      </c>
      <c r="L100" t="s">
        <v>367</v>
      </c>
      <c r="M100" t="s">
        <v>368</v>
      </c>
      <c r="N100" t="s">
        <v>368</v>
      </c>
      <c r="O100" t="s">
        <v>368</v>
      </c>
      <c r="P100" t="s">
        <v>368</v>
      </c>
    </row>
    <row r="101" spans="1:16" x14ac:dyDescent="0.3">
      <c r="A101" t="s">
        <v>349</v>
      </c>
      <c r="B101" t="s">
        <v>350</v>
      </c>
      <c r="C101" t="s">
        <v>351</v>
      </c>
      <c r="D101" t="s">
        <v>352</v>
      </c>
      <c r="E101" t="s">
        <v>353</v>
      </c>
      <c r="F101" t="s">
        <v>354</v>
      </c>
      <c r="G101" t="s">
        <v>355</v>
      </c>
      <c r="J101" t="s">
        <v>369</v>
      </c>
      <c r="L101" t="s">
        <v>710</v>
      </c>
      <c r="M101" t="s">
        <v>711</v>
      </c>
      <c r="N101" t="s">
        <v>371</v>
      </c>
      <c r="O101" t="s">
        <v>712</v>
      </c>
      <c r="P101" t="s">
        <v>373</v>
      </c>
    </row>
    <row r="102" spans="1:16" x14ac:dyDescent="0.3">
      <c r="A102" t="s">
        <v>356</v>
      </c>
      <c r="D102" t="s">
        <v>357</v>
      </c>
      <c r="E102" t="s">
        <v>358</v>
      </c>
      <c r="F102" t="s">
        <v>359</v>
      </c>
      <c r="G102" t="s">
        <v>360</v>
      </c>
      <c r="J102" t="s">
        <v>379</v>
      </c>
      <c r="L102" t="s">
        <v>713</v>
      </c>
      <c r="M102" t="s">
        <v>714</v>
      </c>
      <c r="N102" t="s">
        <v>380</v>
      </c>
      <c r="O102" t="s">
        <v>715</v>
      </c>
      <c r="P102" t="s">
        <v>382</v>
      </c>
    </row>
    <row r="103" spans="1:16" x14ac:dyDescent="0.3">
      <c r="A103" t="s">
        <v>361</v>
      </c>
      <c r="J103" t="s">
        <v>384</v>
      </c>
      <c r="L103" t="s">
        <v>716</v>
      </c>
      <c r="M103" t="s">
        <v>717</v>
      </c>
      <c r="N103" t="s">
        <v>385</v>
      </c>
      <c r="O103" t="s">
        <v>718</v>
      </c>
      <c r="P103" t="s">
        <v>387</v>
      </c>
    </row>
    <row r="104" spans="1:16" x14ac:dyDescent="0.3">
      <c r="A104" t="s">
        <v>362</v>
      </c>
      <c r="B104" t="s">
        <v>363</v>
      </c>
      <c r="C104" t="s">
        <v>364</v>
      </c>
      <c r="D104" t="s">
        <v>365</v>
      </c>
      <c r="E104" t="s">
        <v>365</v>
      </c>
      <c r="F104" t="s">
        <v>365</v>
      </c>
      <c r="G104" t="s">
        <v>365</v>
      </c>
      <c r="J104" t="s">
        <v>375</v>
      </c>
      <c r="L104" t="s">
        <v>376</v>
      </c>
      <c r="M104" t="s">
        <v>719</v>
      </c>
      <c r="N104" t="s">
        <v>378</v>
      </c>
      <c r="O104" t="s">
        <v>719</v>
      </c>
      <c r="P104" t="s">
        <v>378</v>
      </c>
    </row>
    <row r="105" spans="1:16" x14ac:dyDescent="0.3">
      <c r="A105" t="s">
        <v>366</v>
      </c>
      <c r="B105" t="s">
        <v>367</v>
      </c>
      <c r="C105" t="s">
        <v>364</v>
      </c>
      <c r="D105" t="s">
        <v>368</v>
      </c>
      <c r="E105" t="s">
        <v>368</v>
      </c>
      <c r="F105" t="s">
        <v>368</v>
      </c>
      <c r="G105" t="s">
        <v>368</v>
      </c>
      <c r="J105" t="s">
        <v>389</v>
      </c>
      <c r="M105" t="s">
        <v>720</v>
      </c>
      <c r="N105" t="s">
        <v>390</v>
      </c>
      <c r="O105" t="s">
        <v>721</v>
      </c>
      <c r="P105" t="s">
        <v>392</v>
      </c>
    </row>
    <row r="106" spans="1:16" x14ac:dyDescent="0.3">
      <c r="A106" t="s">
        <v>369</v>
      </c>
      <c r="B106" t="s">
        <v>370</v>
      </c>
      <c r="C106" t="s">
        <v>364</v>
      </c>
      <c r="D106" t="s">
        <v>371</v>
      </c>
      <c r="E106" t="s">
        <v>372</v>
      </c>
      <c r="F106" t="s">
        <v>373</v>
      </c>
      <c r="G106" t="s">
        <v>374</v>
      </c>
      <c r="J106" t="s">
        <v>161</v>
      </c>
      <c r="L106" t="s">
        <v>162</v>
      </c>
      <c r="M106" t="s">
        <v>131</v>
      </c>
      <c r="N106" t="s">
        <v>131</v>
      </c>
      <c r="O106" t="s">
        <v>722</v>
      </c>
      <c r="P106" t="s">
        <v>395</v>
      </c>
    </row>
    <row r="107" spans="1:16" x14ac:dyDescent="0.3">
      <c r="A107" t="s">
        <v>375</v>
      </c>
      <c r="B107" t="s">
        <v>376</v>
      </c>
      <c r="C107" t="s">
        <v>377</v>
      </c>
      <c r="D107" t="s">
        <v>378</v>
      </c>
      <c r="E107" t="s">
        <v>378</v>
      </c>
      <c r="F107" t="s">
        <v>378</v>
      </c>
      <c r="G107" t="s">
        <v>378</v>
      </c>
      <c r="J107" t="s">
        <v>397</v>
      </c>
      <c r="M107" t="s">
        <v>720</v>
      </c>
      <c r="N107" t="s">
        <v>390</v>
      </c>
      <c r="O107" t="s">
        <v>723</v>
      </c>
      <c r="P107" t="s">
        <v>398</v>
      </c>
    </row>
    <row r="108" spans="1:16" x14ac:dyDescent="0.3">
      <c r="A108" t="s">
        <v>379</v>
      </c>
      <c r="D108" t="s">
        <v>380</v>
      </c>
      <c r="E108" t="s">
        <v>381</v>
      </c>
      <c r="F108" t="s">
        <v>382</v>
      </c>
      <c r="G108" t="s">
        <v>383</v>
      </c>
      <c r="J108" t="s">
        <v>400</v>
      </c>
      <c r="M108" t="s">
        <v>692</v>
      </c>
      <c r="N108" t="s">
        <v>315</v>
      </c>
      <c r="O108" t="s">
        <v>693</v>
      </c>
      <c r="P108" t="s">
        <v>317</v>
      </c>
    </row>
    <row r="109" spans="1:16" x14ac:dyDescent="0.3">
      <c r="A109" t="s">
        <v>384</v>
      </c>
      <c r="D109" t="s">
        <v>385</v>
      </c>
      <c r="E109" t="s">
        <v>386</v>
      </c>
      <c r="F109" t="s">
        <v>387</v>
      </c>
      <c r="G109" t="s">
        <v>388</v>
      </c>
      <c r="J109" t="s">
        <v>724</v>
      </c>
      <c r="L109" t="s">
        <v>402</v>
      </c>
      <c r="M109" t="s">
        <v>725</v>
      </c>
      <c r="N109" t="s">
        <v>403</v>
      </c>
      <c r="O109" t="s">
        <v>726</v>
      </c>
      <c r="P109" t="s">
        <v>405</v>
      </c>
    </row>
    <row r="110" spans="1:16" x14ac:dyDescent="0.3">
      <c r="A110" t="s">
        <v>389</v>
      </c>
      <c r="D110" t="s">
        <v>390</v>
      </c>
      <c r="E110" t="s">
        <v>391</v>
      </c>
      <c r="F110" t="s">
        <v>392</v>
      </c>
      <c r="G110" t="s">
        <v>393</v>
      </c>
      <c r="J110" t="s">
        <v>727</v>
      </c>
      <c r="M110" t="s">
        <v>728</v>
      </c>
      <c r="N110" t="s">
        <v>408</v>
      </c>
      <c r="O110" t="s">
        <v>729</v>
      </c>
      <c r="P110" t="s">
        <v>410</v>
      </c>
    </row>
    <row r="111" spans="1:16" x14ac:dyDescent="0.3">
      <c r="A111" t="s">
        <v>394</v>
      </c>
      <c r="B111" t="s">
        <v>162</v>
      </c>
      <c r="C111" t="s">
        <v>163</v>
      </c>
      <c r="D111" t="s">
        <v>131</v>
      </c>
      <c r="E111" t="s">
        <v>131</v>
      </c>
      <c r="F111" t="s">
        <v>395</v>
      </c>
      <c r="G111" t="s">
        <v>396</v>
      </c>
    </row>
    <row r="112" spans="1:16" x14ac:dyDescent="0.3">
      <c r="A112" t="s">
        <v>397</v>
      </c>
      <c r="D112" t="s">
        <v>390</v>
      </c>
      <c r="E112" t="s">
        <v>391</v>
      </c>
      <c r="F112" t="s">
        <v>398</v>
      </c>
      <c r="G112" t="s">
        <v>399</v>
      </c>
    </row>
    <row r="113" spans="1:16" x14ac:dyDescent="0.3">
      <c r="A113" t="s">
        <v>400</v>
      </c>
      <c r="D113" t="s">
        <v>315</v>
      </c>
      <c r="E113" t="s">
        <v>316</v>
      </c>
      <c r="F113" t="s">
        <v>317</v>
      </c>
      <c r="G113" t="s">
        <v>318</v>
      </c>
    </row>
    <row r="114" spans="1:16" x14ac:dyDescent="0.3">
      <c r="A114" t="s">
        <v>401</v>
      </c>
      <c r="B114" t="s">
        <v>402</v>
      </c>
      <c r="C114" t="s">
        <v>163</v>
      </c>
      <c r="D114" t="s">
        <v>403</v>
      </c>
      <c r="E114" t="s">
        <v>404</v>
      </c>
      <c r="F114" t="s">
        <v>405</v>
      </c>
      <c r="G114" t="s">
        <v>406</v>
      </c>
      <c r="J114" s="40" t="s">
        <v>412</v>
      </c>
      <c r="K114" s="40"/>
      <c r="L114" s="40"/>
      <c r="M114" s="40"/>
      <c r="N114" s="40"/>
      <c r="O114" s="40"/>
      <c r="P114" s="40"/>
    </row>
    <row r="115" spans="1:16" x14ac:dyDescent="0.3">
      <c r="A115" t="s">
        <v>407</v>
      </c>
      <c r="D115" t="s">
        <v>408</v>
      </c>
      <c r="E115" t="s">
        <v>409</v>
      </c>
      <c r="F115" t="s">
        <v>410</v>
      </c>
      <c r="G115" t="s">
        <v>411</v>
      </c>
      <c r="J115" t="s">
        <v>2</v>
      </c>
      <c r="K115" t="s">
        <v>3</v>
      </c>
      <c r="L115" t="s">
        <v>4</v>
      </c>
      <c r="M115" t="s">
        <v>5</v>
      </c>
      <c r="N115" t="s">
        <v>6</v>
      </c>
      <c r="O115" t="s">
        <v>7</v>
      </c>
    </row>
    <row r="116" spans="1:16" x14ac:dyDescent="0.3">
      <c r="K116" t="s">
        <v>12</v>
      </c>
      <c r="L116" t="s">
        <v>571</v>
      </c>
      <c r="M116" t="s">
        <v>10</v>
      </c>
      <c r="N116" t="s">
        <v>571</v>
      </c>
      <c r="O116" t="s">
        <v>10</v>
      </c>
    </row>
    <row r="117" spans="1:16" x14ac:dyDescent="0.3">
      <c r="L117" t="s">
        <v>572</v>
      </c>
      <c r="M117" t="s">
        <v>572</v>
      </c>
      <c r="N117" t="s">
        <v>572</v>
      </c>
      <c r="O117" t="s">
        <v>572</v>
      </c>
    </row>
    <row r="118" spans="1:16" x14ac:dyDescent="0.3">
      <c r="A118" s="40" t="s">
        <v>412</v>
      </c>
      <c r="B118" s="40"/>
      <c r="C118" s="40"/>
      <c r="D118" s="40"/>
      <c r="E118" s="40"/>
      <c r="F118" s="40"/>
      <c r="G118" s="40"/>
      <c r="J118" t="s">
        <v>730</v>
      </c>
    </row>
    <row r="119" spans="1:16" x14ac:dyDescent="0.3">
      <c r="A119" t="s">
        <v>2</v>
      </c>
      <c r="B119" t="s">
        <v>3</v>
      </c>
      <c r="C119" t="s">
        <v>4</v>
      </c>
      <c r="D119" t="s">
        <v>5</v>
      </c>
      <c r="E119" t="s">
        <v>6</v>
      </c>
      <c r="F119" t="s">
        <v>7</v>
      </c>
      <c r="G119" t="s">
        <v>8</v>
      </c>
      <c r="J119" t="s">
        <v>731</v>
      </c>
      <c r="L119" t="s">
        <v>732</v>
      </c>
      <c r="M119" t="s">
        <v>414</v>
      </c>
      <c r="N119" t="s">
        <v>733</v>
      </c>
      <c r="O119" t="s">
        <v>416</v>
      </c>
    </row>
    <row r="120" spans="1:16" x14ac:dyDescent="0.3">
      <c r="B120" t="s">
        <v>12</v>
      </c>
      <c r="C120" t="s">
        <v>13</v>
      </c>
      <c r="D120" t="s">
        <v>10</v>
      </c>
      <c r="E120" t="s">
        <v>11</v>
      </c>
      <c r="F120" t="s">
        <v>10</v>
      </c>
      <c r="G120" t="s">
        <v>11</v>
      </c>
      <c r="J120" t="s">
        <v>418</v>
      </c>
      <c r="L120" t="s">
        <v>585</v>
      </c>
      <c r="M120" t="s">
        <v>54</v>
      </c>
      <c r="N120" t="s">
        <v>586</v>
      </c>
      <c r="O120" t="s">
        <v>56</v>
      </c>
    </row>
    <row r="121" spans="1:16" x14ac:dyDescent="0.3">
      <c r="D121" t="s">
        <v>14</v>
      </c>
      <c r="E121" t="s">
        <v>14</v>
      </c>
      <c r="F121" t="s">
        <v>14</v>
      </c>
      <c r="G121" t="s">
        <v>14</v>
      </c>
      <c r="J121" t="s">
        <v>420</v>
      </c>
      <c r="L121" t="s">
        <v>734</v>
      </c>
      <c r="M121" t="s">
        <v>421</v>
      </c>
      <c r="N121" t="s">
        <v>735</v>
      </c>
      <c r="O121" t="s">
        <v>423</v>
      </c>
    </row>
    <row r="122" spans="1:16" x14ac:dyDescent="0.3">
      <c r="A122" t="s">
        <v>413</v>
      </c>
      <c r="D122" t="s">
        <v>414</v>
      </c>
      <c r="E122" t="s">
        <v>415</v>
      </c>
      <c r="F122" t="s">
        <v>416</v>
      </c>
      <c r="G122" t="s">
        <v>417</v>
      </c>
      <c r="J122" t="s">
        <v>425</v>
      </c>
      <c r="L122" t="s">
        <v>736</v>
      </c>
      <c r="M122" t="s">
        <v>426</v>
      </c>
      <c r="N122" t="s">
        <v>737</v>
      </c>
      <c r="O122" t="s">
        <v>428</v>
      </c>
    </row>
    <row r="123" spans="1:16" x14ac:dyDescent="0.3">
      <c r="A123" t="s">
        <v>418</v>
      </c>
      <c r="D123" t="s">
        <v>54</v>
      </c>
      <c r="E123" t="s">
        <v>419</v>
      </c>
      <c r="F123" t="s">
        <v>56</v>
      </c>
      <c r="G123" t="s">
        <v>57</v>
      </c>
      <c r="J123" t="s">
        <v>430</v>
      </c>
      <c r="L123" t="s">
        <v>738</v>
      </c>
      <c r="M123" t="s">
        <v>431</v>
      </c>
      <c r="N123" t="s">
        <v>739</v>
      </c>
      <c r="O123" t="s">
        <v>433</v>
      </c>
    </row>
    <row r="124" spans="1:16" x14ac:dyDescent="0.3">
      <c r="A124" t="s">
        <v>420</v>
      </c>
      <c r="D124" t="s">
        <v>421</v>
      </c>
      <c r="E124" t="s">
        <v>422</v>
      </c>
      <c r="F124" t="s">
        <v>423</v>
      </c>
      <c r="G124" t="s">
        <v>424</v>
      </c>
      <c r="J124" t="s">
        <v>435</v>
      </c>
      <c r="L124" t="s">
        <v>740</v>
      </c>
      <c r="M124" t="s">
        <v>436</v>
      </c>
      <c r="N124" t="s">
        <v>741</v>
      </c>
      <c r="O124" t="s">
        <v>438</v>
      </c>
    </row>
    <row r="125" spans="1:16" x14ac:dyDescent="0.3">
      <c r="A125" t="s">
        <v>425</v>
      </c>
      <c r="D125" t="s">
        <v>426</v>
      </c>
      <c r="E125" t="s">
        <v>427</v>
      </c>
      <c r="F125" t="s">
        <v>428</v>
      </c>
      <c r="G125" t="s">
        <v>429</v>
      </c>
      <c r="J125" t="s">
        <v>440</v>
      </c>
      <c r="L125" t="s">
        <v>742</v>
      </c>
      <c r="M125" t="s">
        <v>441</v>
      </c>
      <c r="N125" t="s">
        <v>742</v>
      </c>
      <c r="O125" t="s">
        <v>441</v>
      </c>
    </row>
    <row r="126" spans="1:16" x14ac:dyDescent="0.3">
      <c r="A126" t="s">
        <v>430</v>
      </c>
      <c r="D126" t="s">
        <v>431</v>
      </c>
      <c r="E126" t="s">
        <v>432</v>
      </c>
      <c r="F126" t="s">
        <v>433</v>
      </c>
      <c r="G126" t="s">
        <v>434</v>
      </c>
      <c r="J126" t="s">
        <v>264</v>
      </c>
      <c r="L126" t="s">
        <v>743</v>
      </c>
      <c r="M126" t="s">
        <v>443</v>
      </c>
      <c r="N126" t="s">
        <v>744</v>
      </c>
      <c r="O126" t="s">
        <v>445</v>
      </c>
    </row>
    <row r="127" spans="1:16" x14ac:dyDescent="0.3">
      <c r="A127" t="s">
        <v>435</v>
      </c>
      <c r="D127" t="s">
        <v>436</v>
      </c>
      <c r="E127" t="s">
        <v>437</v>
      </c>
      <c r="F127" t="s">
        <v>438</v>
      </c>
      <c r="G127" t="s">
        <v>439</v>
      </c>
      <c r="J127" t="s">
        <v>447</v>
      </c>
      <c r="L127" t="s">
        <v>745</v>
      </c>
      <c r="M127" t="s">
        <v>448</v>
      </c>
      <c r="N127" t="s">
        <v>746</v>
      </c>
      <c r="O127" t="s">
        <v>450</v>
      </c>
    </row>
    <row r="128" spans="1:16" x14ac:dyDescent="0.3">
      <c r="A128" t="s">
        <v>440</v>
      </c>
      <c r="D128" t="s">
        <v>441</v>
      </c>
      <c r="E128" t="s">
        <v>442</v>
      </c>
      <c r="F128" t="s">
        <v>441</v>
      </c>
      <c r="G128" t="s">
        <v>442</v>
      </c>
      <c r="L128" t="s">
        <v>747</v>
      </c>
      <c r="M128" t="s">
        <v>452</v>
      </c>
      <c r="N128" t="s">
        <v>748</v>
      </c>
      <c r="O128" t="s">
        <v>454</v>
      </c>
    </row>
    <row r="129" spans="1:15" x14ac:dyDescent="0.3">
      <c r="A129" t="s">
        <v>264</v>
      </c>
      <c r="D129" t="s">
        <v>443</v>
      </c>
      <c r="E129" t="s">
        <v>444</v>
      </c>
      <c r="F129" t="s">
        <v>445</v>
      </c>
      <c r="G129" t="s">
        <v>446</v>
      </c>
      <c r="J129" t="s">
        <v>456</v>
      </c>
      <c r="L129" t="s">
        <v>749</v>
      </c>
      <c r="M129" t="s">
        <v>457</v>
      </c>
      <c r="N129" t="s">
        <v>749</v>
      </c>
      <c r="O129" t="s">
        <v>457</v>
      </c>
    </row>
    <row r="130" spans="1:15" x14ac:dyDescent="0.3">
      <c r="A130" t="s">
        <v>447</v>
      </c>
      <c r="D130" t="s">
        <v>448</v>
      </c>
      <c r="E130" t="s">
        <v>449</v>
      </c>
      <c r="F130" t="s">
        <v>450</v>
      </c>
      <c r="G130" t="s">
        <v>451</v>
      </c>
      <c r="J130" t="s">
        <v>332</v>
      </c>
      <c r="L130" t="s">
        <v>750</v>
      </c>
      <c r="M130" t="s">
        <v>459</v>
      </c>
      <c r="N130" t="s">
        <v>751</v>
      </c>
      <c r="O130" t="s">
        <v>461</v>
      </c>
    </row>
    <row r="131" spans="1:15" x14ac:dyDescent="0.3">
      <c r="D131" t="s">
        <v>452</v>
      </c>
      <c r="E131" t="s">
        <v>453</v>
      </c>
      <c r="F131" t="s">
        <v>454</v>
      </c>
      <c r="G131" t="s">
        <v>455</v>
      </c>
      <c r="J131" t="s">
        <v>327</v>
      </c>
      <c r="L131" t="s">
        <v>752</v>
      </c>
      <c r="M131" t="s">
        <v>464</v>
      </c>
      <c r="N131" t="s">
        <v>753</v>
      </c>
      <c r="O131" t="s">
        <v>466</v>
      </c>
    </row>
    <row r="132" spans="1:15" x14ac:dyDescent="0.3">
      <c r="A132" t="s">
        <v>456</v>
      </c>
      <c r="D132" t="s">
        <v>457</v>
      </c>
      <c r="E132" t="s">
        <v>458</v>
      </c>
      <c r="F132" t="s">
        <v>457</v>
      </c>
      <c r="G132" t="s">
        <v>458</v>
      </c>
      <c r="J132" t="s">
        <v>447</v>
      </c>
      <c r="L132" t="s">
        <v>754</v>
      </c>
      <c r="M132" t="s">
        <v>468</v>
      </c>
      <c r="N132" t="s">
        <v>755</v>
      </c>
      <c r="O132" t="s">
        <v>470</v>
      </c>
    </row>
    <row r="133" spans="1:15" x14ac:dyDescent="0.3">
      <c r="A133" t="s">
        <v>332</v>
      </c>
      <c r="D133" t="s">
        <v>459</v>
      </c>
      <c r="E133" t="s">
        <v>460</v>
      </c>
      <c r="F133" t="s">
        <v>461</v>
      </c>
      <c r="G133" t="s">
        <v>462</v>
      </c>
      <c r="L133" t="s">
        <v>756</v>
      </c>
      <c r="M133" t="s">
        <v>472</v>
      </c>
      <c r="N133" t="s">
        <v>757</v>
      </c>
      <c r="O133" t="s">
        <v>474</v>
      </c>
    </row>
    <row r="134" spans="1:15" x14ac:dyDescent="0.3">
      <c r="A134" t="s">
        <v>463</v>
      </c>
      <c r="D134" t="s">
        <v>464</v>
      </c>
      <c r="E134" t="s">
        <v>465</v>
      </c>
      <c r="F134" t="s">
        <v>466</v>
      </c>
      <c r="G134" t="s">
        <v>467</v>
      </c>
      <c r="J134" t="s">
        <v>476</v>
      </c>
      <c r="L134" t="s">
        <v>758</v>
      </c>
      <c r="M134" t="s">
        <v>477</v>
      </c>
      <c r="N134" t="s">
        <v>759</v>
      </c>
      <c r="O134" t="s">
        <v>479</v>
      </c>
    </row>
    <row r="135" spans="1:15" x14ac:dyDescent="0.3">
      <c r="A135" t="s">
        <v>447</v>
      </c>
      <c r="D135" t="s">
        <v>468</v>
      </c>
      <c r="E135" t="s">
        <v>469</v>
      </c>
      <c r="F135" t="s">
        <v>470</v>
      </c>
      <c r="G135" t="s">
        <v>471</v>
      </c>
      <c r="J135" t="s">
        <v>481</v>
      </c>
      <c r="K135" t="s">
        <v>204</v>
      </c>
      <c r="L135" t="s">
        <v>760</v>
      </c>
      <c r="M135" t="s">
        <v>483</v>
      </c>
      <c r="N135" t="s">
        <v>761</v>
      </c>
      <c r="O135" t="s">
        <v>485</v>
      </c>
    </row>
    <row r="136" spans="1:15" x14ac:dyDescent="0.3">
      <c r="D136" t="s">
        <v>472</v>
      </c>
      <c r="E136" t="s">
        <v>473</v>
      </c>
      <c r="F136" t="s">
        <v>474</v>
      </c>
      <c r="G136" t="s">
        <v>475</v>
      </c>
      <c r="J136" t="s">
        <v>487</v>
      </c>
      <c r="L136" t="s">
        <v>762</v>
      </c>
      <c r="M136" t="s">
        <v>488</v>
      </c>
      <c r="N136" t="s">
        <v>763</v>
      </c>
      <c r="O136" t="s">
        <v>490</v>
      </c>
    </row>
    <row r="137" spans="1:15" x14ac:dyDescent="0.3">
      <c r="A137" t="s">
        <v>476</v>
      </c>
      <c r="D137" t="s">
        <v>477</v>
      </c>
      <c r="E137" t="s">
        <v>478</v>
      </c>
      <c r="F137" t="s">
        <v>479</v>
      </c>
      <c r="G137" t="s">
        <v>480</v>
      </c>
      <c r="J137" t="s">
        <v>492</v>
      </c>
      <c r="L137" t="s">
        <v>764</v>
      </c>
      <c r="M137" t="s">
        <v>493</v>
      </c>
      <c r="N137" t="s">
        <v>765</v>
      </c>
      <c r="O137" t="s">
        <v>495</v>
      </c>
    </row>
    <row r="138" spans="1:15" x14ac:dyDescent="0.3">
      <c r="A138" t="s">
        <v>481</v>
      </c>
      <c r="B138" t="s">
        <v>204</v>
      </c>
      <c r="C138" t="s">
        <v>482</v>
      </c>
      <c r="D138" t="s">
        <v>483</v>
      </c>
      <c r="E138" t="s">
        <v>484</v>
      </c>
      <c r="F138" t="s">
        <v>485</v>
      </c>
      <c r="G138" t="s">
        <v>486</v>
      </c>
      <c r="J138" t="s">
        <v>497</v>
      </c>
      <c r="L138" t="s">
        <v>766</v>
      </c>
      <c r="M138" t="s">
        <v>498</v>
      </c>
      <c r="N138" t="s">
        <v>767</v>
      </c>
      <c r="O138" t="s">
        <v>500</v>
      </c>
    </row>
    <row r="139" spans="1:15" x14ac:dyDescent="0.3">
      <c r="A139" t="s">
        <v>487</v>
      </c>
      <c r="D139" t="s">
        <v>488</v>
      </c>
      <c r="E139" t="s">
        <v>489</v>
      </c>
      <c r="F139" t="s">
        <v>490</v>
      </c>
      <c r="G139" t="s">
        <v>491</v>
      </c>
      <c r="J139" t="s">
        <v>672</v>
      </c>
      <c r="L139" t="s">
        <v>768</v>
      </c>
      <c r="M139" t="s">
        <v>502</v>
      </c>
      <c r="N139" t="s">
        <v>769</v>
      </c>
      <c r="O139" t="s">
        <v>504</v>
      </c>
    </row>
    <row r="140" spans="1:15" x14ac:dyDescent="0.3">
      <c r="A140" t="s">
        <v>492</v>
      </c>
      <c r="D140" t="s">
        <v>493</v>
      </c>
      <c r="E140" t="s">
        <v>494</v>
      </c>
      <c r="F140" t="s">
        <v>495</v>
      </c>
      <c r="G140" t="s">
        <v>496</v>
      </c>
      <c r="J140" t="s">
        <v>679</v>
      </c>
      <c r="L140" t="s">
        <v>770</v>
      </c>
      <c r="M140" t="s">
        <v>506</v>
      </c>
      <c r="N140" t="s">
        <v>771</v>
      </c>
      <c r="O140" t="s">
        <v>508</v>
      </c>
    </row>
    <row r="141" spans="1:15" x14ac:dyDescent="0.3">
      <c r="A141" t="s">
        <v>497</v>
      </c>
      <c r="D141" t="s">
        <v>498</v>
      </c>
      <c r="E141" t="s">
        <v>499</v>
      </c>
      <c r="F141" t="s">
        <v>500</v>
      </c>
      <c r="G141" t="s">
        <v>501</v>
      </c>
      <c r="J141" t="s">
        <v>269</v>
      </c>
      <c r="L141" t="s">
        <v>772</v>
      </c>
      <c r="M141" t="s">
        <v>510</v>
      </c>
      <c r="N141" t="s">
        <v>773</v>
      </c>
      <c r="O141" t="s">
        <v>512</v>
      </c>
    </row>
    <row r="142" spans="1:15" x14ac:dyDescent="0.3">
      <c r="A142" t="s">
        <v>260</v>
      </c>
      <c r="D142" t="s">
        <v>502</v>
      </c>
      <c r="E142" t="s">
        <v>503</v>
      </c>
      <c r="F142" t="s">
        <v>504</v>
      </c>
      <c r="G142" t="s">
        <v>505</v>
      </c>
      <c r="J142" t="s">
        <v>514</v>
      </c>
      <c r="L142" t="s">
        <v>131</v>
      </c>
      <c r="M142" t="s">
        <v>515</v>
      </c>
      <c r="N142" t="s">
        <v>131</v>
      </c>
      <c r="O142" t="s">
        <v>131</v>
      </c>
    </row>
    <row r="143" spans="1:15" x14ac:dyDescent="0.3">
      <c r="A143" t="s">
        <v>274</v>
      </c>
      <c r="D143" t="s">
        <v>506</v>
      </c>
      <c r="E143" t="s">
        <v>507</v>
      </c>
      <c r="F143" t="s">
        <v>508</v>
      </c>
      <c r="G143" t="s">
        <v>509</v>
      </c>
      <c r="J143" t="s">
        <v>516</v>
      </c>
      <c r="K143" t="s">
        <v>297</v>
      </c>
      <c r="L143" t="s">
        <v>774</v>
      </c>
      <c r="M143" t="s">
        <v>517</v>
      </c>
      <c r="N143" t="s">
        <v>775</v>
      </c>
      <c r="O143" t="s">
        <v>519</v>
      </c>
    </row>
    <row r="144" spans="1:15" x14ac:dyDescent="0.3">
      <c r="A144" t="s">
        <v>269</v>
      </c>
      <c r="D144" t="s">
        <v>510</v>
      </c>
      <c r="E144" t="s">
        <v>511</v>
      </c>
      <c r="F144" t="s">
        <v>512</v>
      </c>
      <c r="G144" t="s">
        <v>513</v>
      </c>
      <c r="J144" t="s">
        <v>521</v>
      </c>
      <c r="K144" t="s">
        <v>290</v>
      </c>
      <c r="L144" t="s">
        <v>776</v>
      </c>
      <c r="M144" t="s">
        <v>522</v>
      </c>
      <c r="N144" t="s">
        <v>777</v>
      </c>
      <c r="O144" t="s">
        <v>524</v>
      </c>
    </row>
    <row r="145" spans="1:15" x14ac:dyDescent="0.3">
      <c r="A145" t="s">
        <v>514</v>
      </c>
      <c r="D145" t="s">
        <v>515</v>
      </c>
      <c r="E145" t="s">
        <v>131</v>
      </c>
      <c r="F145" t="s">
        <v>131</v>
      </c>
      <c r="G145" t="s">
        <v>131</v>
      </c>
      <c r="J145" t="s">
        <v>526</v>
      </c>
      <c r="L145" t="s">
        <v>778</v>
      </c>
      <c r="M145" t="s">
        <v>527</v>
      </c>
      <c r="N145" t="s">
        <v>778</v>
      </c>
      <c r="O145" t="s">
        <v>529</v>
      </c>
    </row>
    <row r="146" spans="1:15" x14ac:dyDescent="0.3">
      <c r="A146" t="s">
        <v>516</v>
      </c>
      <c r="B146" t="s">
        <v>297</v>
      </c>
      <c r="C146" t="s">
        <v>298</v>
      </c>
      <c r="D146" t="s">
        <v>517</v>
      </c>
      <c r="E146" t="s">
        <v>518</v>
      </c>
      <c r="F146" t="s">
        <v>519</v>
      </c>
      <c r="G146" t="s">
        <v>520</v>
      </c>
      <c r="J146" t="s">
        <v>531</v>
      </c>
      <c r="L146" t="s">
        <v>779</v>
      </c>
      <c r="M146" t="s">
        <v>532</v>
      </c>
      <c r="N146" t="s">
        <v>780</v>
      </c>
      <c r="O146" t="s">
        <v>534</v>
      </c>
    </row>
    <row r="147" spans="1:15" x14ac:dyDescent="0.3">
      <c r="A147" t="s">
        <v>521</v>
      </c>
      <c r="B147" t="s">
        <v>290</v>
      </c>
      <c r="C147" t="s">
        <v>291</v>
      </c>
      <c r="D147" t="s">
        <v>522</v>
      </c>
      <c r="E147" t="s">
        <v>523</v>
      </c>
      <c r="F147" t="s">
        <v>524</v>
      </c>
      <c r="G147" t="s">
        <v>525</v>
      </c>
      <c r="J147" t="s">
        <v>781</v>
      </c>
    </row>
    <row r="148" spans="1:15" x14ac:dyDescent="0.3">
      <c r="A148" t="s">
        <v>526</v>
      </c>
      <c r="D148" t="s">
        <v>527</v>
      </c>
      <c r="E148" t="s">
        <v>528</v>
      </c>
      <c r="F148" t="s">
        <v>529</v>
      </c>
      <c r="G148" t="s">
        <v>530</v>
      </c>
      <c r="J148" t="s">
        <v>782</v>
      </c>
      <c r="L148" t="s">
        <v>783</v>
      </c>
      <c r="M148" t="s">
        <v>537</v>
      </c>
      <c r="N148" t="s">
        <v>784</v>
      </c>
      <c r="O148" t="s">
        <v>539</v>
      </c>
    </row>
    <row r="149" spans="1:15" x14ac:dyDescent="0.3">
      <c r="A149" t="s">
        <v>531</v>
      </c>
      <c r="D149" t="s">
        <v>532</v>
      </c>
      <c r="E149" t="s">
        <v>533</v>
      </c>
      <c r="F149" t="s">
        <v>534</v>
      </c>
      <c r="G149" t="s">
        <v>535</v>
      </c>
      <c r="J149" t="s">
        <v>541</v>
      </c>
      <c r="L149" t="s">
        <v>131</v>
      </c>
      <c r="M149" t="s">
        <v>542</v>
      </c>
      <c r="N149" t="s">
        <v>131</v>
      </c>
      <c r="O149" t="s">
        <v>542</v>
      </c>
    </row>
    <row r="150" spans="1:15" x14ac:dyDescent="0.3">
      <c r="A150" t="s">
        <v>536</v>
      </c>
      <c r="D150" t="s">
        <v>537</v>
      </c>
      <c r="E150" t="s">
        <v>538</v>
      </c>
      <c r="F150" t="s">
        <v>539</v>
      </c>
      <c r="G150" t="s">
        <v>540</v>
      </c>
      <c r="J150" t="s">
        <v>544</v>
      </c>
      <c r="L150" t="s">
        <v>783</v>
      </c>
      <c r="M150" t="s">
        <v>545</v>
      </c>
      <c r="N150" t="s">
        <v>784</v>
      </c>
      <c r="O150" t="s">
        <v>547</v>
      </c>
    </row>
    <row r="151" spans="1:15" x14ac:dyDescent="0.3">
      <c r="A151" t="s">
        <v>541</v>
      </c>
      <c r="D151" t="s">
        <v>542</v>
      </c>
      <c r="E151" s="2">
        <v>-151698</v>
      </c>
      <c r="F151" t="s">
        <v>542</v>
      </c>
      <c r="G151" t="s">
        <v>543</v>
      </c>
      <c r="J151" t="s">
        <v>549</v>
      </c>
      <c r="L151" t="s">
        <v>785</v>
      </c>
      <c r="M151" t="s">
        <v>550</v>
      </c>
      <c r="N151" t="s">
        <v>786</v>
      </c>
      <c r="O151" t="s">
        <v>552</v>
      </c>
    </row>
    <row r="152" spans="1:15" x14ac:dyDescent="0.3">
      <c r="A152" t="s">
        <v>544</v>
      </c>
      <c r="D152" t="s">
        <v>545</v>
      </c>
      <c r="E152" t="s">
        <v>546</v>
      </c>
      <c r="F152" t="s">
        <v>547</v>
      </c>
      <c r="G152" t="s">
        <v>548</v>
      </c>
      <c r="J152" t="s">
        <v>554</v>
      </c>
      <c r="L152" t="s">
        <v>560</v>
      </c>
      <c r="M152" t="s">
        <v>555</v>
      </c>
      <c r="N152" t="s">
        <v>561</v>
      </c>
      <c r="O152" t="s">
        <v>557</v>
      </c>
    </row>
    <row r="153" spans="1:15" x14ac:dyDescent="0.3">
      <c r="A153" t="s">
        <v>549</v>
      </c>
      <c r="D153" t="s">
        <v>550</v>
      </c>
      <c r="E153" t="s">
        <v>551</v>
      </c>
      <c r="F153" t="s">
        <v>552</v>
      </c>
      <c r="G153" t="s">
        <v>553</v>
      </c>
      <c r="J153" t="s">
        <v>559</v>
      </c>
      <c r="L153" t="s">
        <v>787</v>
      </c>
      <c r="M153" t="s">
        <v>560</v>
      </c>
      <c r="N153" t="s">
        <v>788</v>
      </c>
      <c r="O153" t="s">
        <v>561</v>
      </c>
    </row>
    <row r="154" spans="1:15" x14ac:dyDescent="0.3">
      <c r="A154" t="s">
        <v>554</v>
      </c>
      <c r="D154" t="s">
        <v>555</v>
      </c>
      <c r="E154" t="s">
        <v>556</v>
      </c>
      <c r="F154" t="s">
        <v>557</v>
      </c>
      <c r="G154" t="s">
        <v>558</v>
      </c>
      <c r="J154" t="s">
        <v>789</v>
      </c>
    </row>
    <row r="155" spans="1:15" x14ac:dyDescent="0.3">
      <c r="A155" t="s">
        <v>559</v>
      </c>
      <c r="D155" t="s">
        <v>560</v>
      </c>
      <c r="E155" t="s">
        <v>555</v>
      </c>
      <c r="F155" t="s">
        <v>561</v>
      </c>
      <c r="G155" t="s">
        <v>557</v>
      </c>
      <c r="J155" t="s">
        <v>790</v>
      </c>
      <c r="K155" t="s">
        <v>236</v>
      </c>
      <c r="L155" t="s">
        <v>666</v>
      </c>
      <c r="M155" t="s">
        <v>238</v>
      </c>
      <c r="N155" t="s">
        <v>667</v>
      </c>
      <c r="O155" t="s">
        <v>240</v>
      </c>
    </row>
    <row r="156" spans="1:15" x14ac:dyDescent="0.3">
      <c r="A156" t="s">
        <v>562</v>
      </c>
      <c r="B156" t="s">
        <v>236</v>
      </c>
      <c r="C156" t="s">
        <v>237</v>
      </c>
      <c r="D156" t="s">
        <v>238</v>
      </c>
      <c r="E156" t="s">
        <v>239</v>
      </c>
      <c r="F156" t="s">
        <v>240</v>
      </c>
      <c r="G156" t="s">
        <v>241</v>
      </c>
      <c r="J156" t="s">
        <v>246</v>
      </c>
      <c r="K156" t="s">
        <v>247</v>
      </c>
      <c r="L156" t="s">
        <v>669</v>
      </c>
      <c r="M156" t="s">
        <v>248</v>
      </c>
      <c r="N156" t="s">
        <v>669</v>
      </c>
      <c r="O156" t="s">
        <v>248</v>
      </c>
    </row>
    <row r="157" spans="1:15" x14ac:dyDescent="0.3">
      <c r="A157" t="s">
        <v>246</v>
      </c>
      <c r="B157" t="s">
        <v>247</v>
      </c>
      <c r="C157" t="s">
        <v>237</v>
      </c>
      <c r="D157" t="s">
        <v>248</v>
      </c>
      <c r="E157" t="s">
        <v>249</v>
      </c>
      <c r="F157" t="s">
        <v>248</v>
      </c>
      <c r="G157" t="s">
        <v>249</v>
      </c>
      <c r="J157" t="s">
        <v>791</v>
      </c>
      <c r="K157" t="s">
        <v>321</v>
      </c>
      <c r="L157" t="s">
        <v>792</v>
      </c>
      <c r="M157" t="s">
        <v>564</v>
      </c>
      <c r="N157" t="s">
        <v>793</v>
      </c>
      <c r="O157" t="s">
        <v>566</v>
      </c>
    </row>
    <row r="158" spans="1:15" x14ac:dyDescent="0.3">
      <c r="A158" t="s">
        <v>563</v>
      </c>
      <c r="D158" t="s">
        <v>564</v>
      </c>
      <c r="E158" t="s">
        <v>565</v>
      </c>
      <c r="F158" t="s">
        <v>566</v>
      </c>
      <c r="G158" t="s">
        <v>565</v>
      </c>
      <c r="J158" t="s">
        <v>250</v>
      </c>
      <c r="K158" t="s">
        <v>251</v>
      </c>
      <c r="L158" t="s">
        <v>670</v>
      </c>
      <c r="M158" t="s">
        <v>568</v>
      </c>
      <c r="N158" t="s">
        <v>670</v>
      </c>
      <c r="O158" t="s">
        <v>253</v>
      </c>
    </row>
    <row r="159" spans="1:15" x14ac:dyDescent="0.3">
      <c r="A159" t="s">
        <v>567</v>
      </c>
      <c r="B159" t="s">
        <v>251</v>
      </c>
      <c r="C159" t="s">
        <v>252</v>
      </c>
      <c r="D159" t="s">
        <v>568</v>
      </c>
      <c r="E159" t="s">
        <v>131</v>
      </c>
      <c r="F159" t="s">
        <v>253</v>
      </c>
      <c r="G159" t="s">
        <v>254</v>
      </c>
      <c r="J159" t="s">
        <v>569</v>
      </c>
      <c r="L159" t="s">
        <v>787</v>
      </c>
      <c r="M159" t="s">
        <v>560</v>
      </c>
      <c r="N159" t="s">
        <v>788</v>
      </c>
      <c r="O159" t="s">
        <v>561</v>
      </c>
    </row>
    <row r="160" spans="1:15" x14ac:dyDescent="0.3">
      <c r="A160" t="s">
        <v>569</v>
      </c>
      <c r="D160" t="s">
        <v>560</v>
      </c>
      <c r="E160" t="s">
        <v>555</v>
      </c>
      <c r="F160" t="s">
        <v>561</v>
      </c>
      <c r="G160" t="s">
        <v>557</v>
      </c>
    </row>
    <row r="166" spans="1:13" x14ac:dyDescent="0.3">
      <c r="A166" t="s">
        <v>794</v>
      </c>
      <c r="B166" t="s">
        <v>11</v>
      </c>
      <c r="C166" t="s">
        <v>10</v>
      </c>
      <c r="D166" t="s">
        <v>571</v>
      </c>
      <c r="J166" s="18" t="s">
        <v>806</v>
      </c>
      <c r="K166" s="18" t="s">
        <v>11</v>
      </c>
      <c r="L166" s="18" t="s">
        <v>10</v>
      </c>
      <c r="M166" s="18" t="s">
        <v>571</v>
      </c>
    </row>
    <row r="167" spans="1:13" x14ac:dyDescent="0.3">
      <c r="J167" s="17" t="s">
        <v>320</v>
      </c>
      <c r="K167" s="15">
        <v>9980590</v>
      </c>
      <c r="L167" s="15">
        <v>6056855</v>
      </c>
      <c r="M167" s="15">
        <v>2601475</v>
      </c>
    </row>
    <row r="168" spans="1:13" x14ac:dyDescent="0.3">
      <c r="A168" t="s">
        <v>235</v>
      </c>
      <c r="B168" s="2">
        <v>2405091</v>
      </c>
      <c r="C168" s="2">
        <v>2322357</v>
      </c>
      <c r="D168" s="2">
        <v>5831375</v>
      </c>
      <c r="J168" s="13" t="s">
        <v>332</v>
      </c>
      <c r="K168" s="16">
        <v>82383852</v>
      </c>
      <c r="L168" s="16">
        <v>83416119</v>
      </c>
      <c r="M168" s="16">
        <v>92591545</v>
      </c>
    </row>
    <row r="169" spans="1:13" x14ac:dyDescent="0.3">
      <c r="A169" t="s">
        <v>246</v>
      </c>
      <c r="B169" s="2">
        <v>15747</v>
      </c>
      <c r="C169" s="2">
        <v>118969</v>
      </c>
      <c r="D169" s="2">
        <v>1659589</v>
      </c>
      <c r="J169" s="17" t="s">
        <v>807</v>
      </c>
      <c r="K169" s="15">
        <v>262689</v>
      </c>
      <c r="L169" s="15">
        <v>365844</v>
      </c>
      <c r="M169" s="15">
        <v>276181</v>
      </c>
    </row>
    <row r="170" spans="1:13" x14ac:dyDescent="0.3">
      <c r="A170" t="s">
        <v>242</v>
      </c>
      <c r="B170" s="2">
        <v>722727</v>
      </c>
      <c r="C170" s="2">
        <v>1492713</v>
      </c>
      <c r="D170" s="2">
        <v>2170248</v>
      </c>
      <c r="J170" s="17" t="s">
        <v>255</v>
      </c>
      <c r="K170" s="15">
        <v>8313</v>
      </c>
      <c r="L170" s="15">
        <v>22327</v>
      </c>
      <c r="M170" s="17"/>
    </row>
    <row r="171" spans="1:13" x14ac:dyDescent="0.3">
      <c r="A171" t="s">
        <v>250</v>
      </c>
      <c r="B171" s="2"/>
      <c r="C171" s="2">
        <v>1000505</v>
      </c>
      <c r="D171" s="2">
        <v>375582</v>
      </c>
      <c r="J171" s="13" t="s">
        <v>808</v>
      </c>
      <c r="K171" s="16"/>
      <c r="L171" s="16"/>
      <c r="M171" s="16"/>
    </row>
    <row r="172" spans="1:13" x14ac:dyDescent="0.3">
      <c r="A172" t="s">
        <v>255</v>
      </c>
      <c r="B172" s="2">
        <v>38189</v>
      </c>
      <c r="C172" s="2">
        <v>26402</v>
      </c>
      <c r="D172" s="2">
        <v>14794</v>
      </c>
      <c r="J172" s="17" t="s">
        <v>809</v>
      </c>
      <c r="K172" s="15">
        <v>461646</v>
      </c>
      <c r="L172" s="15">
        <v>414077</v>
      </c>
      <c r="M172" s="15">
        <v>746009</v>
      </c>
    </row>
    <row r="173" spans="1:13" x14ac:dyDescent="0.3">
      <c r="A173" t="s">
        <v>260</v>
      </c>
      <c r="B173" s="2">
        <v>7143403</v>
      </c>
      <c r="C173" s="2">
        <v>2575616</v>
      </c>
      <c r="D173" s="2">
        <v>1648699</v>
      </c>
      <c r="J173" s="13" t="s">
        <v>810</v>
      </c>
      <c r="K173" s="16">
        <v>108366</v>
      </c>
      <c r="L173" s="16">
        <v>124705</v>
      </c>
      <c r="M173" s="16">
        <v>144302</v>
      </c>
    </row>
    <row r="174" spans="1:13" x14ac:dyDescent="0.3">
      <c r="A174" t="s">
        <v>264</v>
      </c>
      <c r="B174" s="2">
        <v>67517674</v>
      </c>
      <c r="C174" s="2">
        <v>67835059</v>
      </c>
      <c r="D174" s="2">
        <v>67726643</v>
      </c>
      <c r="J174" s="17" t="s">
        <v>811</v>
      </c>
      <c r="K174" s="15">
        <v>80543</v>
      </c>
      <c r="L174" s="15">
        <v>119745</v>
      </c>
      <c r="M174" s="15">
        <v>20490</v>
      </c>
    </row>
    <row r="175" spans="1:13" x14ac:dyDescent="0.3">
      <c r="A175" t="s">
        <v>269</v>
      </c>
      <c r="B175" s="2">
        <v>21168076</v>
      </c>
      <c r="C175" s="2">
        <v>17157602</v>
      </c>
      <c r="D175" s="2">
        <v>35889996</v>
      </c>
      <c r="J175" s="19" t="s">
        <v>812</v>
      </c>
      <c r="K175" s="20">
        <v>468844</v>
      </c>
      <c r="L175" s="20">
        <v>306832</v>
      </c>
      <c r="M175" s="20">
        <v>273414</v>
      </c>
    </row>
    <row r="176" spans="1:13" x14ac:dyDescent="0.3">
      <c r="A176" t="s">
        <v>274</v>
      </c>
      <c r="B176" s="2">
        <v>19385038</v>
      </c>
      <c r="C176" s="2">
        <v>18249861</v>
      </c>
      <c r="D176" s="2">
        <v>5286053</v>
      </c>
      <c r="J176" s="19"/>
      <c r="K176" s="20">
        <f>SUM(Table15[2020])</f>
        <v>93754843</v>
      </c>
      <c r="L176" s="20">
        <f>SUM(Table15[2021])</f>
        <v>90826504</v>
      </c>
      <c r="M176" s="20">
        <f>SUM(Table15[2022])</f>
        <v>96653416</v>
      </c>
    </row>
    <row r="177" spans="1:13" x14ac:dyDescent="0.3">
      <c r="A177" t="s">
        <v>795</v>
      </c>
      <c r="B177" s="2"/>
      <c r="C177" s="2"/>
      <c r="D177" s="2"/>
    </row>
    <row r="178" spans="1:13" x14ac:dyDescent="0.3">
      <c r="A178" t="s">
        <v>796</v>
      </c>
      <c r="B178" s="2">
        <v>18598</v>
      </c>
      <c r="C178" s="2">
        <v>15565</v>
      </c>
      <c r="D178" s="2">
        <v>16060</v>
      </c>
    </row>
    <row r="179" spans="1:13" x14ac:dyDescent="0.3">
      <c r="A179" t="s">
        <v>797</v>
      </c>
      <c r="B179" s="2">
        <v>372877</v>
      </c>
      <c r="C179" s="2">
        <v>345617</v>
      </c>
      <c r="D179" s="2">
        <v>849999</v>
      </c>
      <c r="J179" s="18" t="s">
        <v>816</v>
      </c>
      <c r="K179" s="18" t="s">
        <v>11</v>
      </c>
      <c r="L179" s="18" t="s">
        <v>10</v>
      </c>
      <c r="M179" s="18" t="s">
        <v>571</v>
      </c>
    </row>
    <row r="180" spans="1:13" x14ac:dyDescent="0.3">
      <c r="A180" t="s">
        <v>798</v>
      </c>
      <c r="B180" s="2">
        <v>64954</v>
      </c>
      <c r="C180" s="2">
        <v>86225</v>
      </c>
      <c r="D180" s="2">
        <v>187212</v>
      </c>
      <c r="J180" s="13" t="s">
        <v>327</v>
      </c>
      <c r="K180" s="16">
        <v>10205564</v>
      </c>
      <c r="L180" s="16">
        <v>8662744</v>
      </c>
      <c r="M180" s="16">
        <v>12551812</v>
      </c>
    </row>
    <row r="181" spans="1:13" x14ac:dyDescent="0.3">
      <c r="A181" t="s">
        <v>799</v>
      </c>
      <c r="B181" s="2">
        <v>342646</v>
      </c>
      <c r="C181" s="2">
        <v>311408</v>
      </c>
      <c r="D181" s="2">
        <v>429026</v>
      </c>
      <c r="J181" s="17" t="s">
        <v>336</v>
      </c>
      <c r="K181" s="17"/>
      <c r="L181" s="17"/>
      <c r="M181" s="17"/>
    </row>
    <row r="182" spans="1:13" x14ac:dyDescent="0.3">
      <c r="A182" t="s">
        <v>800</v>
      </c>
      <c r="B182" s="2">
        <v>1729</v>
      </c>
      <c r="C182" s="2">
        <v>4507</v>
      </c>
      <c r="D182" s="2">
        <v>3885</v>
      </c>
      <c r="J182" s="13" t="s">
        <v>346</v>
      </c>
      <c r="K182" s="16">
        <v>53841</v>
      </c>
      <c r="L182" s="13"/>
      <c r="M182" s="13"/>
    </row>
    <row r="183" spans="1:13" x14ac:dyDescent="0.3">
      <c r="A183" t="s">
        <v>801</v>
      </c>
      <c r="B183" s="2">
        <v>129267</v>
      </c>
      <c r="C183" s="2">
        <v>313191</v>
      </c>
      <c r="D183" s="2">
        <v>544988</v>
      </c>
      <c r="J183" s="17" t="s">
        <v>813</v>
      </c>
      <c r="K183" s="15"/>
      <c r="L183" s="17"/>
      <c r="M183" s="17"/>
    </row>
    <row r="184" spans="1:13" x14ac:dyDescent="0.3">
      <c r="B184" s="2">
        <f>SUM(B168:B183)</f>
        <v>119326016</v>
      </c>
      <c r="C184" s="2">
        <f>SUM(C168:C183)</f>
        <v>111855597</v>
      </c>
      <c r="D184" s="2">
        <f>SUM(D168:D183)</f>
        <v>122634149</v>
      </c>
      <c r="J184" s="13" t="s">
        <v>814</v>
      </c>
      <c r="K184" s="16">
        <v>226946</v>
      </c>
      <c r="L184" s="16">
        <v>186415</v>
      </c>
      <c r="M184" s="16">
        <v>301180</v>
      </c>
    </row>
    <row r="185" spans="1:13" x14ac:dyDescent="0.3">
      <c r="J185" s="17" t="s">
        <v>815</v>
      </c>
      <c r="K185" s="15">
        <v>94334</v>
      </c>
      <c r="L185" s="15">
        <v>109020</v>
      </c>
      <c r="M185" s="15">
        <v>268504</v>
      </c>
    </row>
    <row r="186" spans="1:13" x14ac:dyDescent="0.3">
      <c r="A186" s="4" t="s">
        <v>802</v>
      </c>
      <c r="B186" t="s">
        <v>11</v>
      </c>
      <c r="C186" t="s">
        <v>10</v>
      </c>
      <c r="D186" t="s">
        <v>571</v>
      </c>
      <c r="J186" s="19" t="s">
        <v>811</v>
      </c>
      <c r="K186" s="20">
        <v>517730</v>
      </c>
      <c r="L186" s="20">
        <v>696199</v>
      </c>
      <c r="M186" s="20">
        <v>895210</v>
      </c>
    </row>
    <row r="187" spans="1:13" x14ac:dyDescent="0.3">
      <c r="J187" s="19"/>
      <c r="K187" s="20">
        <f>SUM(Table16[2020])</f>
        <v>11098415</v>
      </c>
      <c r="L187" s="2">
        <f>SUM(Table16[2021])</f>
        <v>9654378</v>
      </c>
      <c r="M187" s="2">
        <f>SUM(Table16[2022])</f>
        <v>14016706</v>
      </c>
    </row>
    <row r="188" spans="1:13" x14ac:dyDescent="0.3">
      <c r="A188" s="5" t="s">
        <v>279</v>
      </c>
      <c r="B188" s="6"/>
      <c r="C188" s="6" t="s">
        <v>131</v>
      </c>
      <c r="D188" s="6" t="s">
        <v>131</v>
      </c>
    </row>
    <row r="189" spans="1:13" x14ac:dyDescent="0.3">
      <c r="A189" s="7" t="s">
        <v>284</v>
      </c>
      <c r="B189" s="8">
        <v>882478</v>
      </c>
      <c r="C189" s="8">
        <v>2905051</v>
      </c>
      <c r="D189" s="8">
        <v>2761747</v>
      </c>
    </row>
    <row r="190" spans="1:13" x14ac:dyDescent="0.3">
      <c r="A190" s="5" t="s">
        <v>289</v>
      </c>
      <c r="B190" s="9">
        <v>1314234</v>
      </c>
      <c r="C190" s="9">
        <v>1318660</v>
      </c>
      <c r="D190" s="9">
        <v>1459304</v>
      </c>
      <c r="J190" t="s">
        <v>356</v>
      </c>
      <c r="K190" s="2">
        <f>SUM(Table15[[#Totals],[2020]]+Table16[[#Totals],[2020]])</f>
        <v>104853258</v>
      </c>
      <c r="L190" s="2">
        <f>SUM(Table15[[#Totals],[2021]]+Table16[[#Totals],[2021]])</f>
        <v>100480882</v>
      </c>
      <c r="M190" s="2">
        <f>SUM(Table15[[#Totals],[2022]]+Table16[[#Totals],[2022]])</f>
        <v>110670122</v>
      </c>
    </row>
    <row r="191" spans="1:13" x14ac:dyDescent="0.3">
      <c r="A191" s="7" t="s">
        <v>296</v>
      </c>
      <c r="B191" s="8">
        <v>1317789</v>
      </c>
      <c r="C191" s="8">
        <v>1763340</v>
      </c>
      <c r="D191" s="8">
        <v>1710640</v>
      </c>
    </row>
    <row r="192" spans="1:13" x14ac:dyDescent="0.3">
      <c r="A192" s="5" t="s">
        <v>303</v>
      </c>
      <c r="B192" s="6"/>
      <c r="C192" s="9">
        <v>351256</v>
      </c>
      <c r="D192" s="9">
        <v>483966</v>
      </c>
    </row>
    <row r="193" spans="1:4" x14ac:dyDescent="0.3">
      <c r="A193" s="10" t="s">
        <v>803</v>
      </c>
    </row>
    <row r="194" spans="1:4" x14ac:dyDescent="0.3">
      <c r="A194" s="11" t="s">
        <v>804</v>
      </c>
      <c r="B194" s="2">
        <v>110108</v>
      </c>
      <c r="C194" s="2">
        <v>214601</v>
      </c>
      <c r="D194" s="2">
        <v>433147</v>
      </c>
    </row>
    <row r="195" spans="1:4" x14ac:dyDescent="0.3">
      <c r="A195" s="10" t="s">
        <v>805</v>
      </c>
      <c r="B195" s="2">
        <v>-7351</v>
      </c>
      <c r="C195" s="2">
        <v>-2404</v>
      </c>
    </row>
    <row r="196" spans="1:4" x14ac:dyDescent="0.3">
      <c r="B196" s="2">
        <f>SUM(B189:B195)</f>
        <v>3617258</v>
      </c>
      <c r="C196" s="2">
        <f>SUM(C189:C195)</f>
        <v>6550504</v>
      </c>
      <c r="D196" s="2">
        <f>SUM(D189:D195)</f>
        <v>6848804</v>
      </c>
    </row>
    <row r="198" spans="1:4" x14ac:dyDescent="0.3">
      <c r="A198" t="s">
        <v>314</v>
      </c>
      <c r="B198" s="2">
        <f>SUM(Table19[[#Totals],[2020]]+Table17[[#Totals],[2020]])</f>
        <v>122943274</v>
      </c>
      <c r="C198" s="2">
        <f>SUM(Table19[[#Totals],[2021]]+Table17[[#Totals],[2021]])</f>
        <v>118406101</v>
      </c>
      <c r="D198" s="2">
        <f>SUM(Table19[[#Totals],[2022]]+Table17[[#Totals],[2022]])</f>
        <v>129482953</v>
      </c>
    </row>
  </sheetData>
  <mergeCells count="8">
    <mergeCell ref="A118:G118"/>
    <mergeCell ref="J2:O2"/>
    <mergeCell ref="J41:P41"/>
    <mergeCell ref="J68:P68"/>
    <mergeCell ref="J114:P114"/>
    <mergeCell ref="A2:G2"/>
    <mergeCell ref="A40:G40"/>
    <mergeCell ref="A72:G72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9B5-DDF8-45F9-90FB-97B183B72B3D}">
  <dimension ref="A1:Y229"/>
  <sheetViews>
    <sheetView topLeftCell="K1" zoomScale="68" workbookViewId="0">
      <selection activeCell="V31" sqref="V31"/>
    </sheetView>
  </sheetViews>
  <sheetFormatPr defaultRowHeight="14.4" x14ac:dyDescent="0.3"/>
  <cols>
    <col min="1" max="1" width="65.5546875" bestFit="1" customWidth="1"/>
    <col min="2" max="4" width="14" bestFit="1" customWidth="1"/>
    <col min="5" max="5" width="11" bestFit="1" customWidth="1"/>
    <col min="6" max="7" width="12.33203125" bestFit="1" customWidth="1"/>
    <col min="8" max="8" width="10.77734375" bestFit="1" customWidth="1"/>
    <col min="11" max="11" width="71.77734375" bestFit="1" customWidth="1"/>
    <col min="12" max="14" width="14" bestFit="1" customWidth="1"/>
    <col min="15" max="15" width="11" bestFit="1" customWidth="1"/>
    <col min="16" max="17" width="14" bestFit="1" customWidth="1"/>
    <col min="18" max="18" width="10.88671875" bestFit="1" customWidth="1"/>
    <col min="19" max="19" width="10.77734375" bestFit="1" customWidth="1"/>
    <col min="22" max="22" width="44.44140625" bestFit="1" customWidth="1"/>
    <col min="23" max="25" width="12" bestFit="1" customWidth="1"/>
    <col min="27" max="29" width="12" bestFit="1" customWidth="1"/>
  </cols>
  <sheetData>
    <row r="1" spans="1:25" x14ac:dyDescent="0.3">
      <c r="A1" t="s">
        <v>870</v>
      </c>
      <c r="K1" t="s">
        <v>1394</v>
      </c>
      <c r="W1">
        <v>2020</v>
      </c>
      <c r="X1">
        <v>2021</v>
      </c>
      <c r="Y1">
        <v>2022</v>
      </c>
    </row>
    <row r="2" spans="1:25" ht="15" thickBot="1" x14ac:dyDescent="0.35">
      <c r="A2" s="41" t="s">
        <v>871</v>
      </c>
      <c r="B2" s="41"/>
      <c r="C2" s="41"/>
      <c r="D2" s="41"/>
      <c r="E2" s="41"/>
      <c r="F2" s="41"/>
      <c r="G2" s="41"/>
      <c r="H2" s="41"/>
      <c r="K2" s="40" t="s">
        <v>871</v>
      </c>
      <c r="L2" s="40"/>
      <c r="M2" s="40"/>
      <c r="N2" s="40"/>
      <c r="O2" s="40"/>
      <c r="P2" s="40"/>
      <c r="Q2" s="40"/>
      <c r="R2" s="40"/>
      <c r="S2" s="40"/>
      <c r="V2" t="s">
        <v>817</v>
      </c>
      <c r="W2">
        <f>W22/D7*100</f>
        <v>58.688062307756525</v>
      </c>
      <c r="X2">
        <f>X22/O7*100</f>
        <v>49.178837131226445</v>
      </c>
      <c r="Y2">
        <f>Y22/N7*100</f>
        <v>52.956676967360082</v>
      </c>
    </row>
    <row r="3" spans="1:25" ht="15" thickTop="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872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872</v>
      </c>
      <c r="S3" t="s">
        <v>1395</v>
      </c>
      <c r="V3" t="s">
        <v>818</v>
      </c>
      <c r="W3">
        <f>D26/D7*100</f>
        <v>14.007678755746003</v>
      </c>
      <c r="X3">
        <f>O26/O7*100</f>
        <v>19.828448809218806</v>
      </c>
      <c r="Y3">
        <f>N26/N7*100</f>
        <v>10.22425673854841</v>
      </c>
    </row>
    <row r="4" spans="1:25" x14ac:dyDescent="0.3">
      <c r="D4" t="s">
        <v>873</v>
      </c>
      <c r="G4" t="s">
        <v>874</v>
      </c>
      <c r="O4" s="25" t="s">
        <v>873</v>
      </c>
      <c r="R4" s="25" t="s">
        <v>874</v>
      </c>
      <c r="V4" t="s">
        <v>819</v>
      </c>
      <c r="W4">
        <f>D30/D120*100</f>
        <v>7.4618654057742946</v>
      </c>
      <c r="X4">
        <f>O32/N131*100</f>
        <v>10.490377233382482</v>
      </c>
      <c r="Y4">
        <f>N32/M131*100</f>
        <v>10.392591957529337</v>
      </c>
    </row>
    <row r="5" spans="1:25" x14ac:dyDescent="0.3">
      <c r="A5" t="s">
        <v>875</v>
      </c>
      <c r="B5" t="s">
        <v>12</v>
      </c>
      <c r="C5" t="s">
        <v>10</v>
      </c>
      <c r="D5" t="s">
        <v>11</v>
      </c>
      <c r="E5" t="s">
        <v>876</v>
      </c>
      <c r="F5" t="s">
        <v>10</v>
      </c>
      <c r="G5" t="s">
        <v>11</v>
      </c>
      <c r="H5" t="s">
        <v>876</v>
      </c>
      <c r="K5" t="s">
        <v>875</v>
      </c>
      <c r="M5" t="s">
        <v>12</v>
      </c>
      <c r="N5" t="s">
        <v>571</v>
      </c>
      <c r="O5" t="s">
        <v>10</v>
      </c>
      <c r="P5" t="s">
        <v>876</v>
      </c>
      <c r="Q5" t="s">
        <v>571</v>
      </c>
      <c r="R5" t="s">
        <v>10</v>
      </c>
      <c r="S5" t="s">
        <v>876</v>
      </c>
      <c r="V5" t="s">
        <v>820</v>
      </c>
      <c r="W5">
        <f>D26/(D120+Table29[[#Totals],[2020]])*100</f>
        <v>11.666311435899727</v>
      </c>
      <c r="X5">
        <f>O26/(N131+Table29[[#Totals],[2021]])*100</f>
        <v>15.864428926529881</v>
      </c>
      <c r="Y5">
        <f>N26/(M131+Table29[[#Totals],[2022]])*100</f>
        <v>13.90582067640783</v>
      </c>
    </row>
    <row r="6" spans="1:25" x14ac:dyDescent="0.3">
      <c r="C6" t="s">
        <v>877</v>
      </c>
      <c r="D6" t="s">
        <v>877</v>
      </c>
      <c r="E6" t="s">
        <v>878</v>
      </c>
      <c r="F6" t="s">
        <v>877</v>
      </c>
      <c r="G6" t="s">
        <v>877</v>
      </c>
      <c r="H6" t="s">
        <v>878</v>
      </c>
      <c r="N6" t="s">
        <v>877</v>
      </c>
      <c r="O6" t="s">
        <v>877</v>
      </c>
      <c r="P6" t="s">
        <v>878</v>
      </c>
      <c r="Q6" t="s">
        <v>877</v>
      </c>
      <c r="R6" t="s">
        <v>877</v>
      </c>
      <c r="S6" t="s">
        <v>878</v>
      </c>
      <c r="V6" t="s">
        <v>821</v>
      </c>
      <c r="W6">
        <f>Table18[[#Totals],[2020]]/Table27[[#Totals],[2020]]</f>
        <v>1.1029905135762974</v>
      </c>
      <c r="X6">
        <f>Table18[[#Totals],[2021]]/Table27[[#Totals],[2021]]</f>
        <v>1.0972416559474387</v>
      </c>
      <c r="Y6">
        <f>Table18[[#Totals],[2022]]/Table27[[#Totals],[2022]]</f>
        <v>1.0823111908147987</v>
      </c>
    </row>
    <row r="7" spans="1:25" x14ac:dyDescent="0.3">
      <c r="A7" t="s">
        <v>15</v>
      </c>
      <c r="B7" t="s">
        <v>16</v>
      </c>
      <c r="C7" t="s">
        <v>879</v>
      </c>
      <c r="D7" t="s">
        <v>880</v>
      </c>
      <c r="E7" t="s">
        <v>881</v>
      </c>
      <c r="F7" t="s">
        <v>882</v>
      </c>
      <c r="G7" t="s">
        <v>883</v>
      </c>
      <c r="H7" t="s">
        <v>884</v>
      </c>
      <c r="K7" t="s">
        <v>15</v>
      </c>
      <c r="M7" t="s">
        <v>16</v>
      </c>
      <c r="N7" t="s">
        <v>1396</v>
      </c>
      <c r="O7" t="s">
        <v>879</v>
      </c>
      <c r="P7" t="s">
        <v>1397</v>
      </c>
      <c r="Q7" t="s">
        <v>1398</v>
      </c>
      <c r="R7" t="s">
        <v>882</v>
      </c>
      <c r="S7" t="s">
        <v>1399</v>
      </c>
      <c r="V7" t="s">
        <v>822</v>
      </c>
    </row>
    <row r="8" spans="1:25" x14ac:dyDescent="0.3">
      <c r="A8" t="s">
        <v>22</v>
      </c>
      <c r="C8" t="s">
        <v>885</v>
      </c>
      <c r="D8" t="s">
        <v>886</v>
      </c>
      <c r="E8" t="s">
        <v>887</v>
      </c>
      <c r="F8" t="s">
        <v>888</v>
      </c>
      <c r="G8" t="s">
        <v>889</v>
      </c>
      <c r="H8" t="s">
        <v>890</v>
      </c>
      <c r="K8" t="s">
        <v>22</v>
      </c>
      <c r="N8" t="s">
        <v>1400</v>
      </c>
      <c r="O8" t="s">
        <v>885</v>
      </c>
      <c r="P8" t="s">
        <v>1401</v>
      </c>
      <c r="Q8" t="s">
        <v>1402</v>
      </c>
      <c r="R8" t="s">
        <v>888</v>
      </c>
      <c r="S8" t="s">
        <v>1403</v>
      </c>
      <c r="V8" t="s">
        <v>823</v>
      </c>
    </row>
    <row r="9" spans="1:25" x14ac:dyDescent="0.3">
      <c r="A9" t="s">
        <v>891</v>
      </c>
      <c r="C9" t="s">
        <v>892</v>
      </c>
      <c r="D9" t="s">
        <v>893</v>
      </c>
      <c r="E9" t="s">
        <v>894</v>
      </c>
      <c r="F9" t="s">
        <v>895</v>
      </c>
      <c r="G9" t="s">
        <v>896</v>
      </c>
      <c r="H9" t="s">
        <v>897</v>
      </c>
      <c r="K9" s="25" t="s">
        <v>891</v>
      </c>
      <c r="N9" t="s">
        <v>1404</v>
      </c>
      <c r="O9" t="s">
        <v>892</v>
      </c>
      <c r="P9" t="s">
        <v>1405</v>
      </c>
      <c r="Q9" t="s">
        <v>1406</v>
      </c>
      <c r="R9" t="s">
        <v>895</v>
      </c>
      <c r="S9" t="s">
        <v>1407</v>
      </c>
      <c r="V9" t="s">
        <v>824</v>
      </c>
    </row>
    <row r="10" spans="1:25" x14ac:dyDescent="0.3">
      <c r="A10" t="s">
        <v>35</v>
      </c>
      <c r="B10" t="s">
        <v>898</v>
      </c>
      <c r="C10" t="s">
        <v>899</v>
      </c>
      <c r="D10" t="s">
        <v>900</v>
      </c>
      <c r="E10" t="s">
        <v>901</v>
      </c>
      <c r="F10" t="s">
        <v>902</v>
      </c>
      <c r="G10" t="s">
        <v>903</v>
      </c>
      <c r="H10" t="s">
        <v>904</v>
      </c>
      <c r="K10" t="s">
        <v>35</v>
      </c>
      <c r="M10" t="s">
        <v>898</v>
      </c>
      <c r="N10" t="s">
        <v>1408</v>
      </c>
      <c r="O10" t="s">
        <v>899</v>
      </c>
      <c r="P10" t="s">
        <v>1409</v>
      </c>
      <c r="Q10" t="s">
        <v>1410</v>
      </c>
      <c r="R10" t="s">
        <v>902</v>
      </c>
      <c r="S10" t="s">
        <v>1411</v>
      </c>
      <c r="V10" t="s">
        <v>825</v>
      </c>
    </row>
    <row r="11" spans="1:25" x14ac:dyDescent="0.3">
      <c r="A11" t="s">
        <v>905</v>
      </c>
      <c r="C11" t="s">
        <v>906</v>
      </c>
      <c r="D11" t="s">
        <v>907</v>
      </c>
      <c r="E11" t="s">
        <v>908</v>
      </c>
      <c r="F11" t="s">
        <v>909</v>
      </c>
      <c r="G11" t="s">
        <v>910</v>
      </c>
      <c r="H11" t="s">
        <v>911</v>
      </c>
      <c r="K11" t="s">
        <v>905</v>
      </c>
      <c r="N11" t="s">
        <v>1412</v>
      </c>
      <c r="O11" t="s">
        <v>906</v>
      </c>
      <c r="P11" t="s">
        <v>1413</v>
      </c>
      <c r="Q11" t="s">
        <v>1414</v>
      </c>
      <c r="R11" t="s">
        <v>909</v>
      </c>
      <c r="S11" t="s">
        <v>1415</v>
      </c>
      <c r="V11" t="s">
        <v>826</v>
      </c>
      <c r="W11">
        <f>D7/W26</f>
        <v>25281.367588932808</v>
      </c>
      <c r="X11">
        <f>O7/X26</f>
        <v>26057.887615250434</v>
      </c>
      <c r="Y11">
        <f>N7/Y26</f>
        <v>50043.19098277609</v>
      </c>
    </row>
    <row r="12" spans="1:25" x14ac:dyDescent="0.3">
      <c r="A12" t="s">
        <v>912</v>
      </c>
      <c r="C12" t="s">
        <v>913</v>
      </c>
      <c r="D12" t="s">
        <v>914</v>
      </c>
      <c r="E12" t="s">
        <v>915</v>
      </c>
      <c r="F12" t="s">
        <v>916</v>
      </c>
      <c r="G12" t="s">
        <v>917</v>
      </c>
      <c r="H12" t="s">
        <v>918</v>
      </c>
      <c r="K12" t="s">
        <v>912</v>
      </c>
      <c r="N12" t="s">
        <v>1416</v>
      </c>
      <c r="O12" t="s">
        <v>913</v>
      </c>
      <c r="P12" t="s">
        <v>1417</v>
      </c>
      <c r="Q12" t="s">
        <v>1418</v>
      </c>
      <c r="R12" t="s">
        <v>916</v>
      </c>
      <c r="S12" t="s">
        <v>1417</v>
      </c>
      <c r="V12" t="s">
        <v>827</v>
      </c>
      <c r="W12">
        <f>Table29[[#Totals],[2020]]/(D122+Table29[[#Totals],[2020]])*100</f>
        <v>12.475042088538807</v>
      </c>
      <c r="X12">
        <f>Table29[[#Totals],[2021]]/(N133+Table29[[#Totals],[2021]])*100</f>
        <v>9.1411946767506933</v>
      </c>
      <c r="Y12">
        <f>Table29[[#Totals],[2022]]/(M133+Table29[[#Totals],[2022]])*100</f>
        <v>12.999669642295419</v>
      </c>
    </row>
    <row r="13" spans="1:25" x14ac:dyDescent="0.3">
      <c r="A13" t="s">
        <v>919</v>
      </c>
      <c r="B13" t="s">
        <v>920</v>
      </c>
      <c r="C13" t="s">
        <v>921</v>
      </c>
      <c r="D13" t="s">
        <v>922</v>
      </c>
      <c r="E13" t="s">
        <v>923</v>
      </c>
      <c r="F13" t="s">
        <v>924</v>
      </c>
      <c r="G13" t="s">
        <v>925</v>
      </c>
      <c r="H13" t="s">
        <v>926</v>
      </c>
      <c r="K13" s="25" t="s">
        <v>919</v>
      </c>
      <c r="M13" t="s">
        <v>920</v>
      </c>
      <c r="N13" t="s">
        <v>1419</v>
      </c>
      <c r="O13" t="s">
        <v>921</v>
      </c>
      <c r="P13" t="s">
        <v>1420</v>
      </c>
      <c r="Q13" t="s">
        <v>1421</v>
      </c>
      <c r="R13" t="s">
        <v>924</v>
      </c>
      <c r="S13" t="s">
        <v>1422</v>
      </c>
      <c r="V13" t="s">
        <v>828</v>
      </c>
      <c r="W13">
        <f>D30/D9</f>
        <v>0.14643114692736151</v>
      </c>
      <c r="X13">
        <f>O32/O9</f>
        <v>0.28109490910427537</v>
      </c>
      <c r="Y13">
        <f>N32/N9</f>
        <v>0.15614130627061173</v>
      </c>
    </row>
    <row r="14" spans="1:25" x14ac:dyDescent="0.3">
      <c r="A14" t="s">
        <v>927</v>
      </c>
      <c r="B14" t="s">
        <v>59</v>
      </c>
      <c r="C14" t="s">
        <v>928</v>
      </c>
      <c r="D14" t="s">
        <v>929</v>
      </c>
      <c r="E14" t="s">
        <v>930</v>
      </c>
      <c r="F14" t="s">
        <v>928</v>
      </c>
      <c r="G14" t="s">
        <v>929</v>
      </c>
      <c r="H14" t="s">
        <v>930</v>
      </c>
      <c r="K14" t="s">
        <v>1423</v>
      </c>
      <c r="M14" t="s">
        <v>59</v>
      </c>
      <c r="N14" t="s">
        <v>1424</v>
      </c>
      <c r="O14" t="s">
        <v>928</v>
      </c>
      <c r="P14" t="s">
        <v>1425</v>
      </c>
      <c r="Q14" t="s">
        <v>1426</v>
      </c>
      <c r="R14" t="s">
        <v>928</v>
      </c>
      <c r="S14" t="s">
        <v>1427</v>
      </c>
      <c r="V14" t="s">
        <v>829</v>
      </c>
      <c r="W14">
        <f>D30/W25</f>
        <v>7.0126962999607937E-3</v>
      </c>
      <c r="X14">
        <f>O32/X25</f>
        <v>1.0885862043233935E-2</v>
      </c>
      <c r="Y14">
        <f>N32/Y25</f>
        <v>1.1477150404039037E-2</v>
      </c>
    </row>
    <row r="15" spans="1:25" x14ac:dyDescent="0.3">
      <c r="A15" t="s">
        <v>931</v>
      </c>
      <c r="B15" t="s">
        <v>65</v>
      </c>
      <c r="C15" t="s">
        <v>932</v>
      </c>
      <c r="D15" t="s">
        <v>933</v>
      </c>
      <c r="E15" t="s">
        <v>934</v>
      </c>
      <c r="F15" t="s">
        <v>932</v>
      </c>
      <c r="G15" t="s">
        <v>933</v>
      </c>
      <c r="H15" t="s">
        <v>934</v>
      </c>
      <c r="K15" t="s">
        <v>931</v>
      </c>
      <c r="M15" t="s">
        <v>65</v>
      </c>
      <c r="N15" t="s">
        <v>1428</v>
      </c>
      <c r="O15" t="s">
        <v>932</v>
      </c>
      <c r="P15" t="s">
        <v>1429</v>
      </c>
      <c r="Q15" t="s">
        <v>1430</v>
      </c>
      <c r="R15" t="s">
        <v>932</v>
      </c>
      <c r="S15" t="s">
        <v>1431</v>
      </c>
      <c r="V15" t="s">
        <v>830</v>
      </c>
    </row>
    <row r="16" spans="1:25" x14ac:dyDescent="0.3">
      <c r="A16" t="s">
        <v>592</v>
      </c>
      <c r="B16" t="s">
        <v>72</v>
      </c>
      <c r="C16" t="s">
        <v>935</v>
      </c>
      <c r="D16" t="s">
        <v>936</v>
      </c>
      <c r="E16" t="s">
        <v>937</v>
      </c>
      <c r="F16" t="s">
        <v>938</v>
      </c>
      <c r="G16" t="s">
        <v>939</v>
      </c>
      <c r="H16" t="s">
        <v>940</v>
      </c>
      <c r="K16" t="s">
        <v>592</v>
      </c>
      <c r="M16" t="s">
        <v>72</v>
      </c>
      <c r="N16" t="s">
        <v>1432</v>
      </c>
      <c r="O16" t="s">
        <v>935</v>
      </c>
      <c r="P16" t="s">
        <v>1433</v>
      </c>
      <c r="Q16" t="s">
        <v>1434</v>
      </c>
      <c r="R16" t="s">
        <v>938</v>
      </c>
      <c r="S16" t="s">
        <v>1435</v>
      </c>
      <c r="V16" t="s">
        <v>831</v>
      </c>
    </row>
    <row r="17" spans="1:25" x14ac:dyDescent="0.3">
      <c r="A17" t="s">
        <v>77</v>
      </c>
      <c r="C17" t="s">
        <v>941</v>
      </c>
      <c r="D17" t="s">
        <v>942</v>
      </c>
      <c r="E17" t="s">
        <v>943</v>
      </c>
      <c r="F17" t="s">
        <v>944</v>
      </c>
      <c r="G17" t="s">
        <v>945</v>
      </c>
      <c r="H17" t="s">
        <v>946</v>
      </c>
      <c r="K17" s="25" t="s">
        <v>77</v>
      </c>
      <c r="N17" t="s">
        <v>1436</v>
      </c>
      <c r="O17" t="s">
        <v>941</v>
      </c>
      <c r="P17" t="s">
        <v>1437</v>
      </c>
      <c r="Q17" t="s">
        <v>1438</v>
      </c>
      <c r="R17" t="s">
        <v>944</v>
      </c>
      <c r="S17" t="s">
        <v>1439</v>
      </c>
      <c r="V17" t="s">
        <v>832</v>
      </c>
    </row>
    <row r="18" spans="1:25" x14ac:dyDescent="0.3">
      <c r="A18" t="s">
        <v>947</v>
      </c>
      <c r="B18" t="s">
        <v>83</v>
      </c>
      <c r="C18" t="s">
        <v>948</v>
      </c>
      <c r="D18" t="s">
        <v>949</v>
      </c>
      <c r="E18" t="s">
        <v>950</v>
      </c>
      <c r="F18" t="s">
        <v>951</v>
      </c>
      <c r="G18" t="s">
        <v>952</v>
      </c>
      <c r="H18" t="s">
        <v>953</v>
      </c>
      <c r="K18" t="s">
        <v>947</v>
      </c>
      <c r="M18" t="s">
        <v>83</v>
      </c>
      <c r="N18" t="s">
        <v>1440</v>
      </c>
      <c r="O18" t="s">
        <v>948</v>
      </c>
      <c r="P18" t="s">
        <v>1441</v>
      </c>
      <c r="Q18" t="s">
        <v>1442</v>
      </c>
      <c r="R18" t="s">
        <v>951</v>
      </c>
      <c r="S18" t="s">
        <v>1443</v>
      </c>
      <c r="V18" t="s">
        <v>833</v>
      </c>
    </row>
    <row r="19" spans="1:25" x14ac:dyDescent="0.3">
      <c r="A19" t="s">
        <v>89</v>
      </c>
      <c r="C19" t="s">
        <v>954</v>
      </c>
      <c r="D19" t="s">
        <v>955</v>
      </c>
      <c r="E19" t="s">
        <v>956</v>
      </c>
      <c r="F19" t="s">
        <v>957</v>
      </c>
      <c r="G19" t="s">
        <v>958</v>
      </c>
      <c r="H19" t="s">
        <v>959</v>
      </c>
      <c r="K19" s="25" t="s">
        <v>89</v>
      </c>
      <c r="N19" t="s">
        <v>1444</v>
      </c>
      <c r="O19" t="s">
        <v>954</v>
      </c>
      <c r="P19" t="s">
        <v>1445</v>
      </c>
      <c r="Q19" t="s">
        <v>1446</v>
      </c>
      <c r="R19" t="s">
        <v>957</v>
      </c>
      <c r="S19" t="s">
        <v>1447</v>
      </c>
      <c r="V19" t="s">
        <v>1765</v>
      </c>
      <c r="W19">
        <f>D24/D17*100</f>
        <v>43.483981674176206</v>
      </c>
      <c r="X19">
        <f>C24/C17*100</f>
        <v>35.337546298530867</v>
      </c>
      <c r="Y19">
        <f>N24/N17*100</f>
        <v>25.278852862618766</v>
      </c>
    </row>
    <row r="20" spans="1:25" x14ac:dyDescent="0.3">
      <c r="A20" t="s">
        <v>601</v>
      </c>
      <c r="K20" s="25" t="s">
        <v>601</v>
      </c>
    </row>
    <row r="21" spans="1:25" x14ac:dyDescent="0.3">
      <c r="A21" t="s">
        <v>95</v>
      </c>
      <c r="B21" t="s">
        <v>96</v>
      </c>
      <c r="C21" t="s">
        <v>960</v>
      </c>
      <c r="D21" t="s">
        <v>961</v>
      </c>
      <c r="E21" t="s">
        <v>962</v>
      </c>
      <c r="F21" t="s">
        <v>963</v>
      </c>
      <c r="G21" t="s">
        <v>964</v>
      </c>
      <c r="H21" t="s">
        <v>965</v>
      </c>
      <c r="K21" t="s">
        <v>95</v>
      </c>
      <c r="M21" t="s">
        <v>96</v>
      </c>
      <c r="N21" t="s">
        <v>1448</v>
      </c>
      <c r="O21" t="s">
        <v>960</v>
      </c>
      <c r="P21" t="s">
        <v>1449</v>
      </c>
      <c r="Q21" t="s">
        <v>1450</v>
      </c>
      <c r="R21" t="s">
        <v>963</v>
      </c>
      <c r="S21" t="s">
        <v>1451</v>
      </c>
    </row>
    <row r="22" spans="1:25" x14ac:dyDescent="0.3">
      <c r="A22" t="s">
        <v>966</v>
      </c>
      <c r="B22" t="s">
        <v>103</v>
      </c>
      <c r="C22" t="s">
        <v>967</v>
      </c>
      <c r="D22" t="s">
        <v>968</v>
      </c>
      <c r="E22" t="s">
        <v>131</v>
      </c>
      <c r="F22" t="s">
        <v>969</v>
      </c>
      <c r="G22" t="s">
        <v>970</v>
      </c>
      <c r="H22" t="s">
        <v>971</v>
      </c>
      <c r="K22" t="s">
        <v>966</v>
      </c>
      <c r="M22" t="s">
        <v>103</v>
      </c>
      <c r="N22" t="s">
        <v>1452</v>
      </c>
      <c r="O22" t="s">
        <v>967</v>
      </c>
      <c r="P22" t="s">
        <v>1453</v>
      </c>
      <c r="Q22" t="s">
        <v>1454</v>
      </c>
      <c r="R22" t="s">
        <v>969</v>
      </c>
      <c r="S22" t="s">
        <v>1107</v>
      </c>
      <c r="V22" t="s">
        <v>834</v>
      </c>
      <c r="W22">
        <f>D7-(D10+D13)</f>
        <v>60060762</v>
      </c>
      <c r="X22">
        <f>O7-(O10+O13)</f>
        <v>51426459</v>
      </c>
      <c r="Y22">
        <f>N7-(N10+N13)</f>
        <v>104626781</v>
      </c>
    </row>
    <row r="23" spans="1:25" x14ac:dyDescent="0.3">
      <c r="A23" t="s">
        <v>972</v>
      </c>
      <c r="B23" t="s">
        <v>110</v>
      </c>
      <c r="C23" t="s">
        <v>973</v>
      </c>
      <c r="D23" t="s">
        <v>974</v>
      </c>
      <c r="E23" t="s">
        <v>975</v>
      </c>
      <c r="F23" t="s">
        <v>976</v>
      </c>
      <c r="G23" t="s">
        <v>977</v>
      </c>
      <c r="H23" t="s">
        <v>978</v>
      </c>
      <c r="K23" t="s">
        <v>972</v>
      </c>
      <c r="M23" t="s">
        <v>110</v>
      </c>
      <c r="N23" t="s">
        <v>1455</v>
      </c>
      <c r="O23" t="s">
        <v>973</v>
      </c>
      <c r="P23" t="s">
        <v>1456</v>
      </c>
      <c r="Q23" t="s">
        <v>1457</v>
      </c>
      <c r="R23" t="s">
        <v>976</v>
      </c>
      <c r="S23" t="s">
        <v>1458</v>
      </c>
      <c r="V23" t="s">
        <v>835</v>
      </c>
    </row>
    <row r="24" spans="1:25" x14ac:dyDescent="0.3">
      <c r="A24" t="s">
        <v>116</v>
      </c>
      <c r="C24" t="s">
        <v>979</v>
      </c>
      <c r="D24" t="s">
        <v>980</v>
      </c>
      <c r="E24" t="s">
        <v>981</v>
      </c>
      <c r="F24" t="s">
        <v>982</v>
      </c>
      <c r="G24" t="s">
        <v>983</v>
      </c>
      <c r="H24" t="s">
        <v>984</v>
      </c>
      <c r="K24" t="s">
        <v>116</v>
      </c>
      <c r="N24" t="s">
        <v>1459</v>
      </c>
      <c r="O24" t="s">
        <v>979</v>
      </c>
      <c r="P24" t="s">
        <v>923</v>
      </c>
      <c r="Q24" t="s">
        <v>1460</v>
      </c>
      <c r="R24" t="s">
        <v>982</v>
      </c>
      <c r="S24" t="s">
        <v>1461</v>
      </c>
      <c r="V24" t="s">
        <v>836</v>
      </c>
    </row>
    <row r="25" spans="1:25" x14ac:dyDescent="0.3">
      <c r="A25" t="s">
        <v>985</v>
      </c>
      <c r="K25" s="25" t="s">
        <v>1462</v>
      </c>
      <c r="V25" t="s">
        <v>837</v>
      </c>
      <c r="W25">
        <v>1144373955</v>
      </c>
      <c r="X25">
        <v>1144373955</v>
      </c>
      <c r="Y25">
        <v>1144373955</v>
      </c>
    </row>
    <row r="26" spans="1:25" x14ac:dyDescent="0.3">
      <c r="A26" t="s">
        <v>986</v>
      </c>
      <c r="C26" t="s">
        <v>987</v>
      </c>
      <c r="D26" t="s">
        <v>988</v>
      </c>
      <c r="E26" t="s">
        <v>989</v>
      </c>
      <c r="F26" t="s">
        <v>990</v>
      </c>
      <c r="G26" t="s">
        <v>991</v>
      </c>
      <c r="H26" t="s">
        <v>992</v>
      </c>
      <c r="K26" s="25" t="s">
        <v>986</v>
      </c>
      <c r="N26" t="s">
        <v>1463</v>
      </c>
      <c r="O26" t="s">
        <v>987</v>
      </c>
      <c r="P26" t="s">
        <v>1464</v>
      </c>
      <c r="Q26" t="s">
        <v>1465</v>
      </c>
      <c r="R26" t="s">
        <v>990</v>
      </c>
      <c r="S26" t="s">
        <v>1466</v>
      </c>
      <c r="V26" t="s">
        <v>838</v>
      </c>
      <c r="W26">
        <v>4048</v>
      </c>
      <c r="X26">
        <v>4013</v>
      </c>
      <c r="Y26">
        <v>3948</v>
      </c>
    </row>
    <row r="27" spans="1:25" x14ac:dyDescent="0.3">
      <c r="A27" t="s">
        <v>993</v>
      </c>
      <c r="C27" t="s">
        <v>994</v>
      </c>
      <c r="D27" t="s">
        <v>995</v>
      </c>
      <c r="E27" t="s">
        <v>996</v>
      </c>
      <c r="F27" t="s">
        <v>997</v>
      </c>
      <c r="G27" t="s">
        <v>998</v>
      </c>
      <c r="H27" t="s">
        <v>943</v>
      </c>
      <c r="K27" t="s">
        <v>993</v>
      </c>
      <c r="N27" t="s">
        <v>1467</v>
      </c>
      <c r="O27" t="s">
        <v>994</v>
      </c>
      <c r="P27" t="s">
        <v>1468</v>
      </c>
      <c r="Q27" t="s">
        <v>1469</v>
      </c>
      <c r="R27" t="s">
        <v>997</v>
      </c>
      <c r="S27" t="s">
        <v>959</v>
      </c>
    </row>
    <row r="28" spans="1:25" x14ac:dyDescent="0.3">
      <c r="A28" t="s">
        <v>619</v>
      </c>
      <c r="C28" t="s">
        <v>999</v>
      </c>
      <c r="D28" t="s">
        <v>1000</v>
      </c>
      <c r="E28" t="s">
        <v>1001</v>
      </c>
      <c r="F28" t="s">
        <v>1002</v>
      </c>
      <c r="G28" t="s">
        <v>1003</v>
      </c>
      <c r="H28" t="s">
        <v>1004</v>
      </c>
      <c r="K28" t="s">
        <v>1470</v>
      </c>
      <c r="N28" t="s">
        <v>1471</v>
      </c>
      <c r="O28" t="s">
        <v>131</v>
      </c>
      <c r="P28" t="s">
        <v>1472</v>
      </c>
      <c r="Q28" t="s">
        <v>1473</v>
      </c>
      <c r="R28" t="s">
        <v>131</v>
      </c>
      <c r="S28" t="s">
        <v>1472</v>
      </c>
    </row>
    <row r="29" spans="1:25" x14ac:dyDescent="0.3">
      <c r="A29" t="s">
        <v>622</v>
      </c>
      <c r="B29" t="s">
        <v>136</v>
      </c>
      <c r="C29" t="s">
        <v>1005</v>
      </c>
      <c r="D29" t="s">
        <v>1006</v>
      </c>
      <c r="E29" t="s">
        <v>1007</v>
      </c>
      <c r="F29" t="s">
        <v>1008</v>
      </c>
      <c r="G29" t="s">
        <v>1009</v>
      </c>
      <c r="H29" t="s">
        <v>1010</v>
      </c>
      <c r="K29" s="25" t="s">
        <v>1474</v>
      </c>
      <c r="N29" t="s">
        <v>1475</v>
      </c>
      <c r="O29" t="s">
        <v>994</v>
      </c>
      <c r="P29" t="s">
        <v>1476</v>
      </c>
      <c r="Q29" t="s">
        <v>1477</v>
      </c>
      <c r="R29" t="s">
        <v>997</v>
      </c>
      <c r="S29" t="s">
        <v>1478</v>
      </c>
    </row>
    <row r="30" spans="1:25" x14ac:dyDescent="0.3">
      <c r="A30" t="s">
        <v>153</v>
      </c>
      <c r="C30" t="s">
        <v>1011</v>
      </c>
      <c r="D30" t="s">
        <v>1012</v>
      </c>
      <c r="E30" t="s">
        <v>1013</v>
      </c>
      <c r="F30" t="s">
        <v>1014</v>
      </c>
      <c r="G30" t="s">
        <v>1015</v>
      </c>
      <c r="H30" t="s">
        <v>1016</v>
      </c>
      <c r="K30" s="25" t="s">
        <v>619</v>
      </c>
      <c r="N30" t="s">
        <v>1479</v>
      </c>
      <c r="O30" t="s">
        <v>999</v>
      </c>
      <c r="P30" t="s">
        <v>1480</v>
      </c>
      <c r="Q30" t="s">
        <v>1481</v>
      </c>
      <c r="R30" t="s">
        <v>1002</v>
      </c>
      <c r="S30" t="s">
        <v>1482</v>
      </c>
    </row>
    <row r="31" spans="1:25" x14ac:dyDescent="0.3">
      <c r="A31" t="s">
        <v>230</v>
      </c>
      <c r="K31" t="s">
        <v>622</v>
      </c>
      <c r="M31" t="s">
        <v>136</v>
      </c>
      <c r="N31" t="s">
        <v>1483</v>
      </c>
      <c r="O31" t="s">
        <v>1005</v>
      </c>
      <c r="P31" t="s">
        <v>1484</v>
      </c>
      <c r="Q31" t="s">
        <v>1485</v>
      </c>
      <c r="R31" t="s">
        <v>1008</v>
      </c>
      <c r="S31" t="s">
        <v>1486</v>
      </c>
    </row>
    <row r="32" spans="1:25" x14ac:dyDescent="0.3">
      <c r="A32" t="s">
        <v>1017</v>
      </c>
      <c r="C32" t="s">
        <v>1011</v>
      </c>
      <c r="D32" t="s">
        <v>1012</v>
      </c>
      <c r="E32" t="s">
        <v>1013</v>
      </c>
      <c r="F32" t="s">
        <v>1014</v>
      </c>
      <c r="G32" t="s">
        <v>1015</v>
      </c>
      <c r="H32" t="s">
        <v>1016</v>
      </c>
      <c r="K32" s="25" t="s">
        <v>153</v>
      </c>
      <c r="N32" t="s">
        <v>1487</v>
      </c>
      <c r="O32" t="s">
        <v>1011</v>
      </c>
      <c r="P32" t="s">
        <v>1488</v>
      </c>
      <c r="Q32" t="s">
        <v>1489</v>
      </c>
      <c r="R32" t="s">
        <v>1014</v>
      </c>
      <c r="S32" t="s">
        <v>1490</v>
      </c>
    </row>
    <row r="33" spans="1:19" x14ac:dyDescent="0.3">
      <c r="A33" t="s">
        <v>161</v>
      </c>
      <c r="F33" t="s">
        <v>131</v>
      </c>
      <c r="G33" t="s">
        <v>131</v>
      </c>
      <c r="H33" t="s">
        <v>131</v>
      </c>
      <c r="K33" s="25" t="s">
        <v>230</v>
      </c>
    </row>
    <row r="34" spans="1:19" x14ac:dyDescent="0.3">
      <c r="C34" t="s">
        <v>1011</v>
      </c>
      <c r="D34" t="s">
        <v>1012</v>
      </c>
      <c r="E34" t="s">
        <v>1013</v>
      </c>
      <c r="F34" t="s">
        <v>1014</v>
      </c>
      <c r="G34" t="s">
        <v>1015</v>
      </c>
      <c r="H34" t="s">
        <v>1016</v>
      </c>
      <c r="K34" t="s">
        <v>1017</v>
      </c>
      <c r="N34" t="s">
        <v>1487</v>
      </c>
      <c r="O34" t="s">
        <v>1011</v>
      </c>
      <c r="P34" t="s">
        <v>1488</v>
      </c>
      <c r="Q34" t="s">
        <v>1489</v>
      </c>
      <c r="R34" t="s">
        <v>1014</v>
      </c>
      <c r="S34" t="s">
        <v>1490</v>
      </c>
    </row>
    <row r="35" spans="1:19" x14ac:dyDescent="0.3">
      <c r="A35" t="s">
        <v>1018</v>
      </c>
      <c r="B35" t="s">
        <v>147</v>
      </c>
      <c r="C35" t="s">
        <v>1019</v>
      </c>
      <c r="D35" t="s">
        <v>1020</v>
      </c>
      <c r="E35" t="s">
        <v>1013</v>
      </c>
      <c r="F35" t="s">
        <v>1021</v>
      </c>
      <c r="G35" t="s">
        <v>1022</v>
      </c>
      <c r="H35" t="s">
        <v>1016</v>
      </c>
      <c r="K35" t="s">
        <v>161</v>
      </c>
      <c r="Q35" t="s">
        <v>131</v>
      </c>
      <c r="R35" t="s">
        <v>131</v>
      </c>
      <c r="S35" t="s">
        <v>131</v>
      </c>
    </row>
    <row r="36" spans="1:19" x14ac:dyDescent="0.3">
      <c r="A36" t="s">
        <v>1023</v>
      </c>
      <c r="B36" t="s">
        <v>1024</v>
      </c>
      <c r="N36" t="s">
        <v>1487</v>
      </c>
      <c r="O36" t="s">
        <v>1011</v>
      </c>
      <c r="P36" t="s">
        <v>1488</v>
      </c>
      <c r="Q36" t="s">
        <v>1489</v>
      </c>
      <c r="R36" t="s">
        <v>1014</v>
      </c>
      <c r="S36" t="s">
        <v>1490</v>
      </c>
    </row>
    <row r="37" spans="1:19" x14ac:dyDescent="0.3">
      <c r="A37" t="s">
        <v>1025</v>
      </c>
      <c r="C37" t="s">
        <v>1026</v>
      </c>
      <c r="D37" t="s">
        <v>1027</v>
      </c>
      <c r="K37" t="s">
        <v>1018</v>
      </c>
      <c r="M37" t="s">
        <v>147</v>
      </c>
      <c r="N37" t="s">
        <v>1491</v>
      </c>
      <c r="O37" t="s">
        <v>1019</v>
      </c>
      <c r="P37" t="s">
        <v>1488</v>
      </c>
      <c r="Q37" t="s">
        <v>1492</v>
      </c>
      <c r="R37" t="s">
        <v>1021</v>
      </c>
      <c r="S37" t="s">
        <v>1490</v>
      </c>
    </row>
    <row r="38" spans="1:19" x14ac:dyDescent="0.3">
      <c r="K38" s="25" t="s">
        <v>1023</v>
      </c>
      <c r="M38" t="s">
        <v>1024</v>
      </c>
    </row>
    <row r="39" spans="1:19" x14ac:dyDescent="0.3">
      <c r="A39" s="40" t="s">
        <v>1028</v>
      </c>
      <c r="B39" s="40"/>
      <c r="C39" s="40"/>
      <c r="D39" s="40"/>
      <c r="E39" s="40"/>
      <c r="F39" s="40"/>
      <c r="G39" s="40"/>
      <c r="H39" s="40"/>
      <c r="K39" t="s">
        <v>1025</v>
      </c>
      <c r="N39" t="s">
        <v>1493</v>
      </c>
      <c r="O39" t="s">
        <v>1494</v>
      </c>
    </row>
    <row r="40" spans="1:19" x14ac:dyDescent="0.3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H40" t="s">
        <v>872</v>
      </c>
      <c r="K40" t="s">
        <v>1495</v>
      </c>
      <c r="N40" t="s">
        <v>1496</v>
      </c>
      <c r="O40" t="s">
        <v>1494</v>
      </c>
    </row>
    <row r="42" spans="1:19" x14ac:dyDescent="0.3">
      <c r="D42" t="s">
        <v>873</v>
      </c>
      <c r="G42" t="s">
        <v>874</v>
      </c>
    </row>
    <row r="43" spans="1:19" x14ac:dyDescent="0.3">
      <c r="A43" t="s">
        <v>1029</v>
      </c>
      <c r="C43">
        <v>2021</v>
      </c>
      <c r="D43">
        <v>2020</v>
      </c>
      <c r="E43" t="s">
        <v>1030</v>
      </c>
      <c r="F43">
        <v>2021</v>
      </c>
      <c r="G43">
        <v>2020</v>
      </c>
      <c r="H43" t="s">
        <v>1030</v>
      </c>
      <c r="K43" s="42" t="s">
        <v>1028</v>
      </c>
      <c r="L43" s="42"/>
      <c r="M43" s="42"/>
      <c r="N43" s="42"/>
      <c r="O43" s="42"/>
      <c r="P43" s="42"/>
      <c r="Q43" s="42"/>
    </row>
    <row r="44" spans="1:19" x14ac:dyDescent="0.3">
      <c r="C44" t="s">
        <v>877</v>
      </c>
      <c r="D44" s="23" t="s">
        <v>877</v>
      </c>
      <c r="E44" t="s">
        <v>878</v>
      </c>
      <c r="F44" t="s">
        <v>877</v>
      </c>
      <c r="G44" t="s">
        <v>877</v>
      </c>
      <c r="H44" t="s">
        <v>878</v>
      </c>
      <c r="K44" t="s">
        <v>2</v>
      </c>
      <c r="L44" t="s">
        <v>3</v>
      </c>
      <c r="M44" t="s">
        <v>4</v>
      </c>
      <c r="N44" t="s">
        <v>5</v>
      </c>
      <c r="O44" t="s">
        <v>6</v>
      </c>
      <c r="P44" t="s">
        <v>7</v>
      </c>
      <c r="Q44" t="s">
        <v>8</v>
      </c>
    </row>
    <row r="45" spans="1:19" x14ac:dyDescent="0.3">
      <c r="A45" t="s">
        <v>153</v>
      </c>
      <c r="C45" s="2">
        <v>12457497</v>
      </c>
      <c r="D45" s="2">
        <v>8025147</v>
      </c>
      <c r="E45">
        <v>55.2</v>
      </c>
      <c r="F45" s="2">
        <v>13856461</v>
      </c>
      <c r="G45" s="2">
        <v>8442516</v>
      </c>
      <c r="H45" s="2">
        <v>64.099999999999994</v>
      </c>
      <c r="M45" s="25" t="s">
        <v>873</v>
      </c>
      <c r="P45" s="25" t="s">
        <v>874</v>
      </c>
    </row>
    <row r="46" spans="1:19" x14ac:dyDescent="0.3">
      <c r="A46" t="s">
        <v>1031</v>
      </c>
      <c r="K46" s="25" t="s">
        <v>875</v>
      </c>
      <c r="L46" t="s">
        <v>571</v>
      </c>
      <c r="M46" t="s">
        <v>10</v>
      </c>
      <c r="N46" t="s">
        <v>876</v>
      </c>
      <c r="O46" t="s">
        <v>571</v>
      </c>
      <c r="P46" t="s">
        <v>10</v>
      </c>
      <c r="Q46" t="s">
        <v>876</v>
      </c>
    </row>
    <row r="47" spans="1:19" x14ac:dyDescent="0.3">
      <c r="A47" t="s">
        <v>1032</v>
      </c>
      <c r="L47" t="s">
        <v>877</v>
      </c>
      <c r="M47" t="s">
        <v>877</v>
      </c>
      <c r="N47" t="s">
        <v>878</v>
      </c>
      <c r="O47" t="s">
        <v>877</v>
      </c>
      <c r="P47" t="s">
        <v>877</v>
      </c>
      <c r="Q47" t="s">
        <v>878</v>
      </c>
    </row>
    <row r="48" spans="1:19" x14ac:dyDescent="0.3">
      <c r="A48" t="s">
        <v>1033</v>
      </c>
      <c r="K48" s="25" t="s">
        <v>1497</v>
      </c>
      <c r="L48" t="s">
        <v>1487</v>
      </c>
      <c r="M48" t="s">
        <v>1011</v>
      </c>
      <c r="N48" t="s">
        <v>1488</v>
      </c>
      <c r="O48" t="s">
        <v>1489</v>
      </c>
      <c r="P48" t="s">
        <v>1014</v>
      </c>
      <c r="Q48" t="s">
        <v>1490</v>
      </c>
    </row>
    <row r="49" spans="1:17" x14ac:dyDescent="0.3">
      <c r="A49" t="s">
        <v>1034</v>
      </c>
      <c r="C49" s="2">
        <v>-1381203</v>
      </c>
      <c r="D49" s="2">
        <v>-8003</v>
      </c>
      <c r="E49" s="24">
        <v>-17100.5</v>
      </c>
      <c r="F49" s="2">
        <v>-1381203</v>
      </c>
      <c r="G49" s="2">
        <v>-8030</v>
      </c>
      <c r="H49" s="24">
        <v>-17100.5</v>
      </c>
      <c r="K49" s="25" t="s">
        <v>1498</v>
      </c>
    </row>
    <row r="50" spans="1:17" x14ac:dyDescent="0.3">
      <c r="A50" t="s">
        <v>1035</v>
      </c>
      <c r="C50" s="2">
        <v>-30313</v>
      </c>
      <c r="D50" s="2">
        <v>-179418</v>
      </c>
      <c r="E50">
        <v>83.1</v>
      </c>
      <c r="F50" s="2">
        <v>-30313</v>
      </c>
      <c r="G50" s="2">
        <v>-179418</v>
      </c>
      <c r="H50" s="2">
        <v>83.1</v>
      </c>
      <c r="K50" t="s">
        <v>1499</v>
      </c>
    </row>
    <row r="51" spans="1:17" x14ac:dyDescent="0.3">
      <c r="A51" t="s">
        <v>1036</v>
      </c>
      <c r="C51" s="2">
        <v>34373</v>
      </c>
      <c r="D51" s="2">
        <v>19527</v>
      </c>
      <c r="E51">
        <v>76</v>
      </c>
      <c r="F51" s="2">
        <v>34373</v>
      </c>
      <c r="G51" s="2">
        <v>19527</v>
      </c>
      <c r="H51" s="2">
        <v>76</v>
      </c>
      <c r="K51" t="s">
        <v>1500</v>
      </c>
    </row>
    <row r="52" spans="1:17" x14ac:dyDescent="0.3">
      <c r="A52" t="s">
        <v>1037</v>
      </c>
      <c r="C52" s="2">
        <v>325010</v>
      </c>
      <c r="D52" s="2">
        <v>47018</v>
      </c>
      <c r="E52">
        <v>591.20000000000005</v>
      </c>
      <c r="F52" s="2">
        <v>325010</v>
      </c>
      <c r="G52" s="2">
        <v>47018</v>
      </c>
      <c r="H52" s="2">
        <v>591.20000000000005</v>
      </c>
      <c r="K52" t="s">
        <v>1501</v>
      </c>
      <c r="L52" s="2">
        <v>-4477620</v>
      </c>
      <c r="M52" t="s">
        <v>1502</v>
      </c>
      <c r="N52">
        <v>-224.2</v>
      </c>
      <c r="O52" s="2">
        <v>-4477620</v>
      </c>
      <c r="P52" s="2">
        <v>-1381203</v>
      </c>
      <c r="Q52">
        <v>-224.2</v>
      </c>
    </row>
    <row r="53" spans="1:17" x14ac:dyDescent="0.3">
      <c r="A53" t="s">
        <v>1038</v>
      </c>
      <c r="C53" s="2">
        <v>-1052133</v>
      </c>
      <c r="D53" s="2">
        <v>-120903</v>
      </c>
      <c r="E53">
        <v>-770.2</v>
      </c>
      <c r="F53" s="2">
        <v>-1052133</v>
      </c>
      <c r="G53" s="2">
        <v>-120903</v>
      </c>
      <c r="H53" s="2">
        <v>-770.2</v>
      </c>
      <c r="K53" t="s">
        <v>1503</v>
      </c>
      <c r="L53" s="2">
        <v>13481</v>
      </c>
      <c r="M53" s="2">
        <v>-30313</v>
      </c>
      <c r="N53">
        <v>144.5</v>
      </c>
      <c r="O53" s="2">
        <v>13481</v>
      </c>
      <c r="P53" s="2">
        <v>-30313</v>
      </c>
      <c r="Q53">
        <v>144.5</v>
      </c>
    </row>
    <row r="54" spans="1:17" x14ac:dyDescent="0.3">
      <c r="A54" t="s">
        <v>1039</v>
      </c>
      <c r="K54" t="s">
        <v>1504</v>
      </c>
      <c r="L54" s="2">
        <v>538230</v>
      </c>
      <c r="M54" s="2">
        <v>34373</v>
      </c>
      <c r="N54" s="24">
        <v>1465.9</v>
      </c>
      <c r="O54" s="2">
        <v>538230</v>
      </c>
      <c r="P54" s="2">
        <v>34373</v>
      </c>
      <c r="Q54" s="24">
        <v>1465.9</v>
      </c>
    </row>
    <row r="55" spans="1:17" x14ac:dyDescent="0.3">
      <c r="A55" t="s">
        <v>1040</v>
      </c>
      <c r="K55" t="s">
        <v>1505</v>
      </c>
      <c r="L55" s="2">
        <v>4787611</v>
      </c>
      <c r="N55">
        <v>100</v>
      </c>
      <c r="O55" s="2">
        <v>4787611</v>
      </c>
      <c r="Q55">
        <v>100</v>
      </c>
    </row>
    <row r="56" spans="1:17" x14ac:dyDescent="0.3">
      <c r="A56" t="s">
        <v>1041</v>
      </c>
      <c r="C56" s="2">
        <v>670639</v>
      </c>
      <c r="D56" s="2">
        <v>1555933</v>
      </c>
      <c r="E56">
        <v>-56.9</v>
      </c>
      <c r="F56" s="2">
        <v>670639</v>
      </c>
      <c r="G56" s="2">
        <v>1555933</v>
      </c>
      <c r="H56" s="2">
        <v>-56.9</v>
      </c>
      <c r="K56" t="s">
        <v>1506</v>
      </c>
      <c r="L56" s="2">
        <v>-167626</v>
      </c>
      <c r="M56" s="2">
        <v>325010</v>
      </c>
      <c r="N56">
        <v>-151.6</v>
      </c>
      <c r="O56" s="2">
        <v>167626</v>
      </c>
      <c r="P56" s="2">
        <v>325010</v>
      </c>
      <c r="Q56">
        <v>151.6</v>
      </c>
    </row>
    <row r="57" spans="1:17" x14ac:dyDescent="0.3">
      <c r="A57" t="s">
        <v>1042</v>
      </c>
      <c r="C57" s="2">
        <v>290118</v>
      </c>
      <c r="D57" s="2">
        <v>42994</v>
      </c>
      <c r="E57">
        <v>574.79999999999995</v>
      </c>
      <c r="F57" s="2">
        <v>290118</v>
      </c>
      <c r="G57" s="2">
        <v>42994</v>
      </c>
      <c r="H57" s="2">
        <v>574.79999999999995</v>
      </c>
      <c r="K57" s="25" t="s">
        <v>1038</v>
      </c>
      <c r="L57" s="2">
        <v>694076</v>
      </c>
      <c r="M57" s="2">
        <v>-1052133</v>
      </c>
      <c r="N57">
        <v>166</v>
      </c>
      <c r="O57" s="2">
        <v>694076</v>
      </c>
      <c r="P57" s="2">
        <v>-1052133</v>
      </c>
      <c r="Q57" s="2">
        <v>166</v>
      </c>
    </row>
    <row r="58" spans="1:17" x14ac:dyDescent="0.3">
      <c r="A58" t="s">
        <v>1043</v>
      </c>
      <c r="C58" s="2">
        <v>-121092</v>
      </c>
      <c r="D58" s="2">
        <v>-447700</v>
      </c>
      <c r="E58">
        <v>73</v>
      </c>
      <c r="F58" s="2">
        <v>-121092</v>
      </c>
      <c r="G58" s="2">
        <v>-447700</v>
      </c>
      <c r="H58" s="2">
        <v>73</v>
      </c>
      <c r="K58" t="s">
        <v>1507</v>
      </c>
    </row>
    <row r="59" spans="1:17" x14ac:dyDescent="0.3">
      <c r="C59" s="2">
        <v>839665</v>
      </c>
      <c r="D59" s="2">
        <v>1151227</v>
      </c>
      <c r="E59">
        <v>-27.1</v>
      </c>
      <c r="F59" s="2">
        <v>-839665</v>
      </c>
      <c r="G59" s="2">
        <v>1151227</v>
      </c>
      <c r="H59" s="2">
        <v>27.1</v>
      </c>
      <c r="K59" t="s">
        <v>1040</v>
      </c>
    </row>
    <row r="60" spans="1:17" x14ac:dyDescent="0.3">
      <c r="A60" t="s">
        <v>1044</v>
      </c>
      <c r="C60" s="2">
        <v>2804233</v>
      </c>
      <c r="D60" s="2">
        <v>-2848521</v>
      </c>
      <c r="E60">
        <v>198.4</v>
      </c>
      <c r="F60" s="2">
        <v>2810748</v>
      </c>
      <c r="G60" s="2">
        <v>-2851802</v>
      </c>
      <c r="H60" s="2">
        <v>198.6</v>
      </c>
      <c r="K60" s="26" t="s">
        <v>1508</v>
      </c>
      <c r="L60" s="27">
        <v>-3213837</v>
      </c>
      <c r="M60" s="28">
        <v>670639</v>
      </c>
      <c r="N60" s="27">
        <v>-579.20000000000005</v>
      </c>
      <c r="O60" s="28">
        <v>-3213837</v>
      </c>
      <c r="P60" s="28">
        <v>670639</v>
      </c>
      <c r="Q60" s="29">
        <v>-579.20000000000005</v>
      </c>
    </row>
    <row r="61" spans="1:17" x14ac:dyDescent="0.3">
      <c r="A61" t="s">
        <v>1037</v>
      </c>
      <c r="C61" s="2">
        <v>-878809</v>
      </c>
      <c r="D61" s="2">
        <v>797586</v>
      </c>
      <c r="E61">
        <v>-210.2</v>
      </c>
      <c r="F61" s="2">
        <v>-881212</v>
      </c>
      <c r="G61" s="2">
        <v>798505</v>
      </c>
      <c r="H61" s="2">
        <v>210.4</v>
      </c>
      <c r="K61" s="30" t="s">
        <v>1042</v>
      </c>
      <c r="L61" s="31">
        <v>3433832</v>
      </c>
      <c r="M61" s="32">
        <v>290118</v>
      </c>
      <c r="N61" s="31">
        <v>1083.5999999999999</v>
      </c>
      <c r="O61" s="32">
        <v>3433832</v>
      </c>
      <c r="P61" s="32">
        <v>290118</v>
      </c>
      <c r="Q61" s="33">
        <v>1083.5999999999999</v>
      </c>
    </row>
    <row r="62" spans="1:17" x14ac:dyDescent="0.3">
      <c r="C62" s="2">
        <v>1925</v>
      </c>
      <c r="D62" s="2">
        <v>-2050935</v>
      </c>
      <c r="E62">
        <v>193.9</v>
      </c>
      <c r="F62" s="2">
        <v>1929536</v>
      </c>
      <c r="G62" s="2">
        <v>-2053297</v>
      </c>
      <c r="H62" s="2">
        <v>194</v>
      </c>
      <c r="K62" s="26" t="s">
        <v>1509</v>
      </c>
      <c r="L62" s="27"/>
      <c r="M62" s="27"/>
      <c r="N62" s="27"/>
      <c r="O62" s="27"/>
      <c r="P62" s="27"/>
      <c r="Q62" s="29"/>
    </row>
    <row r="63" spans="1:17" x14ac:dyDescent="0.3">
      <c r="A63" t="s">
        <v>1045</v>
      </c>
      <c r="K63" s="30" t="s">
        <v>1510</v>
      </c>
      <c r="L63" s="31">
        <v>-284058</v>
      </c>
      <c r="M63" s="32">
        <v>-121092</v>
      </c>
      <c r="N63" s="31">
        <v>-134.6</v>
      </c>
      <c r="O63" s="32">
        <v>-284058</v>
      </c>
      <c r="P63" s="32">
        <v>-121092</v>
      </c>
      <c r="Q63" s="34">
        <v>-134.6</v>
      </c>
    </row>
    <row r="64" spans="1:17" x14ac:dyDescent="0.3">
      <c r="A64" t="s">
        <v>1046</v>
      </c>
      <c r="C64" s="2">
        <v>166311</v>
      </c>
      <c r="E64">
        <v>100</v>
      </c>
      <c r="F64" s="2">
        <v>331244</v>
      </c>
      <c r="H64" s="2">
        <v>100</v>
      </c>
      <c r="K64" s="26"/>
      <c r="L64" s="27">
        <v>-64063</v>
      </c>
      <c r="M64" s="28">
        <v>839665</v>
      </c>
      <c r="N64" s="27">
        <v>-107.6</v>
      </c>
      <c r="O64" s="28">
        <v>-64063</v>
      </c>
      <c r="P64" s="28">
        <v>839665</v>
      </c>
      <c r="Q64" s="29">
        <v>-107.6</v>
      </c>
    </row>
    <row r="65" spans="1:17" x14ac:dyDescent="0.3">
      <c r="C65" s="2">
        <v>166311</v>
      </c>
      <c r="E65">
        <v>100</v>
      </c>
      <c r="F65" s="2">
        <v>331244</v>
      </c>
      <c r="H65" s="2">
        <v>100</v>
      </c>
      <c r="K65" s="30" t="s">
        <v>1511</v>
      </c>
      <c r="L65" s="31">
        <v>1146179</v>
      </c>
      <c r="M65" s="32">
        <v>2804233</v>
      </c>
      <c r="N65" s="31">
        <v>-59.1</v>
      </c>
      <c r="O65" s="32">
        <v>1157109</v>
      </c>
      <c r="P65" s="32">
        <v>2810748</v>
      </c>
      <c r="Q65" s="34">
        <v>-58.8</v>
      </c>
    </row>
    <row r="66" spans="1:17" x14ac:dyDescent="0.3">
      <c r="A66" t="s">
        <v>1047</v>
      </c>
      <c r="C66" s="2">
        <v>2931400</v>
      </c>
      <c r="D66">
        <v>-899.70799999999997</v>
      </c>
      <c r="E66">
        <v>425.8</v>
      </c>
      <c r="F66" s="2">
        <v>3100445</v>
      </c>
      <c r="G66" s="2">
        <v>-902070</v>
      </c>
      <c r="H66" s="2">
        <v>443.7</v>
      </c>
      <c r="K66" s="35" t="s">
        <v>1509</v>
      </c>
      <c r="L66" s="27"/>
      <c r="M66" s="27"/>
      <c r="N66" s="27"/>
      <c r="O66" s="27"/>
      <c r="P66" s="27"/>
      <c r="Q66" s="29"/>
    </row>
    <row r="67" spans="1:17" x14ac:dyDescent="0.3">
      <c r="A67" t="s">
        <v>1048</v>
      </c>
      <c r="C67" s="2">
        <v>1879267</v>
      </c>
      <c r="D67" s="2">
        <v>-1020611</v>
      </c>
      <c r="E67">
        <v>284.10000000000002</v>
      </c>
      <c r="F67" s="2">
        <v>2048312</v>
      </c>
      <c r="G67" s="2">
        <v>-1022973</v>
      </c>
      <c r="H67" s="2">
        <v>300.2</v>
      </c>
      <c r="K67" s="30" t="s">
        <v>1510</v>
      </c>
      <c r="L67" s="31">
        <v>-203418</v>
      </c>
      <c r="M67" s="32">
        <v>-878809</v>
      </c>
      <c r="N67" s="31">
        <v>76.900000000000006</v>
      </c>
      <c r="O67" s="32">
        <v>-205712</v>
      </c>
      <c r="P67" s="32">
        <v>-881212</v>
      </c>
      <c r="Q67" s="34">
        <v>76.7</v>
      </c>
    </row>
    <row r="68" spans="1:17" x14ac:dyDescent="0.3">
      <c r="A68" t="s">
        <v>1049</v>
      </c>
      <c r="C68" s="2">
        <v>14336764</v>
      </c>
      <c r="D68" s="2">
        <v>7004536</v>
      </c>
      <c r="E68">
        <v>104.7</v>
      </c>
      <c r="F68" s="2">
        <v>15904773</v>
      </c>
      <c r="G68" s="2">
        <v>7419543</v>
      </c>
      <c r="H68" s="2">
        <v>114.4</v>
      </c>
      <c r="K68" s="26"/>
      <c r="L68" s="27">
        <v>942761</v>
      </c>
      <c r="M68" s="28">
        <v>1925424</v>
      </c>
      <c r="N68" s="27">
        <v>-51</v>
      </c>
      <c r="O68" s="28">
        <v>951397</v>
      </c>
      <c r="P68" s="28">
        <v>1929536</v>
      </c>
      <c r="Q68" s="29">
        <v>-50.7</v>
      </c>
    </row>
    <row r="69" spans="1:17" x14ac:dyDescent="0.3">
      <c r="A69" t="s">
        <v>230</v>
      </c>
      <c r="C69" s="2"/>
      <c r="D69" s="2"/>
      <c r="K69" s="30" t="s">
        <v>1046</v>
      </c>
      <c r="L69" s="31">
        <v>977915</v>
      </c>
      <c r="M69" s="31" t="s">
        <v>131</v>
      </c>
      <c r="N69" s="31">
        <v>100</v>
      </c>
      <c r="O69" s="32">
        <v>1854607</v>
      </c>
      <c r="P69" s="31" t="s">
        <v>131</v>
      </c>
      <c r="Q69" s="34">
        <v>100</v>
      </c>
    </row>
    <row r="70" spans="1:17" x14ac:dyDescent="0.3">
      <c r="A70" t="s">
        <v>1017</v>
      </c>
      <c r="C70">
        <v>14336764</v>
      </c>
      <c r="D70">
        <v>7004536</v>
      </c>
      <c r="E70">
        <v>104.7</v>
      </c>
      <c r="F70">
        <v>15904773</v>
      </c>
      <c r="G70">
        <v>7419543</v>
      </c>
      <c r="H70">
        <v>114.4</v>
      </c>
      <c r="K70" s="26" t="s">
        <v>1509</v>
      </c>
      <c r="L70" s="27"/>
      <c r="M70" s="27"/>
      <c r="N70" s="27"/>
      <c r="O70" s="27"/>
      <c r="P70" s="27"/>
      <c r="Q70" s="29"/>
    </row>
    <row r="71" spans="1:17" x14ac:dyDescent="0.3">
      <c r="A71" t="s">
        <v>161</v>
      </c>
      <c r="K71" s="30" t="s">
        <v>1510</v>
      </c>
      <c r="L71" s="31">
        <v>-542841</v>
      </c>
      <c r="M71" s="32">
        <v>166311</v>
      </c>
      <c r="N71" s="31">
        <v>-426.4</v>
      </c>
      <c r="O71" s="32">
        <v>-1055321</v>
      </c>
      <c r="P71" s="32">
        <v>331244</v>
      </c>
      <c r="Q71" s="34">
        <v>-418.6</v>
      </c>
    </row>
    <row r="72" spans="1:17" x14ac:dyDescent="0.3">
      <c r="C72">
        <v>14336764</v>
      </c>
      <c r="D72">
        <v>7004536</v>
      </c>
      <c r="E72">
        <v>104.7</v>
      </c>
      <c r="F72">
        <v>15904773</v>
      </c>
      <c r="G72">
        <v>7419543</v>
      </c>
      <c r="H72">
        <v>114.4</v>
      </c>
      <c r="K72" s="26"/>
      <c r="L72" s="27">
        <v>435074</v>
      </c>
      <c r="M72" s="28">
        <v>166311</v>
      </c>
      <c r="N72" s="27">
        <v>161.6</v>
      </c>
      <c r="O72" s="28">
        <v>799286</v>
      </c>
      <c r="P72" s="28">
        <v>331244</v>
      </c>
      <c r="Q72" s="29">
        <v>141.30000000000001</v>
      </c>
    </row>
    <row r="73" spans="1:17" x14ac:dyDescent="0.3">
      <c r="K73" s="36" t="s">
        <v>1512</v>
      </c>
      <c r="L73" s="31"/>
      <c r="M73" s="31"/>
      <c r="N73" s="31"/>
      <c r="O73" s="31"/>
      <c r="P73" s="31"/>
      <c r="Q73" s="34"/>
    </row>
    <row r="74" spans="1:17" x14ac:dyDescent="0.3">
      <c r="A74" s="40" t="s">
        <v>1050</v>
      </c>
      <c r="B74" s="40"/>
      <c r="C74" s="40"/>
      <c r="D74" s="40"/>
      <c r="E74" s="40"/>
      <c r="F74" s="40"/>
      <c r="G74" s="40"/>
      <c r="H74" s="40"/>
      <c r="K74" s="37" t="s">
        <v>1513</v>
      </c>
      <c r="L74" s="27">
        <v>1313772</v>
      </c>
      <c r="M74" s="28">
        <v>2931400</v>
      </c>
      <c r="N74" s="27">
        <v>-55.2</v>
      </c>
      <c r="O74" s="28">
        <v>1686620</v>
      </c>
      <c r="P74" s="28">
        <v>3100445</v>
      </c>
      <c r="Q74" s="29">
        <v>-45.6</v>
      </c>
    </row>
    <row r="75" spans="1:17" x14ac:dyDescent="0.3">
      <c r="A75" t="s">
        <v>2</v>
      </c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872</v>
      </c>
      <c r="K75" s="36" t="s">
        <v>1514</v>
      </c>
      <c r="L75" s="31">
        <v>2007848</v>
      </c>
      <c r="M75" s="32">
        <v>1879267</v>
      </c>
      <c r="N75" s="31">
        <v>6.8</v>
      </c>
      <c r="O75" s="32">
        <v>2380696</v>
      </c>
      <c r="P75" s="32">
        <v>2048312</v>
      </c>
      <c r="Q75" s="34">
        <v>16.2</v>
      </c>
    </row>
    <row r="76" spans="1:17" x14ac:dyDescent="0.3">
      <c r="D76" t="s">
        <v>873</v>
      </c>
      <c r="G76" t="s">
        <v>874</v>
      </c>
      <c r="K76" s="37" t="s">
        <v>1515</v>
      </c>
      <c r="L76" s="27"/>
      <c r="M76" s="27"/>
      <c r="N76" s="27"/>
      <c r="O76" s="27"/>
      <c r="P76" s="27"/>
      <c r="Q76" s="29"/>
    </row>
    <row r="77" spans="1:17" x14ac:dyDescent="0.3">
      <c r="A77" t="s">
        <v>1051</v>
      </c>
      <c r="B77" t="s">
        <v>12</v>
      </c>
      <c r="C77" t="s">
        <v>10</v>
      </c>
      <c r="D77" t="s">
        <v>11</v>
      </c>
      <c r="E77" t="s">
        <v>876</v>
      </c>
      <c r="F77" t="s">
        <v>10</v>
      </c>
      <c r="G77" t="s">
        <v>11</v>
      </c>
      <c r="H77" t="s">
        <v>876</v>
      </c>
      <c r="K77" s="36" t="s">
        <v>1516</v>
      </c>
      <c r="L77" s="31">
        <v>15142000</v>
      </c>
      <c r="M77" s="32">
        <v>14336764</v>
      </c>
      <c r="N77" s="31">
        <v>5.6</v>
      </c>
      <c r="O77" s="32">
        <v>16441206</v>
      </c>
      <c r="P77" s="32">
        <v>15904773</v>
      </c>
      <c r="Q77" s="34">
        <v>3.4</v>
      </c>
    </row>
    <row r="78" spans="1:17" x14ac:dyDescent="0.3">
      <c r="C78" t="s">
        <v>877</v>
      </c>
      <c r="D78" t="s">
        <v>877</v>
      </c>
      <c r="E78" t="s">
        <v>878</v>
      </c>
      <c r="F78" t="s">
        <v>877</v>
      </c>
      <c r="G78" t="s">
        <v>877</v>
      </c>
      <c r="H78" t="s">
        <v>878</v>
      </c>
      <c r="K78" s="37" t="s">
        <v>230</v>
      </c>
      <c r="L78" s="27"/>
      <c r="M78" s="27"/>
      <c r="N78" s="27"/>
      <c r="O78" s="27"/>
      <c r="P78" s="27"/>
      <c r="Q78" s="29"/>
    </row>
    <row r="79" spans="1:17" x14ac:dyDescent="0.3">
      <c r="A79" t="s">
        <v>1052</v>
      </c>
      <c r="K79" s="30" t="s">
        <v>1017</v>
      </c>
      <c r="L79" s="31">
        <v>15142000</v>
      </c>
      <c r="M79" s="32">
        <v>14336764</v>
      </c>
      <c r="N79" s="31">
        <v>5.6</v>
      </c>
      <c r="O79" s="32">
        <v>16441206</v>
      </c>
      <c r="P79" s="32">
        <v>15904773</v>
      </c>
      <c r="Q79" s="34">
        <v>3.4</v>
      </c>
    </row>
    <row r="80" spans="1:17" x14ac:dyDescent="0.3">
      <c r="A80" t="s">
        <v>1053</v>
      </c>
      <c r="B80" t="s">
        <v>1054</v>
      </c>
      <c r="C80" t="s">
        <v>1055</v>
      </c>
      <c r="D80" t="s">
        <v>1056</v>
      </c>
      <c r="E80" t="s">
        <v>1057</v>
      </c>
      <c r="F80" t="s">
        <v>1058</v>
      </c>
      <c r="G80" t="s">
        <v>1059</v>
      </c>
      <c r="H80" t="s">
        <v>1057</v>
      </c>
      <c r="K80" s="26" t="s">
        <v>161</v>
      </c>
      <c r="L80" s="27"/>
      <c r="M80" s="27"/>
      <c r="N80" s="27"/>
      <c r="O80" s="27" t="s">
        <v>131</v>
      </c>
      <c r="P80" s="27" t="s">
        <v>131</v>
      </c>
      <c r="Q80" s="29" t="s">
        <v>131</v>
      </c>
    </row>
    <row r="81" spans="1:18" x14ac:dyDescent="0.3">
      <c r="A81" t="s">
        <v>242</v>
      </c>
      <c r="B81" t="s">
        <v>236</v>
      </c>
      <c r="C81" t="s">
        <v>1060</v>
      </c>
      <c r="D81" t="s">
        <v>1061</v>
      </c>
      <c r="E81" t="s">
        <v>1062</v>
      </c>
      <c r="F81" t="s">
        <v>1060</v>
      </c>
      <c r="G81" t="s">
        <v>1061</v>
      </c>
      <c r="H81" t="s">
        <v>1062</v>
      </c>
      <c r="K81" s="30"/>
      <c r="L81" s="31">
        <v>15142000</v>
      </c>
      <c r="M81" s="32">
        <v>14336764</v>
      </c>
      <c r="N81" s="31">
        <v>5.6</v>
      </c>
      <c r="O81" s="32">
        <v>16441206</v>
      </c>
      <c r="P81" s="32">
        <v>15904773</v>
      </c>
      <c r="Q81" s="34">
        <v>3.4</v>
      </c>
    </row>
    <row r="82" spans="1:18" x14ac:dyDescent="0.3">
      <c r="A82" t="s">
        <v>246</v>
      </c>
      <c r="B82" t="s">
        <v>243</v>
      </c>
      <c r="C82" t="s">
        <v>1063</v>
      </c>
      <c r="D82" t="s">
        <v>1064</v>
      </c>
      <c r="E82" t="s">
        <v>1065</v>
      </c>
      <c r="F82" t="s">
        <v>1063</v>
      </c>
      <c r="G82" t="s">
        <v>1064</v>
      </c>
      <c r="H82" t="s">
        <v>1065</v>
      </c>
    </row>
    <row r="83" spans="1:18" x14ac:dyDescent="0.3">
      <c r="A83" t="s">
        <v>250</v>
      </c>
      <c r="C83" t="s">
        <v>1066</v>
      </c>
      <c r="D83" t="s">
        <v>1067</v>
      </c>
      <c r="E83" t="s">
        <v>1068</v>
      </c>
      <c r="F83" t="s">
        <v>1069</v>
      </c>
      <c r="G83" t="s">
        <v>1070</v>
      </c>
      <c r="H83" t="s">
        <v>1071</v>
      </c>
    </row>
    <row r="84" spans="1:18" x14ac:dyDescent="0.3">
      <c r="A84" t="s">
        <v>255</v>
      </c>
      <c r="B84" t="s">
        <v>247</v>
      </c>
      <c r="C84" t="s">
        <v>1072</v>
      </c>
      <c r="D84" t="s">
        <v>1073</v>
      </c>
      <c r="E84" t="s">
        <v>1074</v>
      </c>
      <c r="F84" t="s">
        <v>1072</v>
      </c>
      <c r="G84" t="s">
        <v>1073</v>
      </c>
      <c r="H84" t="s">
        <v>1074</v>
      </c>
      <c r="K84" s="40" t="s">
        <v>1050</v>
      </c>
      <c r="L84" s="40"/>
      <c r="M84" s="40"/>
      <c r="N84" s="40"/>
      <c r="O84" s="40"/>
      <c r="P84" s="40"/>
      <c r="Q84" s="40"/>
      <c r="R84" s="40"/>
    </row>
    <row r="85" spans="1:18" x14ac:dyDescent="0.3">
      <c r="A85" t="s">
        <v>1075</v>
      </c>
      <c r="K85" t="s">
        <v>2</v>
      </c>
      <c r="L85" t="s">
        <v>3</v>
      </c>
      <c r="M85" t="s">
        <v>4</v>
      </c>
      <c r="N85" t="s">
        <v>5</v>
      </c>
      <c r="O85" t="s">
        <v>6</v>
      </c>
      <c r="P85" t="s">
        <v>7</v>
      </c>
      <c r="Q85" t="s">
        <v>8</v>
      </c>
      <c r="R85" t="s">
        <v>872</v>
      </c>
    </row>
    <row r="86" spans="1:18" x14ac:dyDescent="0.3">
      <c r="A86" t="s">
        <v>1076</v>
      </c>
      <c r="B86" t="s">
        <v>251</v>
      </c>
      <c r="C86" t="s">
        <v>1077</v>
      </c>
      <c r="D86" t="s">
        <v>1078</v>
      </c>
      <c r="E86" t="s">
        <v>1079</v>
      </c>
      <c r="F86" t="s">
        <v>1077</v>
      </c>
      <c r="G86" t="s">
        <v>1078</v>
      </c>
      <c r="H86" t="s">
        <v>1079</v>
      </c>
      <c r="N86" t="s">
        <v>873</v>
      </c>
      <c r="Q86" t="s">
        <v>874</v>
      </c>
    </row>
    <row r="87" spans="1:18" x14ac:dyDescent="0.3">
      <c r="A87" t="s">
        <v>1080</v>
      </c>
      <c r="K87" t="s">
        <v>1051</v>
      </c>
      <c r="L87" t="s">
        <v>12</v>
      </c>
      <c r="M87" t="s">
        <v>571</v>
      </c>
      <c r="N87" t="s">
        <v>10</v>
      </c>
      <c r="O87" t="s">
        <v>876</v>
      </c>
      <c r="P87" t="s">
        <v>571</v>
      </c>
      <c r="Q87" t="s">
        <v>10</v>
      </c>
      <c r="R87" t="s">
        <v>876</v>
      </c>
    </row>
    <row r="88" spans="1:18" x14ac:dyDescent="0.3">
      <c r="A88" t="s">
        <v>1081</v>
      </c>
      <c r="B88" t="s">
        <v>256</v>
      </c>
      <c r="C88" t="s">
        <v>1082</v>
      </c>
      <c r="D88" t="s">
        <v>1083</v>
      </c>
      <c r="E88" t="s">
        <v>1084</v>
      </c>
      <c r="F88" t="s">
        <v>1085</v>
      </c>
      <c r="G88" t="s">
        <v>1086</v>
      </c>
      <c r="H88" t="s">
        <v>1087</v>
      </c>
      <c r="M88" t="s">
        <v>877</v>
      </c>
      <c r="N88" t="s">
        <v>877</v>
      </c>
      <c r="O88" t="s">
        <v>878</v>
      </c>
      <c r="P88" t="s">
        <v>877</v>
      </c>
      <c r="Q88" t="s">
        <v>877</v>
      </c>
      <c r="R88" t="s">
        <v>878</v>
      </c>
    </row>
    <row r="89" spans="1:18" x14ac:dyDescent="0.3">
      <c r="A89" t="s">
        <v>1088</v>
      </c>
      <c r="B89" t="s">
        <v>261</v>
      </c>
      <c r="C89" t="s">
        <v>1089</v>
      </c>
      <c r="D89" t="s">
        <v>1090</v>
      </c>
      <c r="E89" t="s">
        <v>1091</v>
      </c>
      <c r="F89" t="s">
        <v>1092</v>
      </c>
      <c r="G89" t="s">
        <v>1093</v>
      </c>
      <c r="H89" t="s">
        <v>23</v>
      </c>
      <c r="K89" t="s">
        <v>1052</v>
      </c>
    </row>
    <row r="90" spans="1:18" x14ac:dyDescent="0.3">
      <c r="A90" t="s">
        <v>1094</v>
      </c>
      <c r="K90" t="s">
        <v>1053</v>
      </c>
      <c r="L90" t="s">
        <v>1054</v>
      </c>
      <c r="M90" t="s">
        <v>1517</v>
      </c>
      <c r="N90" t="s">
        <v>1055</v>
      </c>
      <c r="O90" t="s">
        <v>1518</v>
      </c>
      <c r="P90" t="s">
        <v>1519</v>
      </c>
      <c r="Q90" t="s">
        <v>1058</v>
      </c>
      <c r="R90" t="s">
        <v>1520</v>
      </c>
    </row>
    <row r="91" spans="1:18" x14ac:dyDescent="0.3">
      <c r="A91" t="s">
        <v>1095</v>
      </c>
      <c r="B91" t="s">
        <v>265</v>
      </c>
      <c r="C91" t="s">
        <v>1096</v>
      </c>
      <c r="D91" t="s">
        <v>1097</v>
      </c>
      <c r="E91" t="s">
        <v>1098</v>
      </c>
      <c r="F91" t="s">
        <v>1099</v>
      </c>
      <c r="G91" t="s">
        <v>1100</v>
      </c>
      <c r="H91" t="s">
        <v>1098</v>
      </c>
      <c r="K91" t="s">
        <v>242</v>
      </c>
      <c r="L91" t="s">
        <v>236</v>
      </c>
      <c r="M91" t="s">
        <v>1521</v>
      </c>
      <c r="N91" t="s">
        <v>1060</v>
      </c>
      <c r="O91" t="s">
        <v>1522</v>
      </c>
      <c r="P91" t="s">
        <v>1521</v>
      </c>
      <c r="Q91" t="s">
        <v>1060</v>
      </c>
      <c r="R91" t="s">
        <v>1522</v>
      </c>
    </row>
    <row r="92" spans="1:18" x14ac:dyDescent="0.3">
      <c r="A92" t="s">
        <v>514</v>
      </c>
      <c r="B92" t="s">
        <v>270</v>
      </c>
      <c r="C92" t="s">
        <v>1101</v>
      </c>
      <c r="D92" t="s">
        <v>1102</v>
      </c>
      <c r="E92" t="s">
        <v>1103</v>
      </c>
      <c r="F92" t="s">
        <v>131</v>
      </c>
      <c r="G92" t="s">
        <v>131</v>
      </c>
      <c r="H92" t="s">
        <v>131</v>
      </c>
      <c r="K92" t="s">
        <v>246</v>
      </c>
      <c r="L92" t="s">
        <v>243</v>
      </c>
      <c r="M92" t="s">
        <v>1523</v>
      </c>
      <c r="N92" t="s">
        <v>1063</v>
      </c>
      <c r="O92" t="s">
        <v>1524</v>
      </c>
      <c r="P92" t="s">
        <v>1523</v>
      </c>
      <c r="Q92" t="s">
        <v>1063</v>
      </c>
      <c r="R92" t="s">
        <v>1524</v>
      </c>
    </row>
    <row r="93" spans="1:18" x14ac:dyDescent="0.3">
      <c r="A93" t="s">
        <v>1104</v>
      </c>
      <c r="B93" t="s">
        <v>275</v>
      </c>
      <c r="C93" t="s">
        <v>1105</v>
      </c>
      <c r="D93" t="s">
        <v>1106</v>
      </c>
      <c r="E93" t="s">
        <v>1107</v>
      </c>
      <c r="F93" t="s">
        <v>1108</v>
      </c>
      <c r="G93" t="s">
        <v>1109</v>
      </c>
      <c r="H93" t="s">
        <v>981</v>
      </c>
      <c r="K93" t="s">
        <v>250</v>
      </c>
      <c r="M93" t="s">
        <v>1525</v>
      </c>
      <c r="N93" t="s">
        <v>1066</v>
      </c>
      <c r="O93" t="s">
        <v>1526</v>
      </c>
      <c r="P93" t="s">
        <v>1527</v>
      </c>
      <c r="Q93" t="s">
        <v>1069</v>
      </c>
      <c r="R93" t="s">
        <v>1528</v>
      </c>
    </row>
    <row r="94" spans="1:18" x14ac:dyDescent="0.3">
      <c r="A94" t="s">
        <v>1110</v>
      </c>
      <c r="B94" t="s">
        <v>342</v>
      </c>
      <c r="C94" t="s">
        <v>1111</v>
      </c>
      <c r="D94" t="s">
        <v>1112</v>
      </c>
      <c r="E94" t="s">
        <v>1113</v>
      </c>
      <c r="F94" t="s">
        <v>1114</v>
      </c>
      <c r="G94" t="s">
        <v>1115</v>
      </c>
      <c r="H94" t="s">
        <v>1116</v>
      </c>
      <c r="K94" t="s">
        <v>1529</v>
      </c>
      <c r="L94" t="s">
        <v>247</v>
      </c>
      <c r="M94" t="s">
        <v>1530</v>
      </c>
      <c r="N94" t="s">
        <v>1072</v>
      </c>
      <c r="O94" t="s">
        <v>1531</v>
      </c>
      <c r="P94" t="s">
        <v>1530</v>
      </c>
      <c r="Q94" t="s">
        <v>1072</v>
      </c>
      <c r="R94" t="s">
        <v>1531</v>
      </c>
    </row>
    <row r="95" spans="1:18" x14ac:dyDescent="0.3">
      <c r="A95" t="s">
        <v>1117</v>
      </c>
      <c r="B95" t="s">
        <v>280</v>
      </c>
      <c r="C95" t="s">
        <v>1118</v>
      </c>
      <c r="D95" t="s">
        <v>1119</v>
      </c>
      <c r="E95" t="s">
        <v>1120</v>
      </c>
      <c r="F95" t="s">
        <v>1121</v>
      </c>
      <c r="G95" t="s">
        <v>1122</v>
      </c>
      <c r="H95" t="s">
        <v>1123</v>
      </c>
      <c r="K95" t="s">
        <v>1532</v>
      </c>
    </row>
    <row r="96" spans="1:18" x14ac:dyDescent="0.3">
      <c r="A96" t="s">
        <v>1124</v>
      </c>
      <c r="B96" t="s">
        <v>333</v>
      </c>
      <c r="C96" t="s">
        <v>131</v>
      </c>
      <c r="D96" t="s">
        <v>131</v>
      </c>
      <c r="E96" t="s">
        <v>131</v>
      </c>
      <c r="F96" t="s">
        <v>1125</v>
      </c>
      <c r="G96" t="s">
        <v>1126</v>
      </c>
      <c r="H96" t="s">
        <v>1127</v>
      </c>
      <c r="K96" t="s">
        <v>1533</v>
      </c>
      <c r="L96" t="s">
        <v>251</v>
      </c>
      <c r="M96" t="s">
        <v>1534</v>
      </c>
      <c r="N96" t="s">
        <v>1077</v>
      </c>
      <c r="O96" t="s">
        <v>978</v>
      </c>
      <c r="P96" t="s">
        <v>1535</v>
      </c>
      <c r="Q96" t="s">
        <v>1077</v>
      </c>
      <c r="R96" t="s">
        <v>1536</v>
      </c>
    </row>
    <row r="97" spans="1:18" x14ac:dyDescent="0.3">
      <c r="A97" t="s">
        <v>303</v>
      </c>
      <c r="B97" t="s">
        <v>285</v>
      </c>
      <c r="C97" t="s">
        <v>1128</v>
      </c>
      <c r="D97" t="s">
        <v>1129</v>
      </c>
      <c r="E97" t="s">
        <v>1130</v>
      </c>
      <c r="F97" t="s">
        <v>1131</v>
      </c>
      <c r="G97" t="s">
        <v>1132</v>
      </c>
      <c r="H97" t="s">
        <v>1133</v>
      </c>
      <c r="K97" t="s">
        <v>1080</v>
      </c>
    </row>
    <row r="98" spans="1:18" x14ac:dyDescent="0.3">
      <c r="A98" t="s">
        <v>309</v>
      </c>
      <c r="B98" t="s">
        <v>290</v>
      </c>
      <c r="C98" t="s">
        <v>1134</v>
      </c>
      <c r="D98" t="s">
        <v>1135</v>
      </c>
      <c r="E98" t="s">
        <v>1136</v>
      </c>
      <c r="F98" t="s">
        <v>1137</v>
      </c>
      <c r="G98" t="s">
        <v>1138</v>
      </c>
      <c r="H98" t="s">
        <v>1139</v>
      </c>
      <c r="K98" t="s">
        <v>1537</v>
      </c>
      <c r="L98" t="s">
        <v>256</v>
      </c>
      <c r="M98" t="s">
        <v>1538</v>
      </c>
      <c r="N98" t="s">
        <v>1082</v>
      </c>
      <c r="O98" t="s">
        <v>1539</v>
      </c>
      <c r="P98" t="s">
        <v>1540</v>
      </c>
      <c r="Q98" t="s">
        <v>1085</v>
      </c>
      <c r="R98" t="s">
        <v>1541</v>
      </c>
    </row>
    <row r="99" spans="1:18" x14ac:dyDescent="0.3">
      <c r="A99" t="s">
        <v>1140</v>
      </c>
      <c r="C99" t="s">
        <v>1141</v>
      </c>
      <c r="D99" t="s">
        <v>1142</v>
      </c>
      <c r="E99" t="s">
        <v>41</v>
      </c>
      <c r="F99" t="s">
        <v>1143</v>
      </c>
      <c r="G99" t="s">
        <v>1144</v>
      </c>
      <c r="H99" t="s">
        <v>41</v>
      </c>
      <c r="K99" t="s">
        <v>1542</v>
      </c>
      <c r="L99" t="s">
        <v>261</v>
      </c>
      <c r="M99" t="s">
        <v>1543</v>
      </c>
      <c r="N99" t="s">
        <v>1089</v>
      </c>
      <c r="O99" t="s">
        <v>1544</v>
      </c>
      <c r="P99" t="s">
        <v>1545</v>
      </c>
      <c r="Q99" t="s">
        <v>1092</v>
      </c>
      <c r="R99" t="s">
        <v>1546</v>
      </c>
    </row>
    <row r="100" spans="1:18" x14ac:dyDescent="0.3">
      <c r="A100" t="s">
        <v>1145</v>
      </c>
      <c r="K100" t="s">
        <v>1094</v>
      </c>
    </row>
    <row r="101" spans="1:18" x14ac:dyDescent="0.3">
      <c r="A101" t="s">
        <v>320</v>
      </c>
      <c r="B101" t="s">
        <v>297</v>
      </c>
      <c r="C101" s="2">
        <v>23653247</v>
      </c>
      <c r="D101" t="s">
        <v>1146</v>
      </c>
      <c r="E101" t="s">
        <v>1147</v>
      </c>
      <c r="F101" t="s">
        <v>1148</v>
      </c>
      <c r="G101" t="s">
        <v>1149</v>
      </c>
      <c r="H101" t="s">
        <v>1150</v>
      </c>
      <c r="K101" t="s">
        <v>1095</v>
      </c>
      <c r="L101" t="s">
        <v>265</v>
      </c>
      <c r="M101" t="s">
        <v>1547</v>
      </c>
      <c r="N101" t="s">
        <v>1096</v>
      </c>
      <c r="O101" t="s">
        <v>1548</v>
      </c>
      <c r="P101" t="s">
        <v>1549</v>
      </c>
      <c r="Q101" t="s">
        <v>1099</v>
      </c>
      <c r="R101" t="s">
        <v>1548</v>
      </c>
    </row>
    <row r="102" spans="1:18" x14ac:dyDescent="0.3">
      <c r="A102" t="s">
        <v>255</v>
      </c>
      <c r="B102" t="s">
        <v>247</v>
      </c>
      <c r="C102" t="s">
        <v>1151</v>
      </c>
      <c r="D102" s="2">
        <v>2030947</v>
      </c>
      <c r="E102" t="s">
        <v>1152</v>
      </c>
      <c r="F102" t="s">
        <v>1151</v>
      </c>
      <c r="G102" t="s">
        <v>1153</v>
      </c>
      <c r="H102" t="s">
        <v>1152</v>
      </c>
      <c r="K102" t="s">
        <v>514</v>
      </c>
      <c r="L102" t="s">
        <v>270</v>
      </c>
      <c r="M102" t="s">
        <v>1550</v>
      </c>
      <c r="N102" t="s">
        <v>1101</v>
      </c>
      <c r="O102" t="s">
        <v>1551</v>
      </c>
      <c r="P102" t="s">
        <v>131</v>
      </c>
      <c r="Q102" t="s">
        <v>131</v>
      </c>
      <c r="R102" t="s">
        <v>131</v>
      </c>
    </row>
    <row r="103" spans="1:18" x14ac:dyDescent="0.3">
      <c r="A103" t="s">
        <v>1154</v>
      </c>
      <c r="C103" s="2">
        <v>4157662</v>
      </c>
      <c r="D103" s="2">
        <v>3399896</v>
      </c>
      <c r="E103" t="s">
        <v>1155</v>
      </c>
      <c r="F103" t="s">
        <v>1156</v>
      </c>
      <c r="G103" t="s">
        <v>1157</v>
      </c>
      <c r="H103" t="s">
        <v>1158</v>
      </c>
      <c r="K103" t="s">
        <v>1104</v>
      </c>
      <c r="L103" t="s">
        <v>275</v>
      </c>
      <c r="M103" t="s">
        <v>1552</v>
      </c>
      <c r="N103" t="s">
        <v>1105</v>
      </c>
      <c r="O103" t="s">
        <v>1553</v>
      </c>
      <c r="P103" t="s">
        <v>1554</v>
      </c>
      <c r="Q103" t="s">
        <v>1108</v>
      </c>
      <c r="R103" t="s">
        <v>1555</v>
      </c>
    </row>
    <row r="104" spans="1:18" x14ac:dyDescent="0.3">
      <c r="A104" t="s">
        <v>1159</v>
      </c>
      <c r="K104" t="s">
        <v>1110</v>
      </c>
      <c r="L104" t="s">
        <v>342</v>
      </c>
      <c r="M104" t="s">
        <v>1556</v>
      </c>
      <c r="N104" t="s">
        <v>1111</v>
      </c>
      <c r="O104" t="s">
        <v>1557</v>
      </c>
      <c r="P104" t="s">
        <v>1558</v>
      </c>
      <c r="Q104" t="s">
        <v>1114</v>
      </c>
      <c r="R104" t="s">
        <v>1087</v>
      </c>
    </row>
    <row r="105" spans="1:18" x14ac:dyDescent="0.3">
      <c r="A105" t="s">
        <v>1160</v>
      </c>
      <c r="B105" t="s">
        <v>304</v>
      </c>
      <c r="C105" t="s">
        <v>1161</v>
      </c>
      <c r="D105" s="2">
        <v>885724901</v>
      </c>
      <c r="E105" t="s">
        <v>1162</v>
      </c>
      <c r="F105" t="s">
        <v>1163</v>
      </c>
      <c r="G105" t="s">
        <v>1164</v>
      </c>
      <c r="H105" t="s">
        <v>1165</v>
      </c>
      <c r="K105" t="s">
        <v>1117</v>
      </c>
      <c r="L105" t="s">
        <v>280</v>
      </c>
      <c r="M105" t="s">
        <v>1559</v>
      </c>
      <c r="N105" t="s">
        <v>1118</v>
      </c>
      <c r="O105" t="s">
        <v>1560</v>
      </c>
      <c r="P105" t="s">
        <v>1561</v>
      </c>
      <c r="Q105" t="s">
        <v>1121</v>
      </c>
      <c r="R105" t="s">
        <v>1206</v>
      </c>
    </row>
    <row r="106" spans="1:18" x14ac:dyDescent="0.3">
      <c r="A106" t="s">
        <v>1166</v>
      </c>
      <c r="B106" t="s">
        <v>310</v>
      </c>
      <c r="C106" t="s">
        <v>1167</v>
      </c>
      <c r="D106" t="s">
        <v>1168</v>
      </c>
      <c r="E106" t="s">
        <v>1169</v>
      </c>
      <c r="F106" t="s">
        <v>1167</v>
      </c>
      <c r="G106" t="s">
        <v>1168</v>
      </c>
      <c r="H106" t="s">
        <v>1169</v>
      </c>
      <c r="K106" t="s">
        <v>1124</v>
      </c>
      <c r="L106" t="s">
        <v>333</v>
      </c>
      <c r="M106" t="s">
        <v>131</v>
      </c>
      <c r="N106" t="s">
        <v>131</v>
      </c>
      <c r="O106" t="s">
        <v>131</v>
      </c>
      <c r="P106" t="s">
        <v>131</v>
      </c>
      <c r="Q106" t="s">
        <v>1125</v>
      </c>
      <c r="R106" t="s">
        <v>1562</v>
      </c>
    </row>
    <row r="107" spans="1:18" x14ac:dyDescent="0.3">
      <c r="A107" t="s">
        <v>1170</v>
      </c>
      <c r="B107" t="s">
        <v>321</v>
      </c>
      <c r="C107" t="s">
        <v>1171</v>
      </c>
      <c r="D107" t="s">
        <v>1172</v>
      </c>
      <c r="E107" t="s">
        <v>1173</v>
      </c>
      <c r="F107" t="s">
        <v>1174</v>
      </c>
      <c r="G107" t="s">
        <v>1175</v>
      </c>
      <c r="H107" t="s">
        <v>1176</v>
      </c>
      <c r="K107" t="s">
        <v>303</v>
      </c>
      <c r="L107" t="s">
        <v>285</v>
      </c>
      <c r="M107" t="s">
        <v>1563</v>
      </c>
      <c r="N107" t="s">
        <v>1128</v>
      </c>
      <c r="O107" t="s">
        <v>1564</v>
      </c>
      <c r="P107" t="s">
        <v>1565</v>
      </c>
      <c r="Q107" t="s">
        <v>1131</v>
      </c>
      <c r="R107" t="s">
        <v>1566</v>
      </c>
    </row>
    <row r="108" spans="1:18" x14ac:dyDescent="0.3">
      <c r="A108" t="s">
        <v>1177</v>
      </c>
      <c r="B108" t="s">
        <v>328</v>
      </c>
      <c r="C108" s="2">
        <v>2573127</v>
      </c>
      <c r="D108" s="2">
        <v>6871592</v>
      </c>
      <c r="E108" t="s">
        <v>1178</v>
      </c>
      <c r="F108" t="s">
        <v>1179</v>
      </c>
      <c r="G108" t="s">
        <v>1180</v>
      </c>
      <c r="H108" t="s">
        <v>1181</v>
      </c>
      <c r="K108" t="s">
        <v>309</v>
      </c>
      <c r="L108" t="s">
        <v>290</v>
      </c>
      <c r="M108" t="s">
        <v>1567</v>
      </c>
      <c r="N108" t="s">
        <v>1134</v>
      </c>
      <c r="O108" t="s">
        <v>1568</v>
      </c>
      <c r="P108" t="s">
        <v>1569</v>
      </c>
      <c r="Q108" t="s">
        <v>1137</v>
      </c>
      <c r="R108" t="s">
        <v>1570</v>
      </c>
    </row>
    <row r="109" spans="1:18" x14ac:dyDescent="0.3">
      <c r="A109" t="s">
        <v>1182</v>
      </c>
      <c r="C109" s="2">
        <v>148032</v>
      </c>
      <c r="D109" s="2">
        <v>121270</v>
      </c>
      <c r="E109" t="s">
        <v>1183</v>
      </c>
      <c r="F109" t="s">
        <v>1184</v>
      </c>
      <c r="G109" t="s">
        <v>1185</v>
      </c>
      <c r="H109" t="s">
        <v>1183</v>
      </c>
      <c r="K109" t="s">
        <v>1140</v>
      </c>
      <c r="M109" t="s">
        <v>1571</v>
      </c>
      <c r="N109" t="s">
        <v>1141</v>
      </c>
      <c r="O109" t="s">
        <v>1162</v>
      </c>
      <c r="P109" t="s">
        <v>1572</v>
      </c>
      <c r="Q109" t="s">
        <v>1143</v>
      </c>
      <c r="R109" t="s">
        <v>1573</v>
      </c>
    </row>
    <row r="110" spans="1:18" x14ac:dyDescent="0.3">
      <c r="A110" t="s">
        <v>1186</v>
      </c>
      <c r="B110" t="s">
        <v>333</v>
      </c>
      <c r="C110" s="2">
        <v>7524844</v>
      </c>
      <c r="D110" s="2">
        <v>4674756</v>
      </c>
      <c r="E110" t="s">
        <v>1187</v>
      </c>
      <c r="F110" t="s">
        <v>1188</v>
      </c>
      <c r="G110" t="s">
        <v>1189</v>
      </c>
      <c r="H110" t="s">
        <v>1190</v>
      </c>
      <c r="K110" t="s">
        <v>1145</v>
      </c>
    </row>
    <row r="111" spans="1:18" x14ac:dyDescent="0.3">
      <c r="A111" t="s">
        <v>346</v>
      </c>
      <c r="B111" t="s">
        <v>285</v>
      </c>
      <c r="C111" t="s">
        <v>131</v>
      </c>
      <c r="D111" t="s">
        <v>131</v>
      </c>
      <c r="E111" t="s">
        <v>131</v>
      </c>
      <c r="F111" t="s">
        <v>1191</v>
      </c>
      <c r="G111" t="s">
        <v>1192</v>
      </c>
      <c r="H111" t="s">
        <v>1193</v>
      </c>
      <c r="K111" t="s">
        <v>320</v>
      </c>
      <c r="L111" t="s">
        <v>297</v>
      </c>
      <c r="M111" s="2">
        <v>11297181</v>
      </c>
      <c r="N111" t="s">
        <v>1574</v>
      </c>
      <c r="O111" t="s">
        <v>1575</v>
      </c>
      <c r="P111" t="s">
        <v>1576</v>
      </c>
      <c r="Q111" t="s">
        <v>1148</v>
      </c>
      <c r="R111" t="s">
        <v>1577</v>
      </c>
    </row>
    <row r="112" spans="1:18" x14ac:dyDescent="0.3">
      <c r="A112" t="s">
        <v>349</v>
      </c>
      <c r="B112" t="s">
        <v>337</v>
      </c>
      <c r="C112" t="s">
        <v>1194</v>
      </c>
      <c r="D112" t="s">
        <v>1195</v>
      </c>
      <c r="E112" t="s">
        <v>1196</v>
      </c>
      <c r="F112" t="s">
        <v>1197</v>
      </c>
      <c r="G112" t="s">
        <v>1198</v>
      </c>
      <c r="H112" t="s">
        <v>1199</v>
      </c>
      <c r="K112" t="s">
        <v>1529</v>
      </c>
      <c r="L112" t="s">
        <v>247</v>
      </c>
      <c r="M112" s="2">
        <v>1449393</v>
      </c>
      <c r="N112" s="2">
        <v>607923</v>
      </c>
      <c r="O112" t="s">
        <v>1578</v>
      </c>
      <c r="P112" t="s">
        <v>1579</v>
      </c>
      <c r="Q112" t="s">
        <v>1151</v>
      </c>
      <c r="R112" t="s">
        <v>1578</v>
      </c>
    </row>
    <row r="113" spans="1:18" x14ac:dyDescent="0.3">
      <c r="A113" t="s">
        <v>1200</v>
      </c>
      <c r="C113" t="s">
        <v>1201</v>
      </c>
      <c r="D113" t="s">
        <v>1202</v>
      </c>
      <c r="E113" t="s">
        <v>1203</v>
      </c>
      <c r="F113" t="s">
        <v>1204</v>
      </c>
      <c r="G113" t="s">
        <v>1205</v>
      </c>
      <c r="H113" t="s">
        <v>1206</v>
      </c>
      <c r="K113" t="s">
        <v>1580</v>
      </c>
    </row>
    <row r="114" spans="1:18" x14ac:dyDescent="0.3">
      <c r="A114" t="s">
        <v>361</v>
      </c>
      <c r="K114" t="s">
        <v>1581</v>
      </c>
      <c r="M114" s="2">
        <v>2283291</v>
      </c>
      <c r="N114" t="s">
        <v>1156</v>
      </c>
      <c r="O114" t="s">
        <v>1582</v>
      </c>
      <c r="P114" t="s">
        <v>1583</v>
      </c>
      <c r="Q114" t="s">
        <v>1156</v>
      </c>
      <c r="R114" t="s">
        <v>1582</v>
      </c>
    </row>
    <row r="115" spans="1:18" x14ac:dyDescent="0.3">
      <c r="A115" t="s">
        <v>362</v>
      </c>
      <c r="B115">
        <v>41</v>
      </c>
      <c r="C115" s="2">
        <v>47622493</v>
      </c>
      <c r="D115" s="2">
        <v>47622</v>
      </c>
      <c r="F115" s="2">
        <v>47622493</v>
      </c>
      <c r="G115" s="2">
        <v>47622493</v>
      </c>
      <c r="K115" t="s">
        <v>1159</v>
      </c>
    </row>
    <row r="116" spans="1:18" x14ac:dyDescent="0.3">
      <c r="A116" t="s">
        <v>1207</v>
      </c>
      <c r="K116" t="s">
        <v>1584</v>
      </c>
      <c r="L116" t="s">
        <v>304</v>
      </c>
      <c r="M116" t="s">
        <v>1585</v>
      </c>
      <c r="N116" t="s">
        <v>1161</v>
      </c>
      <c r="O116" t="s">
        <v>1586</v>
      </c>
      <c r="P116" t="s">
        <v>1587</v>
      </c>
      <c r="Q116" t="s">
        <v>1163</v>
      </c>
      <c r="R116" t="s">
        <v>1588</v>
      </c>
    </row>
    <row r="117" spans="1:18" x14ac:dyDescent="0.3">
      <c r="A117" t="s">
        <v>1208</v>
      </c>
      <c r="B117">
        <v>42</v>
      </c>
      <c r="C117" s="2">
        <v>5075000</v>
      </c>
      <c r="D117" s="2">
        <v>4450000</v>
      </c>
      <c r="E117">
        <v>14</v>
      </c>
      <c r="F117" s="2">
        <v>5315000</v>
      </c>
      <c r="G117" s="2">
        <v>4635000</v>
      </c>
      <c r="H117">
        <v>14.7</v>
      </c>
      <c r="K117" t="s">
        <v>1589</v>
      </c>
      <c r="L117" t="s">
        <v>310</v>
      </c>
      <c r="M117" t="s">
        <v>1590</v>
      </c>
      <c r="N117" t="s">
        <v>1167</v>
      </c>
      <c r="O117" t="s">
        <v>1591</v>
      </c>
      <c r="P117" t="s">
        <v>1590</v>
      </c>
      <c r="Q117" t="s">
        <v>1167</v>
      </c>
      <c r="R117" t="s">
        <v>1591</v>
      </c>
    </row>
    <row r="118" spans="1:18" x14ac:dyDescent="0.3">
      <c r="A118" t="s">
        <v>1209</v>
      </c>
      <c r="B118">
        <v>43</v>
      </c>
      <c r="C118" s="2">
        <v>57247452</v>
      </c>
      <c r="D118" s="2">
        <v>51287588</v>
      </c>
      <c r="E118">
        <v>11.6</v>
      </c>
      <c r="F118" s="2">
        <v>60381178</v>
      </c>
      <c r="G118" s="2">
        <v>54256381</v>
      </c>
      <c r="H118">
        <v>11.3</v>
      </c>
      <c r="K118" t="s">
        <v>1592</v>
      </c>
      <c r="L118" t="s">
        <v>321</v>
      </c>
      <c r="M118" t="s">
        <v>1593</v>
      </c>
      <c r="N118" t="s">
        <v>1171</v>
      </c>
      <c r="O118" t="s">
        <v>1594</v>
      </c>
      <c r="P118" t="s">
        <v>1595</v>
      </c>
      <c r="Q118" t="s">
        <v>1174</v>
      </c>
      <c r="R118" t="s">
        <v>1596</v>
      </c>
    </row>
    <row r="119" spans="1:18" x14ac:dyDescent="0.3">
      <c r="A119" t="s">
        <v>384</v>
      </c>
      <c r="B119">
        <v>44</v>
      </c>
      <c r="C119" s="2">
        <v>8806714</v>
      </c>
      <c r="D119" s="2">
        <v>4188723</v>
      </c>
      <c r="E119">
        <v>110.2</v>
      </c>
      <c r="F119" s="2">
        <v>13866847</v>
      </c>
      <c r="G119" s="2">
        <v>7900780</v>
      </c>
      <c r="H119">
        <v>75.5</v>
      </c>
      <c r="K119" t="s">
        <v>1177</v>
      </c>
      <c r="L119" t="s">
        <v>328</v>
      </c>
      <c r="M119" s="2">
        <v>1845228</v>
      </c>
      <c r="N119" t="s">
        <v>1597</v>
      </c>
      <c r="O119" t="s">
        <v>1116</v>
      </c>
      <c r="P119" t="s">
        <v>1598</v>
      </c>
      <c r="Q119" t="s">
        <v>1179</v>
      </c>
      <c r="R119" t="s">
        <v>1599</v>
      </c>
    </row>
    <row r="120" spans="1:18" x14ac:dyDescent="0.3">
      <c r="A120" t="s">
        <v>1210</v>
      </c>
      <c r="C120" s="2">
        <v>118751659</v>
      </c>
      <c r="D120" s="2">
        <v>107548804</v>
      </c>
      <c r="E120">
        <v>10.4</v>
      </c>
      <c r="F120" s="2">
        <v>127185518</v>
      </c>
      <c r="G120" s="2">
        <v>114414654</v>
      </c>
      <c r="H120">
        <v>11.2</v>
      </c>
      <c r="K120" t="s">
        <v>1182</v>
      </c>
      <c r="M120" s="2">
        <v>187141</v>
      </c>
      <c r="N120" t="s">
        <v>1184</v>
      </c>
      <c r="O120" t="s">
        <v>1600</v>
      </c>
      <c r="P120" t="s">
        <v>1601</v>
      </c>
      <c r="Q120" t="s">
        <v>1184</v>
      </c>
      <c r="R120" t="s">
        <v>1600</v>
      </c>
    </row>
    <row r="121" spans="1:18" x14ac:dyDescent="0.3">
      <c r="A121" t="s">
        <v>1211</v>
      </c>
      <c r="K121" t="s">
        <v>1186</v>
      </c>
      <c r="L121" t="s">
        <v>333</v>
      </c>
      <c r="M121" s="2">
        <v>18754155</v>
      </c>
      <c r="N121" t="s">
        <v>1602</v>
      </c>
      <c r="O121" t="s">
        <v>1603</v>
      </c>
      <c r="P121" t="s">
        <v>1604</v>
      </c>
      <c r="Q121" t="s">
        <v>1188</v>
      </c>
      <c r="R121" t="s">
        <v>1605</v>
      </c>
    </row>
    <row r="122" spans="1:18" x14ac:dyDescent="0.3">
      <c r="A122" t="s">
        <v>397</v>
      </c>
      <c r="C122" s="2">
        <v>118751659</v>
      </c>
      <c r="D122" s="2">
        <v>107548804</v>
      </c>
      <c r="E122">
        <v>10.4</v>
      </c>
      <c r="F122" s="2">
        <v>127185518</v>
      </c>
      <c r="G122" s="2">
        <v>114414654</v>
      </c>
      <c r="H122">
        <v>11.2</v>
      </c>
      <c r="K122" t="s">
        <v>346</v>
      </c>
      <c r="L122" t="s">
        <v>285</v>
      </c>
      <c r="M122" t="s">
        <v>131</v>
      </c>
      <c r="N122" t="s">
        <v>131</v>
      </c>
      <c r="O122" t="s">
        <v>131</v>
      </c>
      <c r="P122" t="s">
        <v>1606</v>
      </c>
      <c r="Q122" t="s">
        <v>1191</v>
      </c>
      <c r="R122" t="s">
        <v>1607</v>
      </c>
    </row>
    <row r="123" spans="1:18" x14ac:dyDescent="0.3">
      <c r="A123" t="s">
        <v>1212</v>
      </c>
      <c r="C123" t="s">
        <v>1213</v>
      </c>
      <c r="D123" s="2">
        <v>1110271124</v>
      </c>
      <c r="E123">
        <v>8.1</v>
      </c>
      <c r="F123" s="2">
        <v>1242632650</v>
      </c>
      <c r="G123" s="2">
        <v>1149685428</v>
      </c>
      <c r="H123">
        <v>8.1</v>
      </c>
      <c r="K123" t="s">
        <v>349</v>
      </c>
      <c r="L123" t="s">
        <v>337</v>
      </c>
      <c r="M123" t="s">
        <v>1608</v>
      </c>
      <c r="N123" t="s">
        <v>1194</v>
      </c>
      <c r="O123" t="s">
        <v>1609</v>
      </c>
      <c r="P123" t="s">
        <v>1610</v>
      </c>
      <c r="Q123" t="s">
        <v>1197</v>
      </c>
      <c r="R123" t="s">
        <v>1611</v>
      </c>
    </row>
    <row r="124" spans="1:18" x14ac:dyDescent="0.3">
      <c r="A124" t="s">
        <v>1214</v>
      </c>
      <c r="B124">
        <v>45</v>
      </c>
      <c r="C124" s="2">
        <v>392079682</v>
      </c>
      <c r="D124" s="2">
        <v>482405749</v>
      </c>
      <c r="E124">
        <v>-18.7</v>
      </c>
      <c r="F124" s="2">
        <v>389844633</v>
      </c>
      <c r="G124" s="2">
        <v>477967519</v>
      </c>
      <c r="H124">
        <v>-18.399999999999999</v>
      </c>
      <c r="K124" t="s">
        <v>1200</v>
      </c>
      <c r="M124" t="s">
        <v>1612</v>
      </c>
      <c r="N124" t="s">
        <v>1201</v>
      </c>
      <c r="O124" t="s">
        <v>1613</v>
      </c>
      <c r="P124" t="s">
        <v>1614</v>
      </c>
      <c r="Q124" t="s">
        <v>1204</v>
      </c>
      <c r="R124" t="s">
        <v>1162</v>
      </c>
    </row>
    <row r="125" spans="1:18" x14ac:dyDescent="0.3">
      <c r="A125" t="s">
        <v>1215</v>
      </c>
      <c r="B125">
        <v>46</v>
      </c>
      <c r="C125">
        <v>103.77</v>
      </c>
      <c r="D125">
        <v>93.98</v>
      </c>
      <c r="E125">
        <v>10.4</v>
      </c>
      <c r="F125">
        <v>111.14</v>
      </c>
      <c r="G125">
        <v>99.98</v>
      </c>
      <c r="H125">
        <v>11.2</v>
      </c>
      <c r="K125" t="s">
        <v>1615</v>
      </c>
    </row>
    <row r="126" spans="1:18" x14ac:dyDescent="0.3">
      <c r="K126" t="s">
        <v>362</v>
      </c>
      <c r="L126">
        <v>41</v>
      </c>
      <c r="M126" s="2">
        <v>41622493</v>
      </c>
      <c r="N126" s="2">
        <v>47622493</v>
      </c>
      <c r="P126" s="2">
        <v>47622493</v>
      </c>
      <c r="Q126" s="2">
        <v>47622493</v>
      </c>
    </row>
    <row r="127" spans="1:18" x14ac:dyDescent="0.3">
      <c r="K127" t="s">
        <v>1207</v>
      </c>
    </row>
    <row r="128" spans="1:18" x14ac:dyDescent="0.3">
      <c r="K128" t="s">
        <v>1616</v>
      </c>
      <c r="L128">
        <v>42</v>
      </c>
      <c r="M128" s="2">
        <v>5755000</v>
      </c>
      <c r="N128" s="2">
        <v>5075000</v>
      </c>
      <c r="O128">
        <v>13.4</v>
      </c>
      <c r="P128" s="2">
        <v>6033000</v>
      </c>
      <c r="Q128" s="2">
        <v>5315000</v>
      </c>
      <c r="R128">
        <v>13.5</v>
      </c>
    </row>
    <row r="129" spans="1:18" x14ac:dyDescent="0.3">
      <c r="K129" t="s">
        <v>1209</v>
      </c>
      <c r="L129">
        <v>43</v>
      </c>
      <c r="M129" s="2">
        <v>64832981</v>
      </c>
      <c r="N129" s="2">
        <v>57247452</v>
      </c>
      <c r="O129">
        <v>13.3</v>
      </c>
      <c r="P129" s="2">
        <v>68330919</v>
      </c>
      <c r="Q129" s="2">
        <v>60381178</v>
      </c>
      <c r="R129">
        <v>13.2</v>
      </c>
    </row>
    <row r="130" spans="1:18" x14ac:dyDescent="0.3">
      <c r="A130" s="40" t="s">
        <v>1216</v>
      </c>
      <c r="B130" s="40"/>
      <c r="C130" s="40"/>
      <c r="D130" s="40"/>
      <c r="E130" s="40"/>
      <c r="F130" s="40"/>
      <c r="K130" t="s">
        <v>384</v>
      </c>
      <c r="L130">
        <v>44</v>
      </c>
      <c r="M130" s="2">
        <v>8169471</v>
      </c>
      <c r="N130" s="2">
        <v>8806714</v>
      </c>
      <c r="O130">
        <v>-7.2</v>
      </c>
      <c r="P130" s="2">
        <v>13564655</v>
      </c>
      <c r="Q130" s="2">
        <v>13866847</v>
      </c>
      <c r="R130">
        <v>-2.2000000000000002</v>
      </c>
    </row>
    <row r="131" spans="1:18" x14ac:dyDescent="0.3">
      <c r="A131" t="s">
        <v>2</v>
      </c>
      <c r="B131" t="s">
        <v>3</v>
      </c>
      <c r="C131" t="s">
        <v>4</v>
      </c>
      <c r="D131" t="s">
        <v>5</v>
      </c>
      <c r="E131" t="s">
        <v>6</v>
      </c>
      <c r="F131" t="s">
        <v>7</v>
      </c>
      <c r="K131" t="s">
        <v>1617</v>
      </c>
      <c r="M131" s="2">
        <v>126379945</v>
      </c>
      <c r="N131" s="2">
        <v>118751659</v>
      </c>
      <c r="O131">
        <v>6.4</v>
      </c>
      <c r="P131" s="2">
        <v>135551067</v>
      </c>
      <c r="Q131" s="2">
        <v>127185518</v>
      </c>
      <c r="R131">
        <v>6.6</v>
      </c>
    </row>
    <row r="132" spans="1:18" x14ac:dyDescent="0.3">
      <c r="C132" t="s">
        <v>873</v>
      </c>
      <c r="E132" t="s">
        <v>874</v>
      </c>
      <c r="K132" t="s">
        <v>161</v>
      </c>
    </row>
    <row r="133" spans="1:18" x14ac:dyDescent="0.3">
      <c r="A133" t="s">
        <v>875</v>
      </c>
      <c r="B133" t="s">
        <v>12</v>
      </c>
      <c r="C133" t="s">
        <v>10</v>
      </c>
      <c r="D133" t="s">
        <v>11</v>
      </c>
      <c r="E133" t="s">
        <v>10</v>
      </c>
      <c r="F133" t="s">
        <v>11</v>
      </c>
      <c r="K133" t="s">
        <v>397</v>
      </c>
      <c r="M133" s="2">
        <v>126379945</v>
      </c>
      <c r="N133" s="2">
        <v>118751659</v>
      </c>
      <c r="O133">
        <v>6.4</v>
      </c>
      <c r="P133" s="2">
        <v>135551067</v>
      </c>
      <c r="Q133" s="2">
        <v>127185518</v>
      </c>
      <c r="R133">
        <v>6.6</v>
      </c>
    </row>
    <row r="134" spans="1:18" x14ac:dyDescent="0.3">
      <c r="C134" t="s">
        <v>877</v>
      </c>
      <c r="D134" t="s">
        <v>877</v>
      </c>
      <c r="E134" t="s">
        <v>877</v>
      </c>
      <c r="F134" t="s">
        <v>877</v>
      </c>
      <c r="K134" t="s">
        <v>1212</v>
      </c>
      <c r="M134" s="2">
        <v>1324426337</v>
      </c>
      <c r="N134" s="2">
        <v>1199913395</v>
      </c>
      <c r="O134">
        <v>10.4</v>
      </c>
      <c r="P134" s="2">
        <v>1367319562</v>
      </c>
      <c r="Q134" s="2">
        <v>1242632650</v>
      </c>
      <c r="R134">
        <v>10</v>
      </c>
    </row>
    <row r="135" spans="1:18" x14ac:dyDescent="0.3">
      <c r="A135" t="s">
        <v>1217</v>
      </c>
      <c r="K135" t="s">
        <v>1214</v>
      </c>
      <c r="L135">
        <v>45</v>
      </c>
      <c r="M135" s="2">
        <v>315363167</v>
      </c>
      <c r="N135" s="2">
        <v>392079682</v>
      </c>
      <c r="O135">
        <v>-19.600000000000001</v>
      </c>
      <c r="P135" s="2">
        <v>314491810</v>
      </c>
      <c r="Q135" s="2">
        <v>389844633</v>
      </c>
      <c r="R135">
        <v>-19.3</v>
      </c>
    </row>
    <row r="136" spans="1:18" x14ac:dyDescent="0.3">
      <c r="A136" t="s">
        <v>731</v>
      </c>
      <c r="C136" t="s">
        <v>1218</v>
      </c>
      <c r="D136" t="s">
        <v>1219</v>
      </c>
      <c r="E136" t="s">
        <v>1220</v>
      </c>
      <c r="F136" t="s">
        <v>1221</v>
      </c>
      <c r="K136" t="s">
        <v>1618</v>
      </c>
      <c r="L136">
        <v>46</v>
      </c>
      <c r="M136">
        <v>110.44</v>
      </c>
      <c r="N136">
        <v>103.77</v>
      </c>
      <c r="O136">
        <v>6.4</v>
      </c>
      <c r="P136">
        <v>118.45</v>
      </c>
      <c r="Q136">
        <v>111.14</v>
      </c>
      <c r="R136">
        <v>6.6</v>
      </c>
    </row>
    <row r="137" spans="1:18" x14ac:dyDescent="0.3">
      <c r="A137" t="s">
        <v>420</v>
      </c>
      <c r="C137" t="s">
        <v>1222</v>
      </c>
      <c r="D137" t="s">
        <v>1223</v>
      </c>
      <c r="E137" t="s">
        <v>1224</v>
      </c>
      <c r="F137" t="s">
        <v>1225</v>
      </c>
    </row>
    <row r="138" spans="1:18" x14ac:dyDescent="0.3">
      <c r="A138" t="s">
        <v>1226</v>
      </c>
      <c r="C138" t="s">
        <v>1227</v>
      </c>
      <c r="D138" t="s">
        <v>1228</v>
      </c>
      <c r="E138" t="s">
        <v>1229</v>
      </c>
      <c r="F138" t="s">
        <v>1230</v>
      </c>
    </row>
    <row r="139" spans="1:18" x14ac:dyDescent="0.3">
      <c r="A139" t="s">
        <v>1231</v>
      </c>
      <c r="C139" t="s">
        <v>1232</v>
      </c>
      <c r="D139" t="s">
        <v>1233</v>
      </c>
      <c r="E139" t="s">
        <v>1234</v>
      </c>
      <c r="F139" t="s">
        <v>1235</v>
      </c>
    </row>
    <row r="140" spans="1:18" x14ac:dyDescent="0.3">
      <c r="A140" t="s">
        <v>1236</v>
      </c>
      <c r="C140" t="s">
        <v>1237</v>
      </c>
      <c r="D140" t="s">
        <v>1238</v>
      </c>
      <c r="E140" t="s">
        <v>1239</v>
      </c>
      <c r="F140" t="s">
        <v>1240</v>
      </c>
    </row>
    <row r="141" spans="1:18" x14ac:dyDescent="0.3">
      <c r="A141" t="s">
        <v>425</v>
      </c>
      <c r="C141" t="s">
        <v>1241</v>
      </c>
      <c r="D141" t="s">
        <v>1242</v>
      </c>
      <c r="E141" t="s">
        <v>1243</v>
      </c>
      <c r="F141" t="s">
        <v>1244</v>
      </c>
    </row>
    <row r="142" spans="1:18" x14ac:dyDescent="0.3">
      <c r="A142" t="s">
        <v>1245</v>
      </c>
      <c r="C142" t="s">
        <v>1246</v>
      </c>
      <c r="D142" t="s">
        <v>1247</v>
      </c>
      <c r="E142" t="s">
        <v>1248</v>
      </c>
      <c r="F142" t="s">
        <v>1249</v>
      </c>
      <c r="K142" s="40" t="s">
        <v>1216</v>
      </c>
      <c r="L142" s="40"/>
      <c r="M142" s="40"/>
      <c r="N142" s="40"/>
      <c r="O142" s="40"/>
      <c r="P142" s="40"/>
      <c r="Q142" s="40"/>
    </row>
    <row r="143" spans="1:18" x14ac:dyDescent="0.3">
      <c r="A143" t="s">
        <v>1250</v>
      </c>
      <c r="C143" t="s">
        <v>1251</v>
      </c>
      <c r="D143" t="s">
        <v>1252</v>
      </c>
      <c r="E143" t="s">
        <v>1253</v>
      </c>
      <c r="F143" t="s">
        <v>1254</v>
      </c>
      <c r="K143" t="s">
        <v>2</v>
      </c>
      <c r="L143" t="s">
        <v>3</v>
      </c>
      <c r="M143" t="s">
        <v>4</v>
      </c>
      <c r="N143" t="s">
        <v>5</v>
      </c>
      <c r="O143" t="s">
        <v>6</v>
      </c>
      <c r="P143" t="s">
        <v>7</v>
      </c>
      <c r="Q143" t="s">
        <v>8</v>
      </c>
    </row>
    <row r="144" spans="1:18" x14ac:dyDescent="0.3">
      <c r="A144" t="s">
        <v>1255</v>
      </c>
      <c r="N144" t="s">
        <v>873</v>
      </c>
      <c r="P144" t="s">
        <v>874</v>
      </c>
    </row>
    <row r="145" spans="1:17" x14ac:dyDescent="0.3">
      <c r="A145" t="s">
        <v>242</v>
      </c>
      <c r="C145" t="s">
        <v>1256</v>
      </c>
      <c r="D145" t="s">
        <v>1257</v>
      </c>
      <c r="E145" t="s">
        <v>1256</v>
      </c>
      <c r="F145" t="s">
        <v>1257</v>
      </c>
      <c r="K145" t="s">
        <v>875</v>
      </c>
      <c r="M145" t="s">
        <v>12</v>
      </c>
      <c r="N145" t="s">
        <v>571</v>
      </c>
      <c r="O145" t="s">
        <v>10</v>
      </c>
      <c r="P145" t="s">
        <v>571</v>
      </c>
      <c r="Q145" t="s">
        <v>10</v>
      </c>
    </row>
    <row r="146" spans="1:17" x14ac:dyDescent="0.3">
      <c r="A146" t="s">
        <v>1258</v>
      </c>
      <c r="C146" t="s">
        <v>1259</v>
      </c>
      <c r="D146" t="s">
        <v>1260</v>
      </c>
      <c r="E146" t="s">
        <v>1261</v>
      </c>
      <c r="F146" t="s">
        <v>1262</v>
      </c>
      <c r="N146" t="s">
        <v>877</v>
      </c>
      <c r="O146" t="s">
        <v>877</v>
      </c>
      <c r="P146" t="s">
        <v>877</v>
      </c>
      <c r="Q146" t="s">
        <v>877</v>
      </c>
    </row>
    <row r="147" spans="1:17" x14ac:dyDescent="0.3">
      <c r="A147" t="s">
        <v>309</v>
      </c>
      <c r="C147" t="s">
        <v>1263</v>
      </c>
      <c r="D147" t="s">
        <v>1264</v>
      </c>
      <c r="E147" t="s">
        <v>1265</v>
      </c>
      <c r="F147" t="s">
        <v>1266</v>
      </c>
      <c r="K147" s="25" t="s">
        <v>1217</v>
      </c>
    </row>
    <row r="148" spans="1:17" x14ac:dyDescent="0.3">
      <c r="C148" t="s">
        <v>1267</v>
      </c>
      <c r="D148" t="s">
        <v>1268</v>
      </c>
      <c r="E148" t="s">
        <v>1269</v>
      </c>
      <c r="F148" t="s">
        <v>1270</v>
      </c>
      <c r="K148" t="s">
        <v>731</v>
      </c>
      <c r="N148" t="s">
        <v>1619</v>
      </c>
      <c r="O148" t="s">
        <v>1218</v>
      </c>
      <c r="P148" t="s">
        <v>1620</v>
      </c>
      <c r="Q148" t="s">
        <v>1220</v>
      </c>
    </row>
    <row r="149" spans="1:17" x14ac:dyDescent="0.3">
      <c r="A149" t="s">
        <v>1271</v>
      </c>
      <c r="K149" t="s">
        <v>420</v>
      </c>
      <c r="N149" t="s">
        <v>1621</v>
      </c>
      <c r="O149" t="s">
        <v>1222</v>
      </c>
      <c r="P149" t="s">
        <v>1622</v>
      </c>
      <c r="Q149" t="s">
        <v>1224</v>
      </c>
    </row>
    <row r="150" spans="1:17" x14ac:dyDescent="0.3">
      <c r="A150" t="s">
        <v>320</v>
      </c>
      <c r="C150" t="s">
        <v>1272</v>
      </c>
      <c r="D150" t="s">
        <v>1273</v>
      </c>
      <c r="E150" t="s">
        <v>1274</v>
      </c>
      <c r="F150" t="s">
        <v>1275</v>
      </c>
      <c r="K150" t="s">
        <v>1226</v>
      </c>
      <c r="N150" t="s">
        <v>1623</v>
      </c>
      <c r="O150" t="s">
        <v>1227</v>
      </c>
      <c r="P150" t="s">
        <v>1624</v>
      </c>
      <c r="Q150" t="s">
        <v>1229</v>
      </c>
    </row>
    <row r="151" spans="1:17" x14ac:dyDescent="0.3">
      <c r="A151" t="s">
        <v>1276</v>
      </c>
      <c r="C151" t="s">
        <v>1277</v>
      </c>
      <c r="D151" t="s">
        <v>1278</v>
      </c>
      <c r="E151" t="s">
        <v>1279</v>
      </c>
      <c r="F151" t="s">
        <v>1280</v>
      </c>
      <c r="K151" t="s">
        <v>1231</v>
      </c>
      <c r="N151" t="s">
        <v>1625</v>
      </c>
      <c r="O151" t="s">
        <v>1232</v>
      </c>
      <c r="P151" t="s">
        <v>1626</v>
      </c>
      <c r="Q151" t="s">
        <v>1234</v>
      </c>
    </row>
    <row r="152" spans="1:17" x14ac:dyDescent="0.3">
      <c r="A152" t="s">
        <v>1281</v>
      </c>
      <c r="C152" t="s">
        <v>1282</v>
      </c>
      <c r="D152" t="s">
        <v>1283</v>
      </c>
      <c r="E152" t="s">
        <v>1284</v>
      </c>
      <c r="F152" t="s">
        <v>1285</v>
      </c>
      <c r="K152" t="s">
        <v>1236</v>
      </c>
      <c r="N152" t="s">
        <v>1627</v>
      </c>
      <c r="O152" t="s">
        <v>1237</v>
      </c>
      <c r="P152" t="s">
        <v>1628</v>
      </c>
      <c r="Q152" t="s">
        <v>1239</v>
      </c>
    </row>
    <row r="153" spans="1:17" x14ac:dyDescent="0.3">
      <c r="A153" t="s">
        <v>1286</v>
      </c>
      <c r="C153" t="s">
        <v>1287</v>
      </c>
      <c r="D153" t="s">
        <v>1288</v>
      </c>
      <c r="E153" t="s">
        <v>1287</v>
      </c>
      <c r="F153" t="s">
        <v>1288</v>
      </c>
      <c r="K153" t="s">
        <v>425</v>
      </c>
      <c r="N153" t="s">
        <v>1629</v>
      </c>
      <c r="O153" t="s">
        <v>1630</v>
      </c>
      <c r="P153" t="s">
        <v>1631</v>
      </c>
      <c r="Q153" t="s">
        <v>1632</v>
      </c>
    </row>
    <row r="154" spans="1:17" x14ac:dyDescent="0.3">
      <c r="A154" t="s">
        <v>349</v>
      </c>
      <c r="C154" t="s">
        <v>1289</v>
      </c>
      <c r="D154" t="s">
        <v>1290</v>
      </c>
      <c r="E154" t="s">
        <v>1291</v>
      </c>
      <c r="F154" t="s">
        <v>1292</v>
      </c>
      <c r="K154" t="s">
        <v>1245</v>
      </c>
      <c r="N154" t="s">
        <v>1633</v>
      </c>
      <c r="O154" t="s">
        <v>1246</v>
      </c>
      <c r="P154" t="s">
        <v>1634</v>
      </c>
      <c r="Q154" t="s">
        <v>1248</v>
      </c>
    </row>
    <row r="155" spans="1:17" x14ac:dyDescent="0.3">
      <c r="C155" t="s">
        <v>1293</v>
      </c>
      <c r="D155" t="s">
        <v>1294</v>
      </c>
      <c r="E155" t="s">
        <v>1295</v>
      </c>
      <c r="F155" t="s">
        <v>1296</v>
      </c>
      <c r="K155" s="25" t="s">
        <v>435</v>
      </c>
      <c r="M155" t="s">
        <v>1635</v>
      </c>
      <c r="N155" t="s">
        <v>1636</v>
      </c>
      <c r="O155" t="s">
        <v>1637</v>
      </c>
      <c r="P155" t="s">
        <v>1638</v>
      </c>
      <c r="Q155" t="s">
        <v>1639</v>
      </c>
    </row>
    <row r="156" spans="1:17" x14ac:dyDescent="0.3">
      <c r="A156" t="s">
        <v>1297</v>
      </c>
      <c r="C156" t="s">
        <v>1298</v>
      </c>
      <c r="D156" t="s">
        <v>1299</v>
      </c>
      <c r="E156" t="s">
        <v>1300</v>
      </c>
      <c r="F156" t="s">
        <v>1301</v>
      </c>
      <c r="K156" t="s">
        <v>1255</v>
      </c>
    </row>
    <row r="157" spans="1:17" x14ac:dyDescent="0.3">
      <c r="A157" t="s">
        <v>487</v>
      </c>
      <c r="B157" t="s">
        <v>1007</v>
      </c>
      <c r="C157" t="s">
        <v>1302</v>
      </c>
      <c r="D157" t="s">
        <v>1303</v>
      </c>
      <c r="E157" t="s">
        <v>1304</v>
      </c>
      <c r="F157" t="s">
        <v>1305</v>
      </c>
      <c r="K157" t="s">
        <v>242</v>
      </c>
      <c r="N157" t="s">
        <v>1640</v>
      </c>
      <c r="O157" t="s">
        <v>1256</v>
      </c>
      <c r="P157" t="s">
        <v>1640</v>
      </c>
      <c r="Q157" t="s">
        <v>1256</v>
      </c>
    </row>
    <row r="158" spans="1:17" x14ac:dyDescent="0.3">
      <c r="A158" t="s">
        <v>1306</v>
      </c>
      <c r="C158" t="s">
        <v>1307</v>
      </c>
      <c r="D158" t="s">
        <v>1308</v>
      </c>
      <c r="E158" t="s">
        <v>1309</v>
      </c>
      <c r="F158" t="s">
        <v>1310</v>
      </c>
      <c r="K158" t="s">
        <v>1258</v>
      </c>
      <c r="N158" t="s">
        <v>1641</v>
      </c>
      <c r="O158" t="s">
        <v>1642</v>
      </c>
      <c r="P158" t="s">
        <v>1643</v>
      </c>
      <c r="Q158" t="s">
        <v>1644</v>
      </c>
    </row>
    <row r="159" spans="1:17" x14ac:dyDescent="0.3">
      <c r="A159" t="s">
        <v>1311</v>
      </c>
      <c r="K159" t="s">
        <v>309</v>
      </c>
      <c r="N159" t="s">
        <v>1645</v>
      </c>
      <c r="O159" t="s">
        <v>1263</v>
      </c>
      <c r="P159" t="s">
        <v>1646</v>
      </c>
      <c r="Q159" t="s">
        <v>1265</v>
      </c>
    </row>
    <row r="160" spans="1:17" x14ac:dyDescent="0.3">
      <c r="A160" t="s">
        <v>516</v>
      </c>
      <c r="B160" t="s">
        <v>1312</v>
      </c>
      <c r="C160" t="s">
        <v>1313</v>
      </c>
      <c r="D160" t="s">
        <v>1314</v>
      </c>
      <c r="E160" t="s">
        <v>1315</v>
      </c>
      <c r="F160" t="s">
        <v>1316</v>
      </c>
      <c r="N160" t="s">
        <v>1647</v>
      </c>
      <c r="O160" t="s">
        <v>1648</v>
      </c>
      <c r="P160" t="s">
        <v>1649</v>
      </c>
      <c r="Q160" t="s">
        <v>1650</v>
      </c>
    </row>
    <row r="161" spans="1:17" x14ac:dyDescent="0.3">
      <c r="A161" t="s">
        <v>1317</v>
      </c>
      <c r="C161" t="s">
        <v>1318</v>
      </c>
      <c r="D161" t="s">
        <v>1319</v>
      </c>
      <c r="E161" t="s">
        <v>1320</v>
      </c>
      <c r="F161" t="s">
        <v>1321</v>
      </c>
      <c r="K161" t="s">
        <v>1651</v>
      </c>
    </row>
    <row r="162" spans="1:17" x14ac:dyDescent="0.3">
      <c r="A162" t="s">
        <v>1322</v>
      </c>
      <c r="C162" t="s">
        <v>1323</v>
      </c>
      <c r="D162" t="s">
        <v>1324</v>
      </c>
      <c r="E162" t="s">
        <v>1325</v>
      </c>
      <c r="F162" t="s">
        <v>1326</v>
      </c>
      <c r="K162" t="s">
        <v>320</v>
      </c>
      <c r="N162" t="s">
        <v>1652</v>
      </c>
      <c r="O162" t="s">
        <v>1653</v>
      </c>
      <c r="P162" t="s">
        <v>1654</v>
      </c>
      <c r="Q162" t="s">
        <v>1655</v>
      </c>
    </row>
    <row r="163" spans="1:17" x14ac:dyDescent="0.3">
      <c r="A163" t="s">
        <v>1327</v>
      </c>
      <c r="C163" t="s">
        <v>1328</v>
      </c>
      <c r="D163" t="s">
        <v>1329</v>
      </c>
      <c r="E163" t="s">
        <v>1328</v>
      </c>
      <c r="F163" t="s">
        <v>1329</v>
      </c>
      <c r="K163" t="s">
        <v>1276</v>
      </c>
      <c r="N163" t="s">
        <v>1656</v>
      </c>
      <c r="O163" t="s">
        <v>1277</v>
      </c>
      <c r="P163" t="s">
        <v>1656</v>
      </c>
      <c r="Q163" t="s">
        <v>1279</v>
      </c>
    </row>
    <row r="164" spans="1:17" x14ac:dyDescent="0.3">
      <c r="A164" t="s">
        <v>1330</v>
      </c>
      <c r="C164" t="s">
        <v>1331</v>
      </c>
      <c r="D164" t="s">
        <v>1332</v>
      </c>
      <c r="E164" t="s">
        <v>1333</v>
      </c>
      <c r="F164" t="s">
        <v>1334</v>
      </c>
      <c r="K164" t="s">
        <v>1281</v>
      </c>
      <c r="N164" t="s">
        <v>1657</v>
      </c>
      <c r="O164" t="s">
        <v>1658</v>
      </c>
      <c r="P164" t="s">
        <v>1659</v>
      </c>
      <c r="Q164" t="s">
        <v>1660</v>
      </c>
    </row>
    <row r="165" spans="1:17" x14ac:dyDescent="0.3">
      <c r="A165" t="s">
        <v>1335</v>
      </c>
      <c r="C165" t="s">
        <v>1336</v>
      </c>
      <c r="D165" t="s">
        <v>1337</v>
      </c>
      <c r="E165" t="s">
        <v>1336</v>
      </c>
      <c r="F165" t="s">
        <v>1337</v>
      </c>
      <c r="K165" t="s">
        <v>1286</v>
      </c>
      <c r="N165" t="s">
        <v>1661</v>
      </c>
      <c r="O165" t="s">
        <v>1287</v>
      </c>
      <c r="P165" t="s">
        <v>1661</v>
      </c>
      <c r="Q165" t="s">
        <v>1287</v>
      </c>
    </row>
    <row r="166" spans="1:17" x14ac:dyDescent="0.3">
      <c r="A166" t="s">
        <v>521</v>
      </c>
      <c r="B166" t="s">
        <v>342</v>
      </c>
      <c r="C166" t="s">
        <v>1338</v>
      </c>
      <c r="D166" t="s">
        <v>1339</v>
      </c>
      <c r="E166" t="s">
        <v>1340</v>
      </c>
      <c r="F166" t="s">
        <v>1341</v>
      </c>
      <c r="K166" t="s">
        <v>349</v>
      </c>
      <c r="N166" t="s">
        <v>1662</v>
      </c>
      <c r="O166" t="s">
        <v>1289</v>
      </c>
      <c r="P166" t="s">
        <v>1663</v>
      </c>
      <c r="Q166" t="s">
        <v>1291</v>
      </c>
    </row>
    <row r="167" spans="1:17" x14ac:dyDescent="0.3">
      <c r="A167" t="s">
        <v>1342</v>
      </c>
      <c r="C167" t="s">
        <v>1343</v>
      </c>
      <c r="D167" t="s">
        <v>1344</v>
      </c>
      <c r="E167" t="s">
        <v>1345</v>
      </c>
      <c r="F167" t="s">
        <v>1346</v>
      </c>
      <c r="N167" t="s">
        <v>1664</v>
      </c>
      <c r="O167" t="s">
        <v>1665</v>
      </c>
      <c r="P167" t="s">
        <v>1666</v>
      </c>
      <c r="Q167" t="s">
        <v>1667</v>
      </c>
    </row>
    <row r="168" spans="1:17" x14ac:dyDescent="0.3">
      <c r="A168" t="s">
        <v>1347</v>
      </c>
      <c r="C168" t="s">
        <v>1348</v>
      </c>
      <c r="D168" t="s">
        <v>1349</v>
      </c>
      <c r="E168" t="s">
        <v>131</v>
      </c>
      <c r="F168" t="s">
        <v>131</v>
      </c>
      <c r="K168" t="s">
        <v>1306</v>
      </c>
    </row>
    <row r="169" spans="1:17" x14ac:dyDescent="0.3">
      <c r="A169" t="s">
        <v>514</v>
      </c>
      <c r="C169" t="s">
        <v>131</v>
      </c>
      <c r="D169" t="s">
        <v>1350</v>
      </c>
      <c r="E169" t="s">
        <v>131</v>
      </c>
      <c r="F169" t="s">
        <v>131</v>
      </c>
      <c r="K169" t="s">
        <v>1668</v>
      </c>
      <c r="N169" t="s">
        <v>1669</v>
      </c>
      <c r="O169" t="s">
        <v>1670</v>
      </c>
      <c r="P169" t="s">
        <v>1671</v>
      </c>
      <c r="Q169" t="s">
        <v>1672</v>
      </c>
    </row>
    <row r="170" spans="1:17" x14ac:dyDescent="0.3">
      <c r="A170" t="s">
        <v>1351</v>
      </c>
      <c r="C170" t="s">
        <v>1352</v>
      </c>
      <c r="D170" t="s">
        <v>1353</v>
      </c>
      <c r="E170" t="s">
        <v>1354</v>
      </c>
      <c r="F170" t="s">
        <v>1355</v>
      </c>
      <c r="K170" t="s">
        <v>1673</v>
      </c>
      <c r="N170" t="s">
        <v>1674</v>
      </c>
      <c r="O170" t="s">
        <v>1302</v>
      </c>
      <c r="P170" t="s">
        <v>1675</v>
      </c>
      <c r="Q170" t="s">
        <v>1304</v>
      </c>
    </row>
    <row r="171" spans="1:17" x14ac:dyDescent="0.3">
      <c r="A171" t="s">
        <v>1356</v>
      </c>
      <c r="K171" t="s">
        <v>1306</v>
      </c>
      <c r="N171" t="s">
        <v>1676</v>
      </c>
      <c r="O171" t="s">
        <v>1677</v>
      </c>
      <c r="P171" t="s">
        <v>1678</v>
      </c>
      <c r="Q171" t="s">
        <v>1679</v>
      </c>
    </row>
    <row r="172" spans="1:17" x14ac:dyDescent="0.3">
      <c r="A172" t="s">
        <v>1357</v>
      </c>
      <c r="B172" t="s">
        <v>1358</v>
      </c>
      <c r="C172" t="s">
        <v>1359</v>
      </c>
      <c r="D172" t="s">
        <v>131</v>
      </c>
      <c r="E172" t="s">
        <v>1360</v>
      </c>
      <c r="F172" t="s">
        <v>1361</v>
      </c>
      <c r="K172" s="25" t="s">
        <v>1311</v>
      </c>
    </row>
    <row r="173" spans="1:17" x14ac:dyDescent="0.3">
      <c r="A173" t="s">
        <v>1362</v>
      </c>
      <c r="B173" t="s">
        <v>1358</v>
      </c>
      <c r="C173" t="s">
        <v>1363</v>
      </c>
      <c r="D173" t="s">
        <v>1364</v>
      </c>
      <c r="E173" t="s">
        <v>1365</v>
      </c>
      <c r="F173" t="s">
        <v>1364</v>
      </c>
      <c r="K173" t="s">
        <v>516</v>
      </c>
      <c r="M173" t="s">
        <v>1312</v>
      </c>
      <c r="N173" t="s">
        <v>1680</v>
      </c>
      <c r="O173" t="s">
        <v>1313</v>
      </c>
      <c r="P173" t="s">
        <v>1681</v>
      </c>
      <c r="Q173" t="s">
        <v>1315</v>
      </c>
    </row>
    <row r="174" spans="1:17" x14ac:dyDescent="0.3">
      <c r="A174" t="s">
        <v>1366</v>
      </c>
      <c r="C174" t="s">
        <v>131</v>
      </c>
      <c r="D174" t="s">
        <v>131</v>
      </c>
      <c r="E174" t="s">
        <v>1367</v>
      </c>
      <c r="F174" t="s">
        <v>1368</v>
      </c>
      <c r="K174" t="s">
        <v>1317</v>
      </c>
      <c r="N174" t="s">
        <v>1682</v>
      </c>
      <c r="O174" t="s">
        <v>1318</v>
      </c>
      <c r="P174" t="s">
        <v>1683</v>
      </c>
      <c r="Q174" t="s">
        <v>1320</v>
      </c>
    </row>
    <row r="175" spans="1:17" x14ac:dyDescent="0.3">
      <c r="A175" t="s">
        <v>541</v>
      </c>
      <c r="C175" t="s">
        <v>1369</v>
      </c>
      <c r="D175" t="s">
        <v>1370</v>
      </c>
      <c r="E175" t="s">
        <v>1369</v>
      </c>
      <c r="F175" t="s">
        <v>1370</v>
      </c>
      <c r="K175" t="s">
        <v>1322</v>
      </c>
      <c r="N175" t="s">
        <v>1684</v>
      </c>
      <c r="O175" t="s">
        <v>1323</v>
      </c>
      <c r="P175" t="s">
        <v>1685</v>
      </c>
      <c r="Q175" t="s">
        <v>1325</v>
      </c>
    </row>
    <row r="176" spans="1:17" x14ac:dyDescent="0.3">
      <c r="A176" t="s">
        <v>1371</v>
      </c>
      <c r="C176" t="s">
        <v>1372</v>
      </c>
      <c r="D176" t="s">
        <v>1373</v>
      </c>
      <c r="E176" t="s">
        <v>1374</v>
      </c>
      <c r="F176" t="s">
        <v>1375</v>
      </c>
      <c r="K176" t="s">
        <v>1686</v>
      </c>
      <c r="N176" t="s">
        <v>1687</v>
      </c>
      <c r="O176" t="s">
        <v>1328</v>
      </c>
      <c r="P176" t="s">
        <v>1688</v>
      </c>
      <c r="Q176" t="s">
        <v>1328</v>
      </c>
    </row>
    <row r="177" spans="1:17" x14ac:dyDescent="0.3">
      <c r="A177" t="s">
        <v>1376</v>
      </c>
      <c r="C177" t="s">
        <v>1377</v>
      </c>
      <c r="D177" t="s">
        <v>1378</v>
      </c>
      <c r="E177" t="s">
        <v>1379</v>
      </c>
      <c r="F177" t="s">
        <v>1380</v>
      </c>
      <c r="K177" t="s">
        <v>1330</v>
      </c>
      <c r="N177" t="s">
        <v>1689</v>
      </c>
      <c r="O177" t="s">
        <v>1690</v>
      </c>
      <c r="P177" t="s">
        <v>1691</v>
      </c>
      <c r="Q177" t="s">
        <v>1692</v>
      </c>
    </row>
    <row r="178" spans="1:17" x14ac:dyDescent="0.3">
      <c r="A178" t="s">
        <v>1381</v>
      </c>
      <c r="C178" t="s">
        <v>1382</v>
      </c>
      <c r="D178" t="s">
        <v>1383</v>
      </c>
      <c r="E178" t="s">
        <v>1384</v>
      </c>
      <c r="F178" t="s">
        <v>1385</v>
      </c>
      <c r="K178" t="s">
        <v>1335</v>
      </c>
      <c r="N178" t="s">
        <v>1693</v>
      </c>
      <c r="O178" t="s">
        <v>1336</v>
      </c>
      <c r="P178" t="s">
        <v>1693</v>
      </c>
      <c r="Q178" t="s">
        <v>1336</v>
      </c>
    </row>
    <row r="179" spans="1:17" x14ac:dyDescent="0.3">
      <c r="A179" t="s">
        <v>1386</v>
      </c>
      <c r="C179" t="s">
        <v>1387</v>
      </c>
      <c r="D179" t="s">
        <v>1388</v>
      </c>
      <c r="E179" t="s">
        <v>1389</v>
      </c>
      <c r="F179" t="s">
        <v>1390</v>
      </c>
      <c r="K179" t="s">
        <v>521</v>
      </c>
      <c r="M179" t="s">
        <v>342</v>
      </c>
      <c r="N179" t="s">
        <v>1694</v>
      </c>
      <c r="O179" t="s">
        <v>1338</v>
      </c>
      <c r="P179" t="s">
        <v>1695</v>
      </c>
      <c r="Q179" t="s">
        <v>1340</v>
      </c>
    </row>
    <row r="180" spans="1:17" x14ac:dyDescent="0.3">
      <c r="A180" t="s">
        <v>1391</v>
      </c>
      <c r="C180" t="s">
        <v>1392</v>
      </c>
      <c r="D180" t="s">
        <v>1387</v>
      </c>
      <c r="E180" t="s">
        <v>1393</v>
      </c>
      <c r="F180" t="s">
        <v>1389</v>
      </c>
      <c r="K180" t="s">
        <v>1342</v>
      </c>
      <c r="N180" t="s">
        <v>1696</v>
      </c>
      <c r="O180" t="s">
        <v>1343</v>
      </c>
      <c r="P180" t="s">
        <v>1697</v>
      </c>
      <c r="Q180" t="s">
        <v>1345</v>
      </c>
    </row>
    <row r="181" spans="1:17" x14ac:dyDescent="0.3">
      <c r="K181" t="s">
        <v>1347</v>
      </c>
      <c r="N181" t="s">
        <v>131</v>
      </c>
      <c r="O181" t="s">
        <v>1348</v>
      </c>
      <c r="P181" t="s">
        <v>131</v>
      </c>
      <c r="Q181" t="s">
        <v>131</v>
      </c>
    </row>
    <row r="182" spans="1:17" x14ac:dyDescent="0.3">
      <c r="K182" s="25" t="s">
        <v>1698</v>
      </c>
      <c r="N182" t="s">
        <v>1699</v>
      </c>
      <c r="O182" t="s">
        <v>1700</v>
      </c>
      <c r="P182" t="s">
        <v>1701</v>
      </c>
      <c r="Q182" t="s">
        <v>1702</v>
      </c>
    </row>
    <row r="183" spans="1:17" x14ac:dyDescent="0.3">
      <c r="K183" s="25" t="s">
        <v>1356</v>
      </c>
    </row>
    <row r="184" spans="1:17" x14ac:dyDescent="0.3">
      <c r="K184" t="s">
        <v>1357</v>
      </c>
      <c r="M184" t="s">
        <v>1358</v>
      </c>
      <c r="N184" t="s">
        <v>131</v>
      </c>
      <c r="O184" t="s">
        <v>1359</v>
      </c>
      <c r="P184" t="s">
        <v>131</v>
      </c>
      <c r="Q184" t="s">
        <v>1360</v>
      </c>
    </row>
    <row r="185" spans="1:17" x14ac:dyDescent="0.3">
      <c r="K185" t="s">
        <v>1362</v>
      </c>
      <c r="M185" t="s">
        <v>1358</v>
      </c>
      <c r="N185" t="s">
        <v>1363</v>
      </c>
      <c r="O185" t="s">
        <v>1363</v>
      </c>
      <c r="P185" t="s">
        <v>1364</v>
      </c>
      <c r="Q185" t="s">
        <v>1365</v>
      </c>
    </row>
    <row r="186" spans="1:17" x14ac:dyDescent="0.3">
      <c r="K186" t="s">
        <v>1703</v>
      </c>
      <c r="N186" t="s">
        <v>131</v>
      </c>
      <c r="O186" t="s">
        <v>131</v>
      </c>
      <c r="P186" t="s">
        <v>1704</v>
      </c>
      <c r="Q186" t="s">
        <v>1367</v>
      </c>
    </row>
    <row r="187" spans="1:17" x14ac:dyDescent="0.3">
      <c r="K187" t="s">
        <v>541</v>
      </c>
      <c r="N187" t="s">
        <v>1705</v>
      </c>
      <c r="O187" t="s">
        <v>1369</v>
      </c>
      <c r="P187" t="s">
        <v>1705</v>
      </c>
      <c r="Q187" t="s">
        <v>1369</v>
      </c>
    </row>
    <row r="188" spans="1:17" x14ac:dyDescent="0.3">
      <c r="K188" t="s">
        <v>1371</v>
      </c>
      <c r="N188" t="s">
        <v>1706</v>
      </c>
      <c r="O188" t="s">
        <v>1372</v>
      </c>
      <c r="P188" t="s">
        <v>1707</v>
      </c>
      <c r="Q188" t="s">
        <v>1374</v>
      </c>
    </row>
    <row r="189" spans="1:17" x14ac:dyDescent="0.3">
      <c r="K189" s="25" t="s">
        <v>1376</v>
      </c>
      <c r="N189" t="s">
        <v>1708</v>
      </c>
      <c r="O189" t="s">
        <v>1377</v>
      </c>
      <c r="P189" t="s">
        <v>1709</v>
      </c>
      <c r="Q189" t="s">
        <v>1379</v>
      </c>
    </row>
    <row r="190" spans="1:17" x14ac:dyDescent="0.3">
      <c r="K190" s="25" t="s">
        <v>1710</v>
      </c>
      <c r="N190" t="s">
        <v>1711</v>
      </c>
      <c r="O190" t="s">
        <v>1712</v>
      </c>
      <c r="P190" t="s">
        <v>1713</v>
      </c>
      <c r="Q190" t="s">
        <v>1714</v>
      </c>
    </row>
    <row r="191" spans="1:17" x14ac:dyDescent="0.3">
      <c r="K191" t="s">
        <v>1715</v>
      </c>
      <c r="N191" t="s">
        <v>1716</v>
      </c>
      <c r="O191" t="s">
        <v>1717</v>
      </c>
      <c r="P191" t="s">
        <v>1716</v>
      </c>
      <c r="Q191" t="s">
        <v>1717</v>
      </c>
    </row>
    <row r="192" spans="1:17" x14ac:dyDescent="0.3">
      <c r="K192" s="25" t="s">
        <v>1386</v>
      </c>
      <c r="N192" t="s">
        <v>1392</v>
      </c>
      <c r="O192" t="s">
        <v>1387</v>
      </c>
      <c r="P192" t="s">
        <v>1393</v>
      </c>
      <c r="Q192" t="s">
        <v>1389</v>
      </c>
    </row>
    <row r="193" spans="1:17" x14ac:dyDescent="0.3">
      <c r="K193" s="25" t="s">
        <v>1718</v>
      </c>
      <c r="L193" t="s">
        <v>1719</v>
      </c>
      <c r="N193" t="s">
        <v>1720</v>
      </c>
      <c r="O193" t="s">
        <v>1392</v>
      </c>
      <c r="P193" t="s">
        <v>1721</v>
      </c>
      <c r="Q193" t="s">
        <v>1393</v>
      </c>
    </row>
    <row r="196" spans="1:17" x14ac:dyDescent="0.3">
      <c r="A196" t="s">
        <v>1722</v>
      </c>
      <c r="B196" t="s">
        <v>11</v>
      </c>
      <c r="C196" t="s">
        <v>10</v>
      </c>
      <c r="D196" t="s">
        <v>571</v>
      </c>
      <c r="K196" s="18" t="s">
        <v>806</v>
      </c>
      <c r="L196" s="18" t="s">
        <v>11</v>
      </c>
      <c r="M196" s="18" t="s">
        <v>10</v>
      </c>
      <c r="N196" s="18" t="s">
        <v>571</v>
      </c>
    </row>
    <row r="197" spans="1:17" x14ac:dyDescent="0.3">
      <c r="A197" s="12" t="s">
        <v>1053</v>
      </c>
      <c r="B197" s="16">
        <v>29053585</v>
      </c>
      <c r="C197" s="16">
        <v>22882999</v>
      </c>
      <c r="D197" s="16">
        <v>79162545</v>
      </c>
      <c r="K197" s="17" t="s">
        <v>320</v>
      </c>
      <c r="L197" s="15">
        <v>35085204</v>
      </c>
      <c r="M197" s="15">
        <v>23653247</v>
      </c>
      <c r="N197" s="15">
        <v>11297181</v>
      </c>
    </row>
    <row r="198" spans="1:17" x14ac:dyDescent="0.3">
      <c r="A198" s="14" t="s">
        <v>242</v>
      </c>
      <c r="B198" s="15">
        <v>13335178</v>
      </c>
      <c r="C198" s="15">
        <v>30874556</v>
      </c>
      <c r="D198" s="15">
        <v>31579185</v>
      </c>
      <c r="K198" s="13" t="s">
        <v>1732</v>
      </c>
      <c r="L198" s="16">
        <v>3399896</v>
      </c>
      <c r="M198" s="16">
        <v>4157662</v>
      </c>
      <c r="N198" s="16">
        <v>2283291</v>
      </c>
    </row>
    <row r="199" spans="1:17" x14ac:dyDescent="0.3">
      <c r="A199" s="12" t="s">
        <v>246</v>
      </c>
      <c r="B199" s="16">
        <v>3228166</v>
      </c>
      <c r="C199" s="16">
        <v>2739514</v>
      </c>
      <c r="D199" s="16">
        <v>10927216</v>
      </c>
      <c r="K199" s="17" t="s">
        <v>1733</v>
      </c>
      <c r="L199" s="15">
        <v>885724901</v>
      </c>
      <c r="M199" s="15">
        <v>977945952</v>
      </c>
      <c r="N199" s="16">
        <v>1096099874</v>
      </c>
    </row>
    <row r="200" spans="1:17" x14ac:dyDescent="0.3">
      <c r="A200" s="14" t="s">
        <v>250</v>
      </c>
      <c r="B200" s="15">
        <v>4450557</v>
      </c>
      <c r="C200" s="15">
        <v>2752011</v>
      </c>
      <c r="D200" s="15">
        <v>10072569</v>
      </c>
      <c r="K200" s="13" t="s">
        <v>1734</v>
      </c>
      <c r="L200" s="16">
        <v>15489793</v>
      </c>
      <c r="M200" s="16">
        <v>14434115</v>
      </c>
      <c r="N200" s="16">
        <v>9173923</v>
      </c>
    </row>
    <row r="201" spans="1:17" x14ac:dyDescent="0.3">
      <c r="A201" s="12" t="s">
        <v>255</v>
      </c>
      <c r="B201" s="16">
        <v>2186515</v>
      </c>
      <c r="C201" s="16">
        <v>1399119</v>
      </c>
      <c r="D201" s="16">
        <v>44598</v>
      </c>
      <c r="K201" s="17" t="s">
        <v>1735</v>
      </c>
      <c r="L201" s="15">
        <v>30790007</v>
      </c>
      <c r="M201" s="15">
        <v>31006592</v>
      </c>
      <c r="N201" s="16">
        <v>25259536</v>
      </c>
    </row>
    <row r="202" spans="1:17" x14ac:dyDescent="0.3">
      <c r="A202" s="14" t="s">
        <v>1075</v>
      </c>
      <c r="B202" s="17"/>
      <c r="C202" s="17"/>
      <c r="D202" s="17"/>
      <c r="K202" s="13" t="s">
        <v>1736</v>
      </c>
      <c r="L202" s="16">
        <v>121270</v>
      </c>
      <c r="M202" s="16">
        <v>148032</v>
      </c>
      <c r="N202" s="16">
        <v>187141</v>
      </c>
    </row>
    <row r="203" spans="1:17" x14ac:dyDescent="0.3">
      <c r="A203" s="12" t="s">
        <v>1076</v>
      </c>
      <c r="B203" s="16">
        <v>9313628</v>
      </c>
      <c r="C203" s="16">
        <v>3907704</v>
      </c>
      <c r="D203" s="16">
        <v>4641277</v>
      </c>
      <c r="K203" s="17" t="s">
        <v>1737</v>
      </c>
      <c r="L203" s="15">
        <v>4674756</v>
      </c>
      <c r="M203" s="15">
        <v>7524844</v>
      </c>
      <c r="N203" s="15">
        <v>18754155</v>
      </c>
    </row>
    <row r="204" spans="1:17" x14ac:dyDescent="0.3">
      <c r="A204" s="14" t="s">
        <v>1080</v>
      </c>
      <c r="B204" s="17"/>
      <c r="C204" s="17"/>
      <c r="D204" s="17"/>
      <c r="K204" s="13" t="s">
        <v>255</v>
      </c>
      <c r="L204" s="16">
        <v>2030947</v>
      </c>
      <c r="M204" s="16">
        <v>607923</v>
      </c>
      <c r="N204" s="16">
        <v>1449393</v>
      </c>
    </row>
    <row r="205" spans="1:17" x14ac:dyDescent="0.3">
      <c r="A205" s="12" t="s">
        <v>1081</v>
      </c>
      <c r="B205" s="16">
        <v>720215247</v>
      </c>
      <c r="C205" s="16">
        <v>762588294</v>
      </c>
      <c r="D205" s="16">
        <v>811157649</v>
      </c>
      <c r="K205" s="13" t="s">
        <v>1738</v>
      </c>
      <c r="L205" s="13"/>
      <c r="M205" s="13"/>
      <c r="N205" s="13"/>
    </row>
    <row r="206" spans="1:17" x14ac:dyDescent="0.3">
      <c r="A206" s="14" t="s">
        <v>1088</v>
      </c>
      <c r="B206" s="15">
        <v>275091572</v>
      </c>
      <c r="C206" s="15">
        <v>293766967</v>
      </c>
      <c r="D206" s="15">
        <v>278775796</v>
      </c>
      <c r="K206" s="17" t="s">
        <v>1739</v>
      </c>
      <c r="L206" s="15">
        <v>3709857</v>
      </c>
      <c r="M206" s="15">
        <v>3826035</v>
      </c>
      <c r="N206" s="15">
        <v>6248457</v>
      </c>
    </row>
    <row r="207" spans="1:17" x14ac:dyDescent="0.3">
      <c r="A207" s="12" t="s">
        <v>1094</v>
      </c>
      <c r="B207" s="13"/>
      <c r="C207" s="13"/>
      <c r="D207" s="13"/>
      <c r="K207" s="13" t="s">
        <v>811</v>
      </c>
      <c r="L207" s="16">
        <v>1690636</v>
      </c>
      <c r="M207" s="16">
        <v>1856649</v>
      </c>
      <c r="N207" s="16">
        <v>2352370</v>
      </c>
    </row>
    <row r="208" spans="1:17" x14ac:dyDescent="0.3">
      <c r="A208" s="14" t="s">
        <v>1095</v>
      </c>
      <c r="B208" s="15">
        <v>24237803</v>
      </c>
      <c r="C208" s="15">
        <v>43004145</v>
      </c>
      <c r="D208" s="15">
        <v>32772930</v>
      </c>
      <c r="K208" s="21" t="s">
        <v>1740</v>
      </c>
      <c r="L208" s="21">
        <v>2997402</v>
      </c>
      <c r="M208" s="21">
        <v>2843427</v>
      </c>
      <c r="N208" s="21">
        <v>4953653</v>
      </c>
    </row>
    <row r="209" spans="1:14" x14ac:dyDescent="0.3">
      <c r="A209" s="38" t="s">
        <v>1723</v>
      </c>
      <c r="K209" s="19"/>
      <c r="L209" s="2">
        <f>SUM(Table27[2020])</f>
        <v>985714669</v>
      </c>
      <c r="M209" s="2">
        <f>SUM(Table27[2021])</f>
        <v>1068004478</v>
      </c>
      <c r="N209" s="2">
        <f>SUM(Table27[2022])</f>
        <v>1178058974</v>
      </c>
    </row>
    <row r="210" spans="1:14" x14ac:dyDescent="0.3">
      <c r="A210" s="22" t="s">
        <v>1724</v>
      </c>
      <c r="B210" s="2">
        <v>490771</v>
      </c>
      <c r="C210" s="2">
        <v>421849</v>
      </c>
      <c r="D210">
        <v>664278</v>
      </c>
    </row>
    <row r="211" spans="1:14" x14ac:dyDescent="0.3">
      <c r="A211" s="38" t="s">
        <v>801</v>
      </c>
      <c r="B211" s="2">
        <v>2329086</v>
      </c>
      <c r="C211" s="2">
        <v>4515202</v>
      </c>
      <c r="D211">
        <v>4350520</v>
      </c>
    </row>
    <row r="212" spans="1:14" x14ac:dyDescent="0.3">
      <c r="A212" s="22" t="s">
        <v>799</v>
      </c>
      <c r="B212" s="2">
        <v>3227200</v>
      </c>
      <c r="C212">
        <v>2949373</v>
      </c>
      <c r="D212">
        <v>3585095</v>
      </c>
      <c r="K212" s="18" t="s">
        <v>1741</v>
      </c>
      <c r="L212" s="18" t="s">
        <v>11</v>
      </c>
      <c r="M212" s="18" t="s">
        <v>10</v>
      </c>
      <c r="N212" s="18" t="s">
        <v>571</v>
      </c>
    </row>
    <row r="213" spans="1:14" x14ac:dyDescent="0.3">
      <c r="A213" s="38" t="s">
        <v>1725</v>
      </c>
      <c r="B213" s="2">
        <v>11575</v>
      </c>
      <c r="C213" s="2">
        <v>12589</v>
      </c>
      <c r="D213">
        <v>17346</v>
      </c>
      <c r="K213" s="13"/>
      <c r="L213" s="16"/>
      <c r="M213" s="16"/>
      <c r="N213" s="16"/>
    </row>
    <row r="214" spans="1:14" x14ac:dyDescent="0.3">
      <c r="A214" s="22" t="s">
        <v>1726</v>
      </c>
      <c r="B214" s="2">
        <v>63046</v>
      </c>
      <c r="C214" s="2">
        <v>44680</v>
      </c>
      <c r="D214">
        <v>23752</v>
      </c>
      <c r="K214" s="17" t="s">
        <v>1177</v>
      </c>
      <c r="L214" s="15">
        <v>6871592</v>
      </c>
      <c r="M214" s="15">
        <v>2573127</v>
      </c>
      <c r="N214" s="15">
        <v>1845228</v>
      </c>
    </row>
    <row r="215" spans="1:14" x14ac:dyDescent="0.3">
      <c r="A215" s="38" t="s">
        <v>1727</v>
      </c>
      <c r="C215" s="2"/>
      <c r="D215">
        <v>7251655</v>
      </c>
      <c r="K215" s="13" t="s">
        <v>346</v>
      </c>
      <c r="L215" s="13"/>
      <c r="M215" s="13"/>
      <c r="N215" s="13"/>
    </row>
    <row r="216" spans="1:14" x14ac:dyDescent="0.3">
      <c r="A216" s="38"/>
      <c r="B216" s="2">
        <f>SUM(Table18[2020])</f>
        <v>1087233929</v>
      </c>
      <c r="C216" s="2">
        <f>SUM(Table18[2021])</f>
        <v>1171859002</v>
      </c>
      <c r="D216" s="2">
        <f>SUM(Table18[2022])</f>
        <v>1275026411</v>
      </c>
      <c r="K216" s="17" t="s">
        <v>1742</v>
      </c>
      <c r="L216" s="17"/>
      <c r="M216" s="17"/>
      <c r="N216" s="39"/>
    </row>
    <row r="217" spans="1:14" x14ac:dyDescent="0.3">
      <c r="K217" s="13" t="s">
        <v>811</v>
      </c>
      <c r="L217" s="16">
        <v>2088999</v>
      </c>
      <c r="M217" s="16">
        <v>1869962</v>
      </c>
      <c r="N217" s="16">
        <v>1939474</v>
      </c>
    </row>
    <row r="218" spans="1:14" x14ac:dyDescent="0.3">
      <c r="A218" t="s">
        <v>1728</v>
      </c>
      <c r="B218" t="s">
        <v>11</v>
      </c>
      <c r="C218" t="s">
        <v>10</v>
      </c>
      <c r="D218" t="s">
        <v>571</v>
      </c>
      <c r="K218" s="17" t="s">
        <v>1743</v>
      </c>
      <c r="L218" s="15">
        <v>206184</v>
      </c>
      <c r="M218" s="15">
        <v>243607</v>
      </c>
      <c r="N218" s="15">
        <v>273166</v>
      </c>
    </row>
    <row r="219" spans="1:14" x14ac:dyDescent="0.3">
      <c r="A219" s="12" t="s">
        <v>514</v>
      </c>
      <c r="B219" s="16">
        <v>3350774</v>
      </c>
      <c r="C219" s="16">
        <v>3503350</v>
      </c>
      <c r="D219" s="16">
        <v>3898512</v>
      </c>
      <c r="K219" s="13" t="s">
        <v>1744</v>
      </c>
      <c r="L219" s="16">
        <v>488814</v>
      </c>
      <c r="M219" s="16">
        <v>406434</v>
      </c>
      <c r="N219" s="16">
        <v>377233</v>
      </c>
    </row>
    <row r="220" spans="1:14" x14ac:dyDescent="0.3">
      <c r="A220" s="14" t="s">
        <v>1104</v>
      </c>
      <c r="B220" s="15">
        <v>8126285</v>
      </c>
      <c r="C220" s="15">
        <v>7817923</v>
      </c>
      <c r="D220" s="15">
        <v>8910525</v>
      </c>
      <c r="K220" s="17" t="s">
        <v>1745</v>
      </c>
      <c r="L220" s="15">
        <v>1685806</v>
      </c>
      <c r="M220" s="15">
        <v>2259974</v>
      </c>
      <c r="N220" s="15">
        <v>3119064</v>
      </c>
    </row>
    <row r="221" spans="1:14" x14ac:dyDescent="0.3">
      <c r="A221" s="12" t="s">
        <v>1110</v>
      </c>
      <c r="B221" s="16">
        <v>753615</v>
      </c>
      <c r="C221" s="16">
        <v>544916</v>
      </c>
      <c r="D221" s="16">
        <v>578031</v>
      </c>
      <c r="K221" s="19" t="s">
        <v>1727</v>
      </c>
      <c r="L221" s="20">
        <v>3987671</v>
      </c>
      <c r="M221" s="20">
        <v>4594357</v>
      </c>
      <c r="N221" s="20">
        <v>11329643</v>
      </c>
    </row>
    <row r="222" spans="1:14" x14ac:dyDescent="0.3">
      <c r="A222" s="14" t="s">
        <v>1117</v>
      </c>
      <c r="B222" s="15">
        <v>3280166</v>
      </c>
      <c r="C222" s="15">
        <v>3265318</v>
      </c>
      <c r="D222" s="15">
        <v>3540286</v>
      </c>
      <c r="K222" s="19"/>
      <c r="L222" s="20">
        <f>SUM(Table29[2020])</f>
        <v>15329066</v>
      </c>
      <c r="M222" s="20">
        <f>SUM(Table29[2021])</f>
        <v>11947461</v>
      </c>
      <c r="N222" s="20">
        <f>SUM(Table29[2022])</f>
        <v>18883808</v>
      </c>
    </row>
    <row r="223" spans="1:14" x14ac:dyDescent="0.3">
      <c r="A223" s="12" t="s">
        <v>1124</v>
      </c>
      <c r="B223" s="13" t="s">
        <v>131</v>
      </c>
      <c r="C223" s="13" t="s">
        <v>131</v>
      </c>
      <c r="D223" s="13" t="s">
        <v>131</v>
      </c>
    </row>
    <row r="224" spans="1:14" x14ac:dyDescent="0.3">
      <c r="A224" s="14" t="s">
        <v>303</v>
      </c>
      <c r="B224" s="15">
        <v>4634040</v>
      </c>
      <c r="C224" s="15">
        <v>6157958</v>
      </c>
      <c r="D224" s="15">
        <v>21734244</v>
      </c>
      <c r="K224" t="s">
        <v>356</v>
      </c>
      <c r="L224" s="2">
        <f>SUM(Table27[[#Totals],[2020]]+Table29[[#Totals],[2020]])</f>
        <v>1001043735</v>
      </c>
      <c r="M224" s="2">
        <f>SUM(Table27[[#Totals],[2021]]+Table29[[#Totals],[2021]])</f>
        <v>1079951939</v>
      </c>
      <c r="N224" s="2">
        <f>SUM(Table27[[#Totals],[2022]]+Table29[[#Totals],[2022]])</f>
        <v>1196942782</v>
      </c>
    </row>
    <row r="225" spans="1:4" x14ac:dyDescent="0.3">
      <c r="A225" s="38" t="s">
        <v>1729</v>
      </c>
    </row>
    <row r="226" spans="1:4" x14ac:dyDescent="0.3">
      <c r="A226" s="22" t="s">
        <v>1730</v>
      </c>
      <c r="B226" s="2">
        <v>2892315</v>
      </c>
      <c r="C226" s="2">
        <v>6764928</v>
      </c>
      <c r="D226" s="2">
        <v>10738328</v>
      </c>
    </row>
    <row r="227" spans="1:4" x14ac:dyDescent="0.3">
      <c r="B227" s="2">
        <f>SUM(Table20[2020])</f>
        <v>23037195</v>
      </c>
      <c r="C227" s="2">
        <f>SUM(Table20[2021])</f>
        <v>28054393</v>
      </c>
      <c r="D227" s="2">
        <f>SUM(Table20[2022])</f>
        <v>49399926</v>
      </c>
    </row>
    <row r="229" spans="1:4" x14ac:dyDescent="0.3">
      <c r="A229" t="s">
        <v>1731</v>
      </c>
      <c r="B229" s="2">
        <f>SUM(Table18[[#Totals],[2020]]+Table20[[#Totals],[2020]])</f>
        <v>1110271124</v>
      </c>
      <c r="C229" s="2">
        <f>SUM(Table18[[#Totals],[2021]]+Table20[[#Totals],[2021]])</f>
        <v>1199913395</v>
      </c>
      <c r="D229" s="2">
        <f>SUM(Table18[[#Totals],[2022]]+Table20[[#Totals],[2022]])</f>
        <v>1324426337</v>
      </c>
    </row>
  </sheetData>
  <mergeCells count="8">
    <mergeCell ref="K142:Q142"/>
    <mergeCell ref="A2:H2"/>
    <mergeCell ref="A39:H39"/>
    <mergeCell ref="A74:H74"/>
    <mergeCell ref="A130:F130"/>
    <mergeCell ref="K2:S2"/>
    <mergeCell ref="K43:Q43"/>
    <mergeCell ref="K84:R84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6AFC-7B0F-4459-B502-414351E62492}">
  <dimension ref="A1:AV61"/>
  <sheetViews>
    <sheetView tabSelected="1" topLeftCell="I27" zoomScale="80" zoomScaleNormal="72" workbookViewId="0">
      <selection activeCell="Z52" sqref="Z52"/>
    </sheetView>
  </sheetViews>
  <sheetFormatPr defaultRowHeight="14.4" x14ac:dyDescent="0.3"/>
  <cols>
    <col min="1" max="1" width="54" bestFit="1" customWidth="1"/>
    <col min="5" max="5" width="16.6640625" customWidth="1"/>
    <col min="6" max="6" width="5.5546875" customWidth="1"/>
    <col min="7" max="7" width="5" customWidth="1"/>
    <col min="8" max="8" width="5.44140625" customWidth="1"/>
    <col min="12" max="12" width="24" bestFit="1" customWidth="1"/>
    <col min="13" max="13" width="6.6640625" customWidth="1"/>
    <col min="14" max="14" width="6.44140625" customWidth="1"/>
    <col min="15" max="15" width="6" customWidth="1"/>
    <col min="16" max="17" width="12" bestFit="1" customWidth="1"/>
    <col min="19" max="19" width="16.21875" customWidth="1"/>
    <col min="20" max="20" width="12" bestFit="1" customWidth="1"/>
    <col min="21" max="21" width="5.33203125" customWidth="1"/>
    <col min="22" max="22" width="5.6640625" customWidth="1"/>
    <col min="23" max="23" width="5.88671875" customWidth="1"/>
    <col min="28" max="28" width="16.77734375" bestFit="1" customWidth="1"/>
    <col min="29" max="29" width="5.21875" customWidth="1"/>
    <col min="30" max="30" width="5.33203125" customWidth="1"/>
    <col min="31" max="31" width="5.44140625" customWidth="1"/>
    <col min="37" max="37" width="6.109375" customWidth="1"/>
    <col min="38" max="38" width="5.88671875" customWidth="1"/>
    <col min="39" max="39" width="6.44140625" customWidth="1"/>
    <col min="40" max="40" width="6.33203125" customWidth="1"/>
    <col min="45" max="45" width="5.44140625" customWidth="1"/>
    <col min="46" max="46" width="8.109375" customWidth="1"/>
    <col min="47" max="47" width="5.109375" customWidth="1"/>
    <col min="48" max="48" width="8.44140625" customWidth="1"/>
  </cols>
  <sheetData>
    <row r="1" spans="1:48" x14ac:dyDescent="0.3">
      <c r="A1" t="s">
        <v>1746</v>
      </c>
      <c r="AS1" s="44" t="s">
        <v>819</v>
      </c>
      <c r="AT1" s="44"/>
      <c r="AU1" s="44" t="s">
        <v>820</v>
      </c>
      <c r="AV1" s="44"/>
    </row>
    <row r="2" spans="1:48" x14ac:dyDescent="0.3">
      <c r="E2" t="s">
        <v>1754</v>
      </c>
      <c r="F2">
        <v>2020</v>
      </c>
      <c r="G2">
        <v>2021</v>
      </c>
      <c r="H2">
        <v>2022</v>
      </c>
      <c r="L2" t="s">
        <v>1757</v>
      </c>
      <c r="M2">
        <v>2020</v>
      </c>
      <c r="N2">
        <v>2021</v>
      </c>
      <c r="O2">
        <v>2022</v>
      </c>
      <c r="T2" t="s">
        <v>819</v>
      </c>
      <c r="U2">
        <v>2020</v>
      </c>
      <c r="V2">
        <v>2021</v>
      </c>
      <c r="W2">
        <v>2022</v>
      </c>
      <c r="AB2" t="s">
        <v>820</v>
      </c>
      <c r="AC2">
        <v>2020</v>
      </c>
      <c r="AD2">
        <v>2021</v>
      </c>
      <c r="AE2">
        <v>2022</v>
      </c>
      <c r="AK2" s="43" t="s">
        <v>1761</v>
      </c>
      <c r="AL2" s="43"/>
      <c r="AM2" t="s">
        <v>818</v>
      </c>
      <c r="AS2" t="s">
        <v>1755</v>
      </c>
      <c r="AT2" t="s">
        <v>1756</v>
      </c>
      <c r="AU2" t="s">
        <v>1758</v>
      </c>
      <c r="AV2" t="s">
        <v>1756</v>
      </c>
    </row>
    <row r="3" spans="1:48" x14ac:dyDescent="0.3">
      <c r="A3" t="s">
        <v>840</v>
      </c>
      <c r="E3" t="s">
        <v>1755</v>
      </c>
      <c r="F3">
        <v>65.8</v>
      </c>
      <c r="G3">
        <v>53.389958800000002</v>
      </c>
      <c r="H3">
        <v>63.320743460000003</v>
      </c>
      <c r="L3" t="s">
        <v>1758</v>
      </c>
      <c r="M3">
        <v>10.12197284</v>
      </c>
      <c r="N3">
        <v>12.278835340000001</v>
      </c>
      <c r="O3">
        <v>4.1557128749999999</v>
      </c>
      <c r="T3" t="s">
        <v>1755</v>
      </c>
      <c r="U3">
        <v>3.18703957</v>
      </c>
      <c r="V3">
        <v>4.2672784080000001</v>
      </c>
      <c r="W3">
        <v>1.6700729409999999</v>
      </c>
      <c r="AB3" t="s">
        <v>1755</v>
      </c>
      <c r="AC3">
        <v>4.6365183300000004</v>
      </c>
      <c r="AD3">
        <v>4.8879757020000003</v>
      </c>
      <c r="AE3">
        <v>2.4008075409999998</v>
      </c>
      <c r="AK3" t="s">
        <v>1755</v>
      </c>
      <c r="AL3" t="s">
        <v>1756</v>
      </c>
      <c r="AM3" t="s">
        <v>1755</v>
      </c>
      <c r="AN3" t="s">
        <v>1756</v>
      </c>
      <c r="AR3">
        <v>2020</v>
      </c>
      <c r="AS3">
        <v>3.18703957</v>
      </c>
      <c r="AT3">
        <v>7.5</v>
      </c>
      <c r="AU3">
        <v>4.6365183300000004</v>
      </c>
      <c r="AV3">
        <v>11.7</v>
      </c>
    </row>
    <row r="4" spans="1:48" x14ac:dyDescent="0.3">
      <c r="A4" t="s">
        <v>841</v>
      </c>
      <c r="E4" t="s">
        <v>1756</v>
      </c>
      <c r="F4">
        <v>58.7</v>
      </c>
      <c r="G4">
        <v>49.178837129999998</v>
      </c>
      <c r="H4">
        <v>52.956676969999997</v>
      </c>
      <c r="L4" t="s">
        <v>1756</v>
      </c>
      <c r="M4">
        <v>14.007678759999999</v>
      </c>
      <c r="N4">
        <v>19.828448810000001</v>
      </c>
      <c r="O4">
        <v>10.22425674</v>
      </c>
      <c r="T4" t="s">
        <v>1756</v>
      </c>
      <c r="U4">
        <v>7.4618654060000003</v>
      </c>
      <c r="V4">
        <v>10.49037723</v>
      </c>
      <c r="W4">
        <v>10.392591960000001</v>
      </c>
      <c r="AB4" t="s">
        <v>1756</v>
      </c>
      <c r="AC4">
        <v>11.666311439999999</v>
      </c>
      <c r="AD4">
        <v>15.864428930000001</v>
      </c>
      <c r="AE4">
        <v>13.90582068</v>
      </c>
      <c r="AJ4">
        <v>2020</v>
      </c>
      <c r="AK4">
        <v>65.800179349999993</v>
      </c>
      <c r="AL4">
        <v>58.688062309999999</v>
      </c>
      <c r="AM4">
        <v>10.12197284</v>
      </c>
      <c r="AN4">
        <v>14.007678759999999</v>
      </c>
      <c r="AR4">
        <v>2021</v>
      </c>
      <c r="AS4">
        <v>4.2672784080000001</v>
      </c>
      <c r="AT4">
        <v>10.5</v>
      </c>
      <c r="AU4">
        <v>4.8879757020000003</v>
      </c>
      <c r="AV4">
        <v>15.9</v>
      </c>
    </row>
    <row r="5" spans="1:48" x14ac:dyDescent="0.3">
      <c r="AJ5">
        <v>2021</v>
      </c>
      <c r="AK5">
        <v>53.389958800000002</v>
      </c>
      <c r="AL5">
        <v>49.178837129999998</v>
      </c>
      <c r="AM5">
        <v>12.278835340000001</v>
      </c>
      <c r="AN5">
        <v>19.828448810000001</v>
      </c>
      <c r="AR5">
        <v>2022</v>
      </c>
      <c r="AS5">
        <v>1.6700729409999999</v>
      </c>
      <c r="AT5">
        <v>10.4</v>
      </c>
      <c r="AU5">
        <v>2.4008075409999998</v>
      </c>
      <c r="AV5">
        <v>13.9</v>
      </c>
    </row>
    <row r="6" spans="1:48" x14ac:dyDescent="0.3">
      <c r="A6" t="s">
        <v>842</v>
      </c>
      <c r="AJ6">
        <v>2022</v>
      </c>
      <c r="AK6">
        <v>63.320743460000003</v>
      </c>
      <c r="AL6">
        <v>52.956676969999997</v>
      </c>
      <c r="AM6">
        <v>4.1557128749999999</v>
      </c>
      <c r="AN6">
        <v>10.22425674</v>
      </c>
    </row>
    <row r="7" spans="1:48" x14ac:dyDescent="0.3">
      <c r="A7" t="s">
        <v>843</v>
      </c>
    </row>
    <row r="9" spans="1:48" x14ac:dyDescent="0.3">
      <c r="A9" t="s">
        <v>844</v>
      </c>
    </row>
    <row r="10" spans="1:48" x14ac:dyDescent="0.3">
      <c r="A10" t="s">
        <v>845</v>
      </c>
    </row>
    <row r="12" spans="1:48" x14ac:dyDescent="0.3">
      <c r="A12" t="s">
        <v>846</v>
      </c>
    </row>
    <row r="13" spans="1:48" x14ac:dyDescent="0.3">
      <c r="A13" t="s">
        <v>847</v>
      </c>
    </row>
    <row r="15" spans="1:48" x14ac:dyDescent="0.3">
      <c r="A15" t="s">
        <v>1747</v>
      </c>
    </row>
    <row r="17" spans="1:31" x14ac:dyDescent="0.3">
      <c r="A17" t="s">
        <v>848</v>
      </c>
    </row>
    <row r="18" spans="1:31" x14ac:dyDescent="0.3">
      <c r="A18" t="s">
        <v>849</v>
      </c>
    </row>
    <row r="20" spans="1:31" x14ac:dyDescent="0.3">
      <c r="A20" t="s">
        <v>850</v>
      </c>
    </row>
    <row r="21" spans="1:31" x14ac:dyDescent="0.3">
      <c r="A21" t="s">
        <v>851</v>
      </c>
    </row>
    <row r="24" spans="1:31" x14ac:dyDescent="0.3">
      <c r="A24" t="s">
        <v>1748</v>
      </c>
      <c r="E24" t="s">
        <v>821</v>
      </c>
      <c r="F24">
        <v>2020</v>
      </c>
      <c r="G24">
        <v>2021</v>
      </c>
      <c r="H24">
        <v>2022</v>
      </c>
      <c r="L24" t="s">
        <v>826</v>
      </c>
      <c r="M24">
        <v>2020</v>
      </c>
      <c r="N24">
        <v>2021</v>
      </c>
      <c r="O24">
        <v>2022</v>
      </c>
      <c r="S24" t="s">
        <v>1759</v>
      </c>
      <c r="T24">
        <v>2020</v>
      </c>
      <c r="U24">
        <v>2021</v>
      </c>
      <c r="V24">
        <v>2022</v>
      </c>
      <c r="AB24" t="s">
        <v>828</v>
      </c>
      <c r="AC24">
        <v>2020</v>
      </c>
      <c r="AD24">
        <v>2021</v>
      </c>
      <c r="AE24">
        <v>2022</v>
      </c>
    </row>
    <row r="25" spans="1:31" x14ac:dyDescent="0.3">
      <c r="E25" t="s">
        <v>1755</v>
      </c>
      <c r="F25">
        <f>Table19[[#Totals],[2020]]/Table15[[#Totals],[2020]]</f>
        <v>1.2727450890190282</v>
      </c>
      <c r="G25">
        <f>Table19[[#Totals],[2021]]/Table15[[#Totals],[2021]]</f>
        <v>1.2315303581430372</v>
      </c>
      <c r="H25">
        <f>Table19[[#Totals],[2022]]/Table15[[#Totals],[2022]]</f>
        <v>1.268803049858062</v>
      </c>
      <c r="L25" t="s">
        <v>1755</v>
      </c>
      <c r="M25">
        <v>10486.42353</v>
      </c>
      <c r="N25">
        <v>8947.7783209999998</v>
      </c>
      <c r="O25">
        <v>16293.845359999999</v>
      </c>
      <c r="S25" t="s">
        <v>1755</v>
      </c>
      <c r="T25">
        <v>38.020000000000003</v>
      </c>
      <c r="U25">
        <v>35.005507880000003</v>
      </c>
      <c r="V25">
        <v>42.695411759999999</v>
      </c>
      <c r="AB25" t="s">
        <v>1755</v>
      </c>
      <c r="AC25">
        <v>0.185132766</v>
      </c>
      <c r="AD25">
        <v>0.27570130700000001</v>
      </c>
      <c r="AE25">
        <v>0.72216753</v>
      </c>
    </row>
    <row r="26" spans="1:31" x14ac:dyDescent="0.3">
      <c r="A26" t="s">
        <v>852</v>
      </c>
      <c r="E26" t="s">
        <v>1756</v>
      </c>
      <c r="F26">
        <f>Table18[[#Totals],[2020]]/Table27[[#Totals],[2020]]</f>
        <v>1.1029905135762974</v>
      </c>
      <c r="G26">
        <f>Table18[[#Totals],[2021]]/Table27[[#Totals],[2021]]</f>
        <v>1.0972416559474387</v>
      </c>
      <c r="H26">
        <f>Table18[[#Totals],[2022]]/Table27[[#Totals],[2022]]</f>
        <v>1.0823111908147987</v>
      </c>
      <c r="L26" t="s">
        <v>1756</v>
      </c>
      <c r="M26">
        <v>25281.367590000002</v>
      </c>
      <c r="N26">
        <v>26057.887620000001</v>
      </c>
      <c r="O26">
        <v>50043.190979999999</v>
      </c>
      <c r="S26" t="s">
        <v>1756</v>
      </c>
      <c r="T26">
        <v>12.48</v>
      </c>
      <c r="U26">
        <v>9.1411946769999997</v>
      </c>
      <c r="V26">
        <v>12.999966964</v>
      </c>
      <c r="AB26" t="s">
        <v>1756</v>
      </c>
      <c r="AC26">
        <v>0.14643114700000001</v>
      </c>
      <c r="AD26">
        <v>0.281094909</v>
      </c>
      <c r="AE26">
        <v>0.15614130600000001</v>
      </c>
    </row>
    <row r="27" spans="1:31" x14ac:dyDescent="0.3">
      <c r="A27" t="s">
        <v>853</v>
      </c>
    </row>
    <row r="29" spans="1:31" x14ac:dyDescent="0.3">
      <c r="A29" t="s">
        <v>854</v>
      </c>
    </row>
    <row r="30" spans="1:31" x14ac:dyDescent="0.3">
      <c r="A30" t="s">
        <v>855</v>
      </c>
    </row>
    <row r="32" spans="1:31" x14ac:dyDescent="0.3">
      <c r="A32" t="s">
        <v>856</v>
      </c>
    </row>
    <row r="33" spans="1:22" x14ac:dyDescent="0.3">
      <c r="A33" t="s">
        <v>857</v>
      </c>
    </row>
    <row r="35" spans="1:22" x14ac:dyDescent="0.3">
      <c r="A35" t="s">
        <v>1750</v>
      </c>
    </row>
    <row r="36" spans="1:22" x14ac:dyDescent="0.3">
      <c r="A36" t="s">
        <v>1749</v>
      </c>
    </row>
    <row r="38" spans="1:22" x14ac:dyDescent="0.3">
      <c r="A38" t="s">
        <v>1751</v>
      </c>
    </row>
    <row r="39" spans="1:22" x14ac:dyDescent="0.3">
      <c r="A39" t="s">
        <v>1763</v>
      </c>
    </row>
    <row r="41" spans="1:22" x14ac:dyDescent="0.3">
      <c r="A41" t="s">
        <v>1752</v>
      </c>
    </row>
    <row r="43" spans="1:22" x14ac:dyDescent="0.3">
      <c r="A43" t="s">
        <v>858</v>
      </c>
    </row>
    <row r="44" spans="1:22" x14ac:dyDescent="0.3">
      <c r="A44" t="s">
        <v>859</v>
      </c>
    </row>
    <row r="46" spans="1:22" x14ac:dyDescent="0.3">
      <c r="A46" t="s">
        <v>860</v>
      </c>
      <c r="E46" t="s">
        <v>1760</v>
      </c>
      <c r="F46">
        <v>2020</v>
      </c>
      <c r="G46">
        <v>2021</v>
      </c>
      <c r="H46">
        <v>2022</v>
      </c>
      <c r="L46" t="s">
        <v>1764</v>
      </c>
      <c r="M46">
        <v>2020</v>
      </c>
      <c r="N46">
        <v>2021</v>
      </c>
      <c r="O46">
        <v>2022</v>
      </c>
    </row>
    <row r="47" spans="1:22" x14ac:dyDescent="0.3">
      <c r="A47" t="s">
        <v>861</v>
      </c>
      <c r="E47" t="s">
        <v>1755</v>
      </c>
      <c r="F47">
        <v>0.53</v>
      </c>
      <c r="G47">
        <v>0.71</v>
      </c>
      <c r="H47">
        <v>0.28999999999999998</v>
      </c>
      <c r="L47" t="s">
        <v>1755</v>
      </c>
      <c r="M47">
        <v>64.042216210000007</v>
      </c>
      <c r="N47">
        <v>62.427949120000001</v>
      </c>
      <c r="O47">
        <v>55.088342760000003</v>
      </c>
      <c r="S47" t="s">
        <v>1023</v>
      </c>
      <c r="T47">
        <v>2020</v>
      </c>
      <c r="U47">
        <v>2021</v>
      </c>
      <c r="V47">
        <v>2022</v>
      </c>
    </row>
    <row r="48" spans="1:22" x14ac:dyDescent="0.3">
      <c r="E48" t="s">
        <v>1756</v>
      </c>
      <c r="F48">
        <v>7.01</v>
      </c>
      <c r="G48">
        <v>10.89</v>
      </c>
      <c r="H48">
        <v>11.48</v>
      </c>
      <c r="L48" t="s">
        <v>1756</v>
      </c>
      <c r="M48">
        <v>43.483981669999999</v>
      </c>
      <c r="N48">
        <v>35.3375463</v>
      </c>
      <c r="O48">
        <v>25.278852860000001</v>
      </c>
      <c r="S48" t="s">
        <v>1755</v>
      </c>
      <c r="T48">
        <v>0.13</v>
      </c>
      <c r="U48">
        <v>0.13</v>
      </c>
    </row>
    <row r="49" spans="1:22" x14ac:dyDescent="0.3">
      <c r="A49" t="s">
        <v>1753</v>
      </c>
      <c r="S49" t="s">
        <v>1756</v>
      </c>
      <c r="T49">
        <v>2.75</v>
      </c>
      <c r="U49">
        <v>4.25</v>
      </c>
      <c r="V49">
        <v>4.5999999999999996</v>
      </c>
    </row>
    <row r="51" spans="1:22" x14ac:dyDescent="0.3">
      <c r="A51" t="s">
        <v>862</v>
      </c>
    </row>
    <row r="52" spans="1:22" x14ac:dyDescent="0.3">
      <c r="A52" t="s">
        <v>863</v>
      </c>
    </row>
    <row r="54" spans="1:22" x14ac:dyDescent="0.3">
      <c r="A54" t="s">
        <v>864</v>
      </c>
    </row>
    <row r="55" spans="1:22" x14ac:dyDescent="0.3">
      <c r="A55" t="s">
        <v>865</v>
      </c>
    </row>
    <row r="57" spans="1:22" x14ac:dyDescent="0.3">
      <c r="A57" t="s">
        <v>866</v>
      </c>
    </row>
    <row r="58" spans="1:22" x14ac:dyDescent="0.3">
      <c r="A58" t="s">
        <v>867</v>
      </c>
    </row>
    <row r="60" spans="1:22" x14ac:dyDescent="0.3">
      <c r="A60" t="s">
        <v>868</v>
      </c>
    </row>
    <row r="61" spans="1:22" x14ac:dyDescent="0.3">
      <c r="A61" t="s">
        <v>869</v>
      </c>
    </row>
  </sheetData>
  <mergeCells count="3">
    <mergeCell ref="AK2:AL2"/>
    <mergeCell ref="AS1:AT1"/>
    <mergeCell ref="AU1:AV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C A A g A 4 Y K U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4 Y K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C l F g Y t 8 w X h w I A A I Q b A A A T A B w A R m 9 y b X V s Y X M v U 2 V j d G l v b j E u b S C i G A A o o B Q A A A A A A A A A A A A A A A A A A A A A A A A A A A D l 1 0 2 L 2 k A Y B / C 7 4 H c Y s h c F l c w k 8 5 I t H r p u F / a 2 d P V k J I x m 1 N A 4 k S T S F t n v 3 o k v k c I I T T O F a L 0 I / 8 T x G X 8 + + k w m F n m U S P B + f I a f 2 q 1 2 K 1 v z V I T g w R r z e S w c g k H n j a 8 E g J h 1 Q Q d 1 L T A E s c j b L a A e 7 8 k u X Q i V v I X L w e E F W e c l i s V g l M h c y D z r W K N H f 5 K J N P N j n k X S f 0 6 + y z j h Y e a / R J L H Q b I M 8 r U I J k / B 5 6 8 B s h E c b M O l 1 e 2 B 6 e t m G 4 u N W o Q X x Q 0 t O H C s W b d 3 f O O y u O G p h v 3 0 N R y W N V u z j + k z z / n s d P u D N V p z u V L 7 G v / c i m I L h z s H 4 5 T L b J m k m 1 E S 7 z a y u J h 1 z o v 0 9 n v r m E O r B 3 J 1 D e T i R / 7 R A + c c X c m d K 7 l 7 J c d X c n I l p 7 / l H 9 1 2 K 5 L a j W p F U S l K m i e K 9 K L I h C i 6 U 1 H s l a J Y i T q N E l X F 6 U S x Z 0 A U e / c q y k p R t 1 m a T K / J T G i y + 9 R 0 K T x r E t v s L + 5 E K q j + E 5 f f T p i o A m Z R l w Z T x f U x 1 S J N w 6 y I R t i / G n z q o R F t B 6 r Y A B q 5 1 w 4 k t M S k j Y G k e k h q A p I 2 D b I q G L k M q f 0 C r U k d S P R w x A Q c u W 0 4 i p w T H L K Z 2 V m U p 8 W w E k D h q r 9 R F 9 N l w B z o Y D o P H V 6 B r 6 h Q w 6 f i + n x q k R v n g 7 j k c 8 3 2 n C k + q D 3 z q 9 g A H 7 y Z M / 8 l Z 7 W 4 7 Z I b K W 7 c Q G 5 b z 2 2 b 4 L b / L 2 4 I b f f s j d 0 + w g a 9 X U d h E 0 q Z o z 5 W h g i t g H y o S 6 N c 5 P W Z i 1 V u x b m i p + 3 R 0 t P w y b K W Z 1 G X z l P l B j z V K r f i a a h v b a / s W 9 f 7 K + c v j z 5 f L J K d z C O 5 8 r m U O x 6 D V G y T N M / 8 j G + 2 P F + D u R q I 6 8 L r G 1 n l R u D v t 5 H L s d l l z c X V T s 5 F b g S 3 c b N z 1 a 6 + 5 N 4 f f x l + A V B L A Q I t A B Q A A g A I A O G C l F j 0 d A 9 2 p A A A A P Y A A A A S A A A A A A A A A A A A A A A A A A A A A A B D b 2 5 m a W c v U G F j a 2 F n Z S 5 4 b W x Q S w E C L Q A U A A I A C A D h g p R Y D 8 r p q 6 Q A A A D p A A A A E w A A A A A A A A A A A A A A A A D w A A A A W 0 N v b n R l b n R f V H l w Z X N d L n h t b F B L A Q I t A B Q A A g A I A O G C l F g Y t 8 w X h w I A A I Q b A A A T A A A A A A A A A A A A A A A A A O E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z A A A A A A A A l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Y 1 J T I w K F B h Z 2 U l M j A x N T g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5 M m E 0 Z D M t N D g 1 N i 0 0 O T F m L T k 4 M z c t M T U 3 Y z l k N j Q 5 M G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M 2 N V 9 f U G F n Z V 8 x N T g x N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T G F z d F V w Z G F 0 Z W Q i I F Z h b H V l P S J k M j A y N C 0 w N C 0 x O F Q x N D o 1 M j o 1 M i 4 z N D A y N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d C Z z 0 9 I i A v P j x F b n R y e S B U e X B l P S J G a W x s Q 2 9 1 b n Q i I F Z h b H V l P S J s N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2 N S A o U G F n Z S A x N T g p L 0 F 1 d G 9 S Z W 1 v d m V k Q 2 9 s d W 1 u c z E u e 0 N v b H V t b j E s M H 0 m c X V v d D s s J n F 1 b 3 Q 7 U 2 V j d G l v b j E v V G F i b G U z N j U g K F B h Z 2 U g M T U 4 K S 9 B d X R v U m V t b 3 Z l Z E N v b H V t b n M x L n t D b 2 x 1 b W 4 y L D F 9 J n F 1 b 3 Q 7 L C Z x d W 9 0 O 1 N l Y 3 R p b 2 4 x L 1 R h Y m x l M z Y 1 I C h Q Y W d l I D E 1 O C k v Q X V 0 b 1 J l b W 9 2 Z W R D b 2 x 1 b W 5 z M S 5 7 Q 2 9 s d W 1 u M y w y f S Z x d W 9 0 O y w m c X V v d D t T Z W N 0 a W 9 u M S 9 U Y W J s Z T M 2 N S A o U G F n Z S A x N T g p L 0 F 1 d G 9 S Z W 1 v d m V k Q 2 9 s d W 1 u c z E u e 0 N v b H V t b j Q s M 3 0 m c X V v d D s s J n F 1 b 3 Q 7 U 2 V j d G l v b j E v V G F i b G U z N j U g K F B h Z 2 U g M T U 4 K S 9 B d X R v U m V t b 3 Z l Z E N v b H V t b n M x L n t D b 2 x 1 b W 4 1 L D R 9 J n F 1 b 3 Q 7 L C Z x d W 9 0 O 1 N l Y 3 R p b 2 4 x L 1 R h Y m x l M z Y 1 I C h Q Y W d l I D E 1 O C k v Q X V 0 b 1 J l b W 9 2 Z W R D b 2 x 1 b W 5 z M S 5 7 Q 2 9 s d W 1 u N i w 1 f S Z x d W 9 0 O y w m c X V v d D t T Z W N 0 a W 9 u M S 9 U Y W J s Z T M 2 N S A o U G F n Z S A x N T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z N j U g K F B h Z 2 U g M T U 4 K S 9 B d X R v U m V t b 3 Z l Z E N v b H V t b n M x L n t D b 2 x 1 b W 4 x L D B 9 J n F 1 b 3 Q 7 L C Z x d W 9 0 O 1 N l Y 3 R p b 2 4 x L 1 R h Y m x l M z Y 1 I C h Q Y W d l I D E 1 O C k v Q X V 0 b 1 J l b W 9 2 Z W R D b 2 x 1 b W 5 z M S 5 7 Q 2 9 s d W 1 u M i w x f S Z x d W 9 0 O y w m c X V v d D t T Z W N 0 a W 9 u M S 9 U Y W J s Z T M 2 N S A o U G F n Z S A x N T g p L 0 F 1 d G 9 S Z W 1 v d m V k Q 2 9 s d W 1 u c z E u e 0 N v b H V t b j M s M n 0 m c X V v d D s s J n F 1 b 3 Q 7 U 2 V j d G l v b j E v V G F i b G U z N j U g K F B h Z 2 U g M T U 4 K S 9 B d X R v U m V t b 3 Z l Z E N v b H V t b n M x L n t D b 2 x 1 b W 4 0 L D N 9 J n F 1 b 3 Q 7 L C Z x d W 9 0 O 1 N l Y 3 R p b 2 4 x L 1 R h Y m x l M z Y 1 I C h Q Y W d l I D E 1 O C k v Q X V 0 b 1 J l b W 9 2 Z W R D b 2 x 1 b W 5 z M S 5 7 Q 2 9 s d W 1 u N S w 0 f S Z x d W 9 0 O y w m c X V v d D t T Z W N 0 a W 9 u M S 9 U Y W J s Z T M 2 N S A o U G F n Z S A x N T g p L 0 F 1 d G 9 S Z W 1 v d m V k Q 2 9 s d W 1 u c z E u e 0 N v b H V t b j Y s N X 0 m c X V v d D s s J n F 1 b 3 Q 7 U 2 V j d G l v b j E v V G F i b G U z N j U g K F B h Z 2 U g M T U 4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2 N S U y M C h Q Y W d l J T I w M T U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2 N S U y M C h Q Y W d l J T I w M T U 4 K S U y M C g y K S 9 U Y W J s Z T M 2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Y 1 J T I w K F B h Z 2 U l M j A x N T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j I l M j A o U G F n Z S U y M D E 1 N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l l M G Q y M y 1 l N T l j L T R h O G Q t Y W Z h Z S 0 3 N D V k N G U 0 M z d j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R h Y m x l M z Y y X 1 9 Q Y W d l X z E 1 N j E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M Y X N 0 V X B k Y X R l Z C I g V m F s d W U 9 I m Q y M D I 0 L T A 0 L T E 4 V D E 0 O j Q 5 O j M 2 L j Q x O D Q 4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d Z R 0 J n P T 0 i I C 8 + P E V u d H J 5 I F R 5 c G U 9 I k Z p b G x D b 3 V u d C I g V m F s d W U 9 I m w 0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Y y I C h Q Y W d l I D E 1 N i k v Q X V 0 b 1 J l b W 9 2 Z W R D b 2 x 1 b W 5 z M S 5 7 Q 2 9 s d W 1 u M S w w f S Z x d W 9 0 O y w m c X V v d D t T Z W N 0 a W 9 u M S 9 U Y W J s Z T M 2 M i A o U G F n Z S A x N T Y p L 0 F 1 d G 9 S Z W 1 v d m V k Q 2 9 s d W 1 u c z E u e 0 N v b H V t b j I s M X 0 m c X V v d D s s J n F 1 b 3 Q 7 U 2 V j d G l v b j E v V G F i b G U z N j I g K F B h Z 2 U g M T U 2 K S 9 B d X R v U m V t b 3 Z l Z E N v b H V t b n M x L n t D b 2 x 1 b W 4 z L D J 9 J n F 1 b 3 Q 7 L C Z x d W 9 0 O 1 N l Y 3 R p b 2 4 x L 1 R h Y m x l M z Y y I C h Q Y W d l I D E 1 N i k v Q X V 0 b 1 J l b W 9 2 Z W R D b 2 x 1 b W 5 z M S 5 7 Q 2 9 s d W 1 u N C w z f S Z x d W 9 0 O y w m c X V v d D t T Z W N 0 a W 9 u M S 9 U Y W J s Z T M 2 M i A o U G F n Z S A x N T Y p L 0 F 1 d G 9 S Z W 1 v d m V k Q 2 9 s d W 1 u c z E u e 0 N v b H V t b j U s N H 0 m c X V v d D s s J n F 1 b 3 Q 7 U 2 V j d G l v b j E v V G F i b G U z N j I g K F B h Z 2 U g M T U 2 K S 9 B d X R v U m V t b 3 Z l Z E N v b H V t b n M x L n t D b 2 x 1 b W 4 2 L D V 9 J n F 1 b 3 Q 7 L C Z x d W 9 0 O 1 N l Y 3 R p b 2 4 x L 1 R h Y m x l M z Y y I C h Q Y W d l I D E 1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2 M i A o U G F n Z S A x N T Y p L 0 F 1 d G 9 S Z W 1 v d m V k Q 2 9 s d W 1 u c z E u e 0 N v b H V t b j E s M H 0 m c X V v d D s s J n F 1 b 3 Q 7 U 2 V j d G l v b j E v V G F i b G U z N j I g K F B h Z 2 U g M T U 2 K S 9 B d X R v U m V t b 3 Z l Z E N v b H V t b n M x L n t D b 2 x 1 b W 4 y L D F 9 J n F 1 b 3 Q 7 L C Z x d W 9 0 O 1 N l Y 3 R p b 2 4 x L 1 R h Y m x l M z Y y I C h Q Y W d l I D E 1 N i k v Q X V 0 b 1 J l b W 9 2 Z W R D b 2 x 1 b W 5 z M S 5 7 Q 2 9 s d W 1 u M y w y f S Z x d W 9 0 O y w m c X V v d D t T Z W N 0 a W 9 u M S 9 U Y W J s Z T M 2 M i A o U G F n Z S A x N T Y p L 0 F 1 d G 9 S Z W 1 v d m V k Q 2 9 s d W 1 u c z E u e 0 N v b H V t b j Q s M 3 0 m c X V v d D s s J n F 1 b 3 Q 7 U 2 V j d G l v b j E v V G F i b G U z N j I g K F B h Z 2 U g M T U 2 K S 9 B d X R v U m V t b 3 Z l Z E N v b H V t b n M x L n t D b 2 x 1 b W 4 1 L D R 9 J n F 1 b 3 Q 7 L C Z x d W 9 0 O 1 N l Y 3 R p b 2 4 x L 1 R h Y m x l M z Y y I C h Q Y W d l I D E 1 N i k v Q X V 0 b 1 J l b W 9 2 Z W R D b 2 x 1 b W 5 z M S 5 7 Q 2 9 s d W 1 u N i w 1 f S Z x d W 9 0 O y w m c X V v d D t T Z W N 0 a W 9 u M S 9 U Y W J s Z T M 2 M i A o U G F n Z S A x N T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Y y J T I w K F B h Z 2 U l M j A x N T Y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Y y J T I w K F B h Z 2 U l M j A x N T Y p J T I w K D I p L 1 R h Y m x l M z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j I l M j A o U G F n Z S U y M D E 1 N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1 O S U y M C h Q Y W d l J T I w M T U 1 K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N W I x Y j R i L T g 2 N z g t N D N l M C 0 5 N G J l L T g 5 Z m R l Y T A z N D Q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z N T l f X 1 B h Z 2 V f M T U 1 M T E x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d Z R 0 J n P T 0 i I C 8 + P E V u d H J 5 I F R 5 c G U 9 I k Z p b G x M Y X N 0 V X B k Y X R l Z C I g V m F s d W U 9 I m Q y M D I 0 L T A 0 L T E 4 V D E 0 O j M 4 O j M x L j Q y N T I w M T h a I i A v P j x F b n R y e S B U e X B l P S J G a W x s Q 2 9 1 b n Q i I F Z h b H V l P S J s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z U 5 I C h Q Y W d l I D E 1 N S k v Q X V 0 b 1 J l b W 9 2 Z W R D b 2 x 1 b W 5 z M S 5 7 Q 2 9 s d W 1 u M S w w f S Z x d W 9 0 O y w m c X V v d D t T Z W N 0 a W 9 u M S 9 U Y W J s Z T M 1 O S A o U G F n Z S A x N T U p L 0 F 1 d G 9 S Z W 1 v d m V k Q 2 9 s d W 1 u c z E u e 0 N v b H V t b j I s M X 0 m c X V v d D s s J n F 1 b 3 Q 7 U 2 V j d G l v b j E v V G F i b G U z N T k g K F B h Z 2 U g M T U 1 K S 9 B d X R v U m V t b 3 Z l Z E N v b H V t b n M x L n t D b 2 x 1 b W 4 z L D J 9 J n F 1 b 3 Q 7 L C Z x d W 9 0 O 1 N l Y 3 R p b 2 4 x L 1 R h Y m x l M z U 5 I C h Q Y W d l I D E 1 N S k v Q X V 0 b 1 J l b W 9 2 Z W R D b 2 x 1 b W 5 z M S 5 7 Q 2 9 s d W 1 u N C w z f S Z x d W 9 0 O y w m c X V v d D t T Z W N 0 a W 9 u M S 9 U Y W J s Z T M 1 O S A o U G F n Z S A x N T U p L 0 F 1 d G 9 S Z W 1 v d m V k Q 2 9 s d W 1 u c z E u e 0 N v b H V t b j U s N H 0 m c X V v d D s s J n F 1 b 3 Q 7 U 2 V j d G l v b j E v V G F i b G U z N T k g K F B h Z 2 U g M T U 1 K S 9 B d X R v U m V t b 3 Z l Z E N v b H V t b n M x L n t D b 2 x 1 b W 4 2 L D V 9 J n F 1 b 3 Q 7 L C Z x d W 9 0 O 1 N l Y 3 R p b 2 4 x L 1 R h Y m x l M z U 5 I C h Q Y W d l I D E 1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M 1 O S A o U G F n Z S A x N T U p L 0 F 1 d G 9 S Z W 1 v d m V k Q 2 9 s d W 1 u c z E u e 0 N v b H V t b j E s M H 0 m c X V v d D s s J n F 1 b 3 Q 7 U 2 V j d G l v b j E v V G F i b G U z N T k g K F B h Z 2 U g M T U 1 K S 9 B d X R v U m V t b 3 Z l Z E N v b H V t b n M x L n t D b 2 x 1 b W 4 y L D F 9 J n F 1 b 3 Q 7 L C Z x d W 9 0 O 1 N l Y 3 R p b 2 4 x L 1 R h Y m x l M z U 5 I C h Q Y W d l I D E 1 N S k v Q X V 0 b 1 J l b W 9 2 Z W R D b 2 x 1 b W 5 z M S 5 7 Q 2 9 s d W 1 u M y w y f S Z x d W 9 0 O y w m c X V v d D t T Z W N 0 a W 9 u M S 9 U Y W J s Z T M 1 O S A o U G F n Z S A x N T U p L 0 F 1 d G 9 S Z W 1 v d m V k Q 2 9 s d W 1 u c z E u e 0 N v b H V t b j Q s M 3 0 m c X V v d D s s J n F 1 b 3 Q 7 U 2 V j d G l v b j E v V G F i b G U z N T k g K F B h Z 2 U g M T U 1 K S 9 B d X R v U m V t b 3 Z l Z E N v b H V t b n M x L n t D b 2 x 1 b W 4 1 L D R 9 J n F 1 b 3 Q 7 L C Z x d W 9 0 O 1 N l Y 3 R p b 2 4 x L 1 R h Y m x l M z U 5 I C h Q Y W d l I D E 1 N S k v Q X V 0 b 1 J l b W 9 2 Z W R D b 2 x 1 b W 5 z M S 5 7 Q 2 9 s d W 1 u N i w 1 f S Z x d W 9 0 O y w m c X V v d D t T Z W N 0 a W 9 u M S 9 U Y W J s Z T M 1 O S A o U G F n Z S A x N T U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z U 5 J T I w K F B h Z 2 U l M j A x N T U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U 5 J T I w K F B h Z 2 U l M j A x N T U p J T I w K D M p L 1 R h Y m x l M z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T k l M j A o U G F n Z S U y M D E 1 N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1 O C U y M C h Q Y W d l J T I w M T U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Z W E 3 M D U 1 L W E 4 Z W Y t N D U w Y y 0 5 N 2 E 4 L W Q 4 Z T M 4 N m E w Z T F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z U 4 X 1 9 Q Y W d l X z E 1 N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w N C 0 x O F Q x N D o z M z o 1 N y 4 y M z Q 0 O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N T g g K F B h Z 2 U g M T U 0 K S 9 B d X R v U m V t b 3 Z l Z E N v b H V t b n M x L n t D b 2 x 1 b W 4 x L D B 9 J n F 1 b 3 Q 7 L C Z x d W 9 0 O 1 N l Y 3 R p b 2 4 x L 1 R h Y m x l M z U 4 I C h Q Y W d l I D E 1 N C k v Q X V 0 b 1 J l b W 9 2 Z W R D b 2 x 1 b W 5 z M S 5 7 Q 2 9 s d W 1 u M i w x f S Z x d W 9 0 O y w m c X V v d D t T Z W N 0 a W 9 u M S 9 U Y W J s Z T M 1 O C A o U G F n Z S A x N T Q p L 0 F 1 d G 9 S Z W 1 v d m V k Q 2 9 s d W 1 u c z E u e 0 N v b H V t b j M s M n 0 m c X V v d D s s J n F 1 b 3 Q 7 U 2 V j d G l v b j E v V G F i b G U z N T g g K F B h Z 2 U g M T U 0 K S 9 B d X R v U m V t b 3 Z l Z E N v b H V t b n M x L n t D b 2 x 1 b W 4 0 L D N 9 J n F 1 b 3 Q 7 L C Z x d W 9 0 O 1 N l Y 3 R p b 2 4 x L 1 R h Y m x l M z U 4 I C h Q Y W d l I D E 1 N C k v Q X V 0 b 1 J l b W 9 2 Z W R D b 2 x 1 b W 5 z M S 5 7 Q 2 9 s d W 1 u N S w 0 f S Z x d W 9 0 O y w m c X V v d D t T Z W N 0 a W 9 u M S 9 U Y W J s Z T M 1 O C A o U G F n Z S A x N T Q p L 0 F 1 d G 9 S Z W 1 v d m V k Q 2 9 s d W 1 u c z E u e 0 N v b H V t b j Y s N X 0 m c X V v d D s s J n F 1 b 3 Q 7 U 2 V j d G l v b j E v V G F i b G U z N T g g K F B h Z 2 U g M T U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z U 4 I C h Q Y W d l I D E 1 N C k v Q X V 0 b 1 J l b W 9 2 Z W R D b 2 x 1 b W 5 z M S 5 7 Q 2 9 s d W 1 u M S w w f S Z x d W 9 0 O y w m c X V v d D t T Z W N 0 a W 9 u M S 9 U Y W J s Z T M 1 O C A o U G F n Z S A x N T Q p L 0 F 1 d G 9 S Z W 1 v d m V k Q 2 9 s d W 1 u c z E u e 0 N v b H V t b j I s M X 0 m c X V v d D s s J n F 1 b 3 Q 7 U 2 V j d G l v b j E v V G F i b G U z N T g g K F B h Z 2 U g M T U 0 K S 9 B d X R v U m V t b 3 Z l Z E N v b H V t b n M x L n t D b 2 x 1 b W 4 z L D J 9 J n F 1 b 3 Q 7 L C Z x d W 9 0 O 1 N l Y 3 R p b 2 4 x L 1 R h Y m x l M z U 4 I C h Q Y W d l I D E 1 N C k v Q X V 0 b 1 J l b W 9 2 Z W R D b 2 x 1 b W 5 z M S 5 7 Q 2 9 s d W 1 u N C w z f S Z x d W 9 0 O y w m c X V v d D t T Z W N 0 a W 9 u M S 9 U Y W J s Z T M 1 O C A o U G F n Z S A x N T Q p L 0 F 1 d G 9 S Z W 1 v d m V k Q 2 9 s d W 1 u c z E u e 0 N v b H V t b j U s N H 0 m c X V v d D s s J n F 1 b 3 Q 7 U 2 V j d G l v b j E v V G F i b G U z N T g g K F B h Z 2 U g M T U 0 K S 9 B d X R v U m V t b 3 Z l Z E N v b H V t b n M x L n t D b 2 x 1 b W 4 2 L D V 9 J n F 1 b 3 Q 7 L C Z x d W 9 0 O 1 N l Y 3 R p b 2 4 x L 1 R h Y m x l M z U 4 I C h Q Y W d l I D E 1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N T g l M j A o U G F n Z S U y M D E 1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T g l M j A o U G F n Z S U y M D E 1 N C k v V G F i b G U z N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1 O C U y M C h Q Y W d l J T I w M T U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c x J T I w K F B h Z 2 U l M j A x N j A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0 N G I 4 O D Q t M T I y M i 0 0 N W E 1 L T k x O G M t M m I 2 M j A z N z E 0 Z T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Q 3 M V 9 f U G F n Z V 8 x N j A y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x h c 3 R V c G R h d G V k I i B W Y W x 1 Z T 0 i Z D I w M j Q t M D Q t M T h U M T U 6 M j I 6 N D U u O D g 1 M j A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d C Z 1 l H I i A v P j x F b n R y e S B U e X B l P S J G a W x s Q 2 9 1 b n Q i I F Z h b H V l P S J s N D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3 M S A o U G F n Z S A x N j A p L 0 F 1 d G 9 S Z W 1 v d m V k Q 2 9 s d W 1 u c z E u e 0 N v b H V t b j E s M H 0 m c X V v d D s s J n F 1 b 3 Q 7 U 2 V j d G l v b j E v V G F i b G U 0 N z E g K F B h Z 2 U g M T Y w K S 9 B d X R v U m V t b 3 Z l Z E N v b H V t b n M x L n t D b 2 x 1 b W 4 y L D F 9 J n F 1 b 3 Q 7 L C Z x d W 9 0 O 1 N l Y 3 R p b 2 4 x L 1 R h Y m x l N D c x I C h Q Y W d l I D E 2 M C k v Q X V 0 b 1 J l b W 9 2 Z W R D b 2 x 1 b W 5 z M S 5 7 Q 2 9 s d W 1 u M y w y f S Z x d W 9 0 O y w m c X V v d D t T Z W N 0 a W 9 u M S 9 U Y W J s Z T Q 3 M S A o U G F n Z S A x N j A p L 0 F 1 d G 9 S Z W 1 v d m V k Q 2 9 s d W 1 u c z E u e 0 N v b H V t b j Q s M 3 0 m c X V v d D s s J n F 1 b 3 Q 7 U 2 V j d G l v b j E v V G F i b G U 0 N z E g K F B h Z 2 U g M T Y w K S 9 B d X R v U m V t b 3 Z l Z E N v b H V t b n M x L n t D b 2 x 1 b W 4 1 L D R 9 J n F 1 b 3 Q 7 L C Z x d W 9 0 O 1 N l Y 3 R p b 2 4 x L 1 R h Y m x l N D c x I C h Q Y W d l I D E 2 M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3 M S A o U G F n Z S A x N j A p L 0 F 1 d G 9 S Z W 1 v d m V k Q 2 9 s d W 1 u c z E u e 0 N v b H V t b j E s M H 0 m c X V v d D s s J n F 1 b 3 Q 7 U 2 V j d G l v b j E v V G F i b G U 0 N z E g K F B h Z 2 U g M T Y w K S 9 B d X R v U m V t b 3 Z l Z E N v b H V t b n M x L n t D b 2 x 1 b W 4 y L D F 9 J n F 1 b 3 Q 7 L C Z x d W 9 0 O 1 N l Y 3 R p b 2 4 x L 1 R h Y m x l N D c x I C h Q Y W d l I D E 2 M C k v Q X V 0 b 1 J l b W 9 2 Z W R D b 2 x 1 b W 5 z M S 5 7 Q 2 9 s d W 1 u M y w y f S Z x d W 9 0 O y w m c X V v d D t T Z W N 0 a W 9 u M S 9 U Y W J s Z T Q 3 M S A o U G F n Z S A x N j A p L 0 F 1 d G 9 S Z W 1 v d m V k Q 2 9 s d W 1 u c z E u e 0 N v b H V t b j Q s M 3 0 m c X V v d D s s J n F 1 b 3 Q 7 U 2 V j d G l v b j E v V G F i b G U 0 N z E g K F B h Z 2 U g M T Y w K S 9 B d X R v U m V t b 3 Z l Z E N v b H V t b n M x L n t D b 2 x 1 b W 4 1 L D R 9 J n F 1 b 3 Q 7 L C Z x d W 9 0 O 1 N l Y 3 R p b 2 4 x L 1 R h Y m x l N D c x I C h Q Y W d l I D E 2 M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N z E l M j A o U G F n Z S U y M D E 2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z E l M j A o U G F n Z S U y M D E 2 M C k l M j A o M i k v V G F i b G U 0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3 M S U y M C h Q Y W d l J T I w M T Y w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Y 4 J T I w K F B h Z 2 U l M j A x N T g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0 Z W V i O W U t Z T A 4 M S 0 0 Y m E 1 L W F h M W Q t M G Q 3 N m Y 2 Z j g 0 Z j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Q 2 O F 9 f U G F n Z V 8 x N T g y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T G F z d F V w Z G F 0 Z W Q i I F Z h b H V l P S J k M j A y N C 0 w N C 0 x O F Q x N T o x N z o w N S 4 y M D E 1 N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d C Z z 0 9 I i A v P j x F b n R y e S B U e X B l P S J G a W x s Q 2 9 1 b n Q i I F Z h b H V l P S J s N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2 O C A o U G F n Z S A x N T g p L 0 F 1 d G 9 S Z W 1 v d m V k Q 2 9 s d W 1 u c z E u e 0 N v b H V t b j E s M H 0 m c X V v d D s s J n F 1 b 3 Q 7 U 2 V j d G l v b j E v V G F i b G U 0 N j g g K F B h Z 2 U g M T U 4 K S 9 B d X R v U m V t b 3 Z l Z E N v b H V t b n M x L n t D b 2 x 1 b W 4 y L D F 9 J n F 1 b 3 Q 7 L C Z x d W 9 0 O 1 N l Y 3 R p b 2 4 x L 1 R h Y m x l N D Y 4 I C h Q Y W d l I D E 1 O C k v Q X V 0 b 1 J l b W 9 2 Z W R D b 2 x 1 b W 5 z M S 5 7 Q 2 9 s d W 1 u M y w y f S Z x d W 9 0 O y w m c X V v d D t T Z W N 0 a W 9 u M S 9 U Y W J s Z T Q 2 O C A o U G F n Z S A x N T g p L 0 F 1 d G 9 S Z W 1 v d m V k Q 2 9 s d W 1 u c z E u e 0 N v b H V t b j Q s M 3 0 m c X V v d D s s J n F 1 b 3 Q 7 U 2 V j d G l v b j E v V G F i b G U 0 N j g g K F B h Z 2 U g M T U 4 K S 9 B d X R v U m V t b 3 Z l Z E N v b H V t b n M x L n t D b 2 x 1 b W 4 1 L D R 9 J n F 1 b 3 Q 7 L C Z x d W 9 0 O 1 N l Y 3 R p b 2 4 x L 1 R h Y m x l N D Y 4 I C h Q Y W d l I D E 1 O C k v Q X V 0 b 1 J l b W 9 2 Z W R D b 2 x 1 b W 5 z M S 5 7 Q 2 9 s d W 1 u N i w 1 f S Z x d W 9 0 O y w m c X V v d D t T Z W N 0 a W 9 u M S 9 U Y W J s Z T Q 2 O C A o U G F n Z S A x N T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0 N j g g K F B h Z 2 U g M T U 4 K S 9 B d X R v U m V t b 3 Z l Z E N v b H V t b n M x L n t D b 2 x 1 b W 4 x L D B 9 J n F 1 b 3 Q 7 L C Z x d W 9 0 O 1 N l Y 3 R p b 2 4 x L 1 R h Y m x l N D Y 4 I C h Q Y W d l I D E 1 O C k v Q X V 0 b 1 J l b W 9 2 Z W R D b 2 x 1 b W 5 z M S 5 7 Q 2 9 s d W 1 u M i w x f S Z x d W 9 0 O y w m c X V v d D t T Z W N 0 a W 9 u M S 9 U Y W J s Z T Q 2 O C A o U G F n Z S A x N T g p L 0 F 1 d G 9 S Z W 1 v d m V k Q 2 9 s d W 1 u c z E u e 0 N v b H V t b j M s M n 0 m c X V v d D s s J n F 1 b 3 Q 7 U 2 V j d G l v b j E v V G F i b G U 0 N j g g K F B h Z 2 U g M T U 4 K S 9 B d X R v U m V t b 3 Z l Z E N v b H V t b n M x L n t D b 2 x 1 b W 4 0 L D N 9 J n F 1 b 3 Q 7 L C Z x d W 9 0 O 1 N l Y 3 R p b 2 4 x L 1 R h Y m x l N D Y 4 I C h Q Y W d l I D E 1 O C k v Q X V 0 b 1 J l b W 9 2 Z W R D b 2 x 1 b W 5 z M S 5 7 Q 2 9 s d W 1 u N S w 0 f S Z x d W 9 0 O y w m c X V v d D t T Z W N 0 a W 9 u M S 9 U Y W J s Z T Q 2 O C A o U G F n Z S A x N T g p L 0 F 1 d G 9 S Z W 1 v d m V k Q 2 9 s d W 1 u c z E u e 0 N v b H V t b j Y s N X 0 m c X V v d D s s J n F 1 b 3 Q 7 U 2 V j d G l v b j E v V G F i b G U 0 N j g g K F B h Z 2 U g M T U 4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2 O C U y M C h Q Y W d l J T I w M T U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2 O C U y M C h Q Y W d l J T I w M T U 4 K S U y M C g y K S 9 U Y W J s Z T Q 2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Y 4 J T I w K F B h Z 2 U l M j A x N T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j c l M j A o U G F n Z S U y M D E 1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2 J k Z m U 4 M S 0 4 M z I x L T Q 2 N D A t O D d m Y y 0 3 M T c 1 Z D E 2 M 2 I 1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Q 2 N 1 9 f U G F n Z V 8 x N T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H Q m d Z R y I g L z 4 8 R W 5 0 c n k g V H l w Z T 0 i R m l s b E x h c 3 R V c G R h d G V k I i B W Y W x 1 Z T 0 i Z D I w M j Q t M D Q t M T h U M T U 6 M D U 6 N D Q u M D E 5 M T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Y 3 I C h Q Y W d l I D E 1 N y k v Q X V 0 b 1 J l b W 9 2 Z W R D b 2 x 1 b W 5 z M S 5 7 Q 2 9 s d W 1 u M S w w f S Z x d W 9 0 O y w m c X V v d D t T Z W N 0 a W 9 u M S 9 U Y W J s Z T Q 2 N y A o U G F n Z S A x N T c p L 0 F 1 d G 9 S Z W 1 v d m V k Q 2 9 s d W 1 u c z E u e 0 N v b H V t b j I s M X 0 m c X V v d D s s J n F 1 b 3 Q 7 U 2 V j d G l v b j E v V G F i b G U 0 N j c g K F B h Z 2 U g M T U 3 K S 9 B d X R v U m V t b 3 Z l Z E N v b H V t b n M x L n t D b 2 x 1 b W 4 z L D J 9 J n F 1 b 3 Q 7 L C Z x d W 9 0 O 1 N l Y 3 R p b 2 4 x L 1 R h Y m x l N D Y 3 I C h Q Y W d l I D E 1 N y k v Q X V 0 b 1 J l b W 9 2 Z W R D b 2 x 1 b W 5 z M S 5 7 Q 2 9 s d W 1 u N C w z f S Z x d W 9 0 O y w m c X V v d D t T Z W N 0 a W 9 u M S 9 U Y W J s Z T Q 2 N y A o U G F n Z S A x N T c p L 0 F 1 d G 9 S Z W 1 v d m V k Q 2 9 s d W 1 u c z E u e 0 N v b H V t b j U s N H 0 m c X V v d D s s J n F 1 b 3 Q 7 U 2 V j d G l v b j E v V G F i b G U 0 N j c g K F B h Z 2 U g M T U 3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D Y 3 I C h Q Y W d l I D E 1 N y k v Q X V 0 b 1 J l b W 9 2 Z W R D b 2 x 1 b W 5 z M S 5 7 Q 2 9 s d W 1 u M S w w f S Z x d W 9 0 O y w m c X V v d D t T Z W N 0 a W 9 u M S 9 U Y W J s Z T Q 2 N y A o U G F n Z S A x N T c p L 0 F 1 d G 9 S Z W 1 v d m V k Q 2 9 s d W 1 u c z E u e 0 N v b H V t b j I s M X 0 m c X V v d D s s J n F 1 b 3 Q 7 U 2 V j d G l v b j E v V G F i b G U 0 N j c g K F B h Z 2 U g M T U 3 K S 9 B d X R v U m V t b 3 Z l Z E N v b H V t b n M x L n t D b 2 x 1 b W 4 z L D J 9 J n F 1 b 3 Q 7 L C Z x d W 9 0 O 1 N l Y 3 R p b 2 4 x L 1 R h Y m x l N D Y 3 I C h Q Y W d l I D E 1 N y k v Q X V 0 b 1 J l b W 9 2 Z W R D b 2 x 1 b W 5 z M S 5 7 Q 2 9 s d W 1 u N C w z f S Z x d W 9 0 O y w m c X V v d D t T Z W N 0 a W 9 u M S 9 U Y W J s Z T Q 2 N y A o U G F n Z S A x N T c p L 0 F 1 d G 9 S Z W 1 v d m V k Q 2 9 s d W 1 u c z E u e 0 N v b H V t b j U s N H 0 m c X V v d D s s J n F 1 b 3 Q 7 U 2 V j d G l v b j E v V G F i b G U 0 N j c g K F B h Z 2 U g M T U 3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2 N y U y M C h Q Y W d l J T I w M T U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2 N y U y M C h Q Y W d l J T I w M T U 3 K S 9 U Y W J s Z T Q 2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Y 3 J T I w K F B h Z 2 U l M j A x N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j Y l M j A o U G F n Z S U y M D E 1 N i 0 x N T c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F m M j h j M z I t O T Z l Z C 0 0 M G R k L T l i M W Q t M j Z h M z Q 4 Z j A z Z T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Q 2 N l 9 f U G F n Z V 8 x N T Z f M T U 3 M T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M Y X N 0 V X B k Y X R l Z C I g V m F s d W U 9 I m Q y M D I 0 L T A 0 L T E 4 V D E 1 O j A w O j Q w L j c 0 O T c z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d Z R y I g L z 4 8 R W 5 0 c n k g V H l w Z T 0 i R m l s b E N v d W 5 0 I i B W Y W x 1 Z T 0 i b D M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N j Y g K F B h Z 2 U g M T U 2 L T E 1 N y k v Q X V 0 b 1 J l b W 9 2 Z W R D b 2 x 1 b W 5 z M S 5 7 Q 2 9 s d W 1 u M S w w f S Z x d W 9 0 O y w m c X V v d D t T Z W N 0 a W 9 u M S 9 U Y W J s Z T Q 2 N i A o U G F n Z S A x N T Y t M T U 3 K S 9 B d X R v U m V t b 3 Z l Z E N v b H V t b n M x L n t D b 2 x 1 b W 4 y L D F 9 J n F 1 b 3 Q 7 L C Z x d W 9 0 O 1 N l Y 3 R p b 2 4 x L 1 R h Y m x l N D Y 2 I C h Q Y W d l I D E 1 N i 0 x N T c p L 0 F 1 d G 9 S Z W 1 v d m V k Q 2 9 s d W 1 u c z E u e 0 N v b H V t b j M s M n 0 m c X V v d D s s J n F 1 b 3 Q 7 U 2 V j d G l v b j E v V G F i b G U 0 N j Y g K F B h Z 2 U g M T U 2 L T E 1 N y k v Q X V 0 b 1 J l b W 9 2 Z W R D b 2 x 1 b W 5 z M S 5 7 Q 2 9 s d W 1 u N C w z f S Z x d W 9 0 O y w m c X V v d D t T Z W N 0 a W 9 u M S 9 U Y W J s Z T Q 2 N i A o U G F n Z S A x N T Y t M T U 3 K S 9 B d X R v U m V t b 3 Z l Z E N v b H V t b n M x L n t D b 2 x 1 b W 4 1 L D R 9 J n F 1 b 3 Q 7 L C Z x d W 9 0 O 1 N l Y 3 R p b 2 4 x L 1 R h Y m x l N D Y 2 I C h Q Y W d l I D E 1 N i 0 x N T c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N j Y g K F B h Z 2 U g M T U 2 L T E 1 N y k v Q X V 0 b 1 J l b W 9 2 Z W R D b 2 x 1 b W 5 z M S 5 7 Q 2 9 s d W 1 u M S w w f S Z x d W 9 0 O y w m c X V v d D t T Z W N 0 a W 9 u M S 9 U Y W J s Z T Q 2 N i A o U G F n Z S A x N T Y t M T U 3 K S 9 B d X R v U m V t b 3 Z l Z E N v b H V t b n M x L n t D b 2 x 1 b W 4 y L D F 9 J n F 1 b 3 Q 7 L C Z x d W 9 0 O 1 N l Y 3 R p b 2 4 x L 1 R h Y m x l N D Y 2 I C h Q Y W d l I D E 1 N i 0 x N T c p L 0 F 1 d G 9 S Z W 1 v d m V k Q 2 9 s d W 1 u c z E u e 0 N v b H V t b j M s M n 0 m c X V v d D s s J n F 1 b 3 Q 7 U 2 V j d G l v b j E v V G F i b G U 0 N j Y g K F B h Z 2 U g M T U 2 L T E 1 N y k v Q X V 0 b 1 J l b W 9 2 Z W R D b 2 x 1 b W 5 z M S 5 7 Q 2 9 s d W 1 u N C w z f S Z x d W 9 0 O y w m c X V v d D t T Z W N 0 a W 9 u M S 9 U Y W J s Z T Q 2 N i A o U G F n Z S A x N T Y t M T U 3 K S 9 B d X R v U m V t b 3 Z l Z E N v b H V t b n M x L n t D b 2 x 1 b W 4 1 L D R 9 J n F 1 b 3 Q 7 L C Z x d W 9 0 O 1 N l Y 3 R p b 2 4 x L 1 R h Y m x l N D Y 2 I C h Q Y W d l I D E 1 N i 0 x N T c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D Y 2 J T I w K F B h Z 2 U l M j A x N T Y t M T U 3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2 N i U y M C h Q Y W d l J T I w M T U 2 L T E 1 N y k l M j A o M i k v V G F i b G U 0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2 N i U y M C h Q Y W d l J T I w M T U 2 L T E 1 N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y M y U y M C h Q Y W d l J T I w M j A 4 K S U y M C g z K T w v S X R l b V B h d G g + P C 9 J d G V t T G 9 j Y X R p b 2 4 + P F N 0 Y W J s Z U V u d H J p Z X M + P E V u d H J 5 I F R 5 c G U 9 I k Z p b G x M Y X N 0 V X B k Y X R l Z C I g V m F s d W U 9 I m Q y M D I 0 L T A 0 L T E 4 V D E x O j M 2 O j Q 3 L j U 0 O D E z N z d a I i A v P j x F b n R y e S B U e X B l P S J G a W x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Q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2 M z I w Y j h k L T B i N m I t N G F i Y i 0 4 O T V i L T k 2 M j k 4 M G N l N D E w Z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U Y W J s Z T c y M 1 9 f U G F n Z V 8 y M D g 4 M j U i I C 8 + P E V u d H J 5 I F R 5 c G U 9 I k x v Y W R l Z F R v Q W 5 h b H l z a X N T Z X J 2 a W N l c y I g V m F s d W U 9 I m w w I i A v P j x F b n R y e S B U e X B l P S J G a W x s Q 2 9 s d W 1 u V H l w Z X M i I F Z h b H V l P S J z Q m d Z R 0 J n W U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z I z I C h Q Y W d l I D I w O C k v Q X V 0 b 1 J l b W 9 2 Z W R D b 2 x 1 b W 5 z M S 5 7 Q 2 9 s d W 1 u M S w w f S Z x d W 9 0 O y w m c X V v d D t T Z W N 0 a W 9 u M S 9 U Y W J s Z T c y M y A o U G F n Z S A y M D g p L 0 F 1 d G 9 S Z W 1 v d m V k Q 2 9 s d W 1 u c z E u e 0 N v b H V t b j I s M X 0 m c X V v d D s s J n F 1 b 3 Q 7 U 2 V j d G l v b j E v V G F i b G U 3 M j M g K F B h Z 2 U g M j A 4 K S 9 B d X R v U m V t b 3 Z l Z E N v b H V t b n M x L n t D b 2 x 1 b W 4 z L D J 9 J n F 1 b 3 Q 7 L C Z x d W 9 0 O 1 N l Y 3 R p b 2 4 x L 1 R h Y m x l N z I z I C h Q Y W d l I D I w O C k v Q X V 0 b 1 J l b W 9 2 Z W R D b 2 x 1 b W 5 z M S 5 7 Q 2 9 s d W 1 u N C w z f S Z x d W 9 0 O y w m c X V v d D t T Z W N 0 a W 9 u M S 9 U Y W J s Z T c y M y A o U G F n Z S A y M D g p L 0 F 1 d G 9 S Z W 1 v d m V k Q 2 9 s d W 1 u c z E u e 0 N v b H V t b j U s N H 0 m c X V v d D s s J n F 1 b 3 Q 7 U 2 V j d G l v b j E v V G F i b G U 3 M j M g K F B h Z 2 U g M j A 4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z I z I C h Q Y W d l I D I w O C k v Q X V 0 b 1 J l b W 9 2 Z W R D b 2 x 1 b W 5 z M S 5 7 Q 2 9 s d W 1 u M S w w f S Z x d W 9 0 O y w m c X V v d D t T Z W N 0 a W 9 u M S 9 U Y W J s Z T c y M y A o U G F n Z S A y M D g p L 0 F 1 d G 9 S Z W 1 v d m V k Q 2 9 s d W 1 u c z E u e 0 N v b H V t b j I s M X 0 m c X V v d D s s J n F 1 b 3 Q 7 U 2 V j d G l v b j E v V G F i b G U 3 M j M g K F B h Z 2 U g M j A 4 K S 9 B d X R v U m V t b 3 Z l Z E N v b H V t b n M x L n t D b 2 x 1 b W 4 z L D J 9 J n F 1 b 3 Q 7 L C Z x d W 9 0 O 1 N l Y 3 R p b 2 4 x L 1 R h Y m x l N z I z I C h Q Y W d l I D I w O C k v Q X V 0 b 1 J l b W 9 2 Z W R D b 2 x 1 b W 5 z M S 5 7 Q 2 9 s d W 1 u N C w z f S Z x d W 9 0 O y w m c X V v d D t T Z W N 0 a W 9 u M S 9 U Y W J s Z T c y M y A o U G F n Z S A y M D g p L 0 F 1 d G 9 S Z W 1 v d m V k Q 2 9 s d W 1 u c z E u e 0 N v b H V t b j U s N H 0 m c X V v d D s s J n F 1 b 3 Q 7 U 2 V j d G l v b j E v V G F i b G U 3 M j M g K F B h Z 2 U g M j A 4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y M y U y M C h Q Y W d l J T I w M j A 4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y M y U y M C h Q Y W d l J T I w M j A 4 K S U y M C g z K S 9 U Y W J s Z T c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I z J T I w K F B h Z 2 U l M j A y M D g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M T U l M j A o U G F n Z S U y M D I w N C k l M j A o M i k 8 L 0 l 0 Z W 1 Q Y X R o P j w v S X R l b U x v Y 2 F 0 a W 9 u P j x T d G F i b G V F b n R y a W V z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F b m F i b G V k I i B W Y W x 1 Z T 0 i b D E i I C 8 + P E V u d H J 5 I F R 5 c G U 9 I k Z p b G x M Y X N 0 V X B k Y X R l Z C I g V m F s d W U 9 I m Q y M D I 0 L T A 0 L T E 4 V D E x O j M z O j A w L j c 2 N T E 0 N D Z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j Y x O T Z h M i 1 i Y m R l L T Q 3 Y z I t Y W Y y N C 1 h Y 2 Z j N G U y Z j U 5 N z E i I C 8 + P E V u d H J 5 I F R 5 c G U 9 I k Z p b G x D b 3 V u d C I g V m F s d W U 9 I m w z O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R h Y m x l N z E 1 X 1 9 Q Y W d l X z I w N D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x N S A o U G F n Z S A y M D Q p L 0 F 1 d G 9 S Z W 1 v d m V k Q 2 9 s d W 1 u c z E u e 0 N v b H V t b j E s M H 0 m c X V v d D s s J n F 1 b 3 Q 7 U 2 V j d G l v b j E v V G F i b G U 3 M T U g K F B h Z 2 U g M j A 0 K S 9 B d X R v U m V t b 3 Z l Z E N v b H V t b n M x L n t D b 2 x 1 b W 4 y L D F 9 J n F 1 b 3 Q 7 L C Z x d W 9 0 O 1 N l Y 3 R p b 2 4 x L 1 R h Y m x l N z E 1 I C h Q Y W d l I D I w N C k v Q X V 0 b 1 J l b W 9 2 Z W R D b 2 x 1 b W 5 z M S 5 7 Q 2 9 s d W 1 u M y w y f S Z x d W 9 0 O y w m c X V v d D t T Z W N 0 a W 9 u M S 9 U Y W J s Z T c x N S A o U G F n Z S A y M D Q p L 0 F 1 d G 9 S Z W 1 v d m V k Q 2 9 s d W 1 u c z E u e 0 N v b H V t b j Q s M 3 0 m c X V v d D s s J n F 1 b 3 Q 7 U 2 V j d G l v b j E v V G F i b G U 3 M T U g K F B h Z 2 U g M j A 0 K S 9 B d X R v U m V t b 3 Z l Z E N v b H V t b n M x L n t D b 2 x 1 b W 4 1 L D R 9 J n F 1 b 3 Q 7 L C Z x d W 9 0 O 1 N l Y 3 R p b 2 4 x L 1 R h Y m x l N z E 1 I C h Q Y W d l I D I w N C k v Q X V 0 b 1 J l b W 9 2 Z W R D b 2 x 1 b W 5 z M S 5 7 Q 2 9 s d W 1 u N i w 1 f S Z x d W 9 0 O y w m c X V v d D t T Z W N 0 a W 9 u M S 9 U Y W J s Z T c x N S A o U G F n Z S A y M D Q p L 0 F 1 d G 9 S Z W 1 v d m V k Q 2 9 s d W 1 u c z E u e 0 N v b H V t b j c s N n 0 m c X V v d D s s J n F 1 b 3 Q 7 U 2 V j d G l v b j E v V G F i b G U 3 M T U g K F B h Z 2 U g M j A 0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z E 1 I C h Q Y W d l I D I w N C k v Q X V 0 b 1 J l b W 9 2 Z W R D b 2 x 1 b W 5 z M S 5 7 Q 2 9 s d W 1 u M S w w f S Z x d W 9 0 O y w m c X V v d D t T Z W N 0 a W 9 u M S 9 U Y W J s Z T c x N S A o U G F n Z S A y M D Q p L 0 F 1 d G 9 S Z W 1 v d m V k Q 2 9 s d W 1 u c z E u e 0 N v b H V t b j I s M X 0 m c X V v d D s s J n F 1 b 3 Q 7 U 2 V j d G l v b j E v V G F i b G U 3 M T U g K F B h Z 2 U g M j A 0 K S 9 B d X R v U m V t b 3 Z l Z E N v b H V t b n M x L n t D b 2 x 1 b W 4 z L D J 9 J n F 1 b 3 Q 7 L C Z x d W 9 0 O 1 N l Y 3 R p b 2 4 x L 1 R h Y m x l N z E 1 I C h Q Y W d l I D I w N C k v Q X V 0 b 1 J l b W 9 2 Z W R D b 2 x 1 b W 5 z M S 5 7 Q 2 9 s d W 1 u N C w z f S Z x d W 9 0 O y w m c X V v d D t T Z W N 0 a W 9 u M S 9 U Y W J s Z T c x N S A o U G F n Z S A y M D Q p L 0 F 1 d G 9 S Z W 1 v d m V k Q 2 9 s d W 1 u c z E u e 0 N v b H V t b j U s N H 0 m c X V v d D s s J n F 1 b 3 Q 7 U 2 V j d G l v b j E v V G F i b G U 3 M T U g K F B h Z 2 U g M j A 0 K S 9 B d X R v U m V t b 3 Z l Z E N v b H V t b n M x L n t D b 2 x 1 b W 4 2 L D V 9 J n F 1 b 3 Q 7 L C Z x d W 9 0 O 1 N l Y 3 R p b 2 4 x L 1 R h Y m x l N z E 1 I C h Q Y W d l I D I w N C k v Q X V 0 b 1 J l b W 9 2 Z W R D b 2 x 1 b W 5 z M S 5 7 Q 2 9 s d W 1 u N y w 2 f S Z x d W 9 0 O y w m c X V v d D t T Z W N 0 a W 9 u M S 9 U Y W J s Z T c x N S A o U G F n Z S A y M D Q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z E 1 J T I w K F B h Z 2 U l M j A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E 1 J T I w K F B h Z 2 U l M j A y M D Q p J T I w K D I p L 1 R h Y m x l N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M T U l M j A o U G F n Z S U y M D I w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x M C U y M C h Q Y W d l J T I w M j A y K S U y M C g 1 K T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n W U d C Z 1 l H Q m d Z P S I g L z 4 8 R W 5 0 c n k g V H l w Z T 0 i R m l s b E V u Y W J s Z W Q i I F Z h b H V l P S J s M S I g L z 4 8 R W 5 0 c n k g V H l w Z T 0 i R m l s b E x h c 3 R V c G R h d G V k I i B W Y W x 1 Z T 0 i Z D I w M j Q t M D Q t M T h U M T I 6 M T Y 6 M D A u M D E 0 M z g 3 M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w M 2 J i Z j c 0 L W Y 2 N z E t N G J h N i 1 h N z I x L T Q 3 Y W R m M D U 2 Z T N j Z i I g L z 4 8 R W 5 0 c n k g V H l w Z T 0 i R m l s b E N v d W 5 0 I i B W Y W x 1 Z T 0 i b D M 0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V G F i b G U 3 M T B f X 1 B h Z 2 V f M j A y X 1 9 f M z E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M T A g K F B h Z 2 U g M j A y K S A o M y k v Q X V 0 b 1 J l b W 9 2 Z W R D b 2 x 1 b W 5 z M S 5 7 Q 2 9 s d W 1 u M S w w f S Z x d W 9 0 O y w m c X V v d D t T Z W N 0 a W 9 u M S 9 U Y W J s Z T c x M C A o U G F n Z S A y M D I p I C g z K S 9 B d X R v U m V t b 3 Z l Z E N v b H V t b n M x L n t D b 2 x 1 b W 4 y L D F 9 J n F 1 b 3 Q 7 L C Z x d W 9 0 O 1 N l Y 3 R p b 2 4 x L 1 R h Y m x l N z E w I C h Q Y W d l I D I w M i k g K D M p L 0 F 1 d G 9 S Z W 1 v d m V k Q 2 9 s d W 1 u c z E u e 0 N v b H V t b j M s M n 0 m c X V v d D s s J n F 1 b 3 Q 7 U 2 V j d G l v b j E v V G F i b G U 3 M T A g K F B h Z 2 U g M j A y K S A o M y k v Q X V 0 b 1 J l b W 9 2 Z W R D b 2 x 1 b W 5 z M S 5 7 Q 2 9 s d W 1 u N C w z f S Z x d W 9 0 O y w m c X V v d D t T Z W N 0 a W 9 u M S 9 U Y W J s Z T c x M C A o U G F n Z S A y M D I p I C g z K S 9 B d X R v U m V t b 3 Z l Z E N v b H V t b n M x L n t D b 2 x 1 b W 4 1 L D R 9 J n F 1 b 3 Q 7 L C Z x d W 9 0 O 1 N l Y 3 R p b 2 4 x L 1 R h Y m x l N z E w I C h Q Y W d l I D I w M i k g K D M p L 0 F 1 d G 9 S Z W 1 v d m V k Q 2 9 s d W 1 u c z E u e 0 N v b H V t b j Y s N X 0 m c X V v d D s s J n F 1 b 3 Q 7 U 2 V j d G l v b j E v V G F i b G U 3 M T A g K F B h Z 2 U g M j A y K S A o M y k v Q X V 0 b 1 J l b W 9 2 Z W R D b 2 x 1 b W 5 z M S 5 7 Q 2 9 s d W 1 u N y w 2 f S Z x d W 9 0 O y w m c X V v d D t T Z W N 0 a W 9 u M S 9 U Y W J s Z T c x M C A o U G F n Z S A y M D I p I C g z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z E w I C h Q Y W d l I D I w M i k g K D M p L 0 F 1 d G 9 S Z W 1 v d m V k Q 2 9 s d W 1 u c z E u e 0 N v b H V t b j E s M H 0 m c X V v d D s s J n F 1 b 3 Q 7 U 2 V j d G l v b j E v V G F i b G U 3 M T A g K F B h Z 2 U g M j A y K S A o M y k v Q X V 0 b 1 J l b W 9 2 Z W R D b 2 x 1 b W 5 z M S 5 7 Q 2 9 s d W 1 u M i w x f S Z x d W 9 0 O y w m c X V v d D t T Z W N 0 a W 9 u M S 9 U Y W J s Z T c x M C A o U G F n Z S A y M D I p I C g z K S 9 B d X R v U m V t b 3 Z l Z E N v b H V t b n M x L n t D b 2 x 1 b W 4 z L D J 9 J n F 1 b 3 Q 7 L C Z x d W 9 0 O 1 N l Y 3 R p b 2 4 x L 1 R h Y m x l N z E w I C h Q Y W d l I D I w M i k g K D M p L 0 F 1 d G 9 S Z W 1 v d m V k Q 2 9 s d W 1 u c z E u e 0 N v b H V t b j Q s M 3 0 m c X V v d D s s J n F 1 b 3 Q 7 U 2 V j d G l v b j E v V G F i b G U 3 M T A g K F B h Z 2 U g M j A y K S A o M y k v Q X V 0 b 1 J l b W 9 2 Z W R D b 2 x 1 b W 5 z M S 5 7 Q 2 9 s d W 1 u N S w 0 f S Z x d W 9 0 O y w m c X V v d D t T Z W N 0 a W 9 u M S 9 U Y W J s Z T c x M C A o U G F n Z S A y M D I p I C g z K S 9 B d X R v U m V t b 3 Z l Z E N v b H V t b n M x L n t D b 2 x 1 b W 4 2 L D V 9 J n F 1 b 3 Q 7 L C Z x d W 9 0 O 1 N l Y 3 R p b 2 4 x L 1 R h Y m x l N z E w I C h Q Y W d l I D I w M i k g K D M p L 0 F 1 d G 9 S Z W 1 v d m V k Q 2 9 s d W 1 u c z E u e 0 N v b H V t b j c s N n 0 m c X V v d D s s J n F 1 b 3 Q 7 U 2 V j d G l v b j E v V G F i b G U 3 M T A g K F B h Z 2 U g M j A y K S A o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M T A l M j A o U G F n Z S U y M D I w M i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M T A l M j A o U G F n Z S U y M D I w M i k l M j A o N S k v V G F i b G U 3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x M C U y M C h Q Y W d l J T I w M j A y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N C U y M C h Q Y W d l J T I w M j U 0 L T I 1 N S k 8 L 0 l 0 Z W 1 Q Y X R o P j w v S X R l b U x v Y 2 F 0 a W 9 u P j x T d G F i b G V F b n R y a W V z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C d W Z m Z X J O Z X h 0 U m V m c m V z a C I g V m F s d W U 9 I m w x I i A v P j x F b n R y e S B U e X B l P S J G a W x s Q 2 9 s d W 1 u V H l w Z X M i I F Z h b H V l P S J z Q m d Z R 0 J n W U d C Z z 0 9 I i A v P j x F b n R y e S B U e X B l P S J G a W x s R W 5 h Y m x l Z C I g V m F s d W U 9 I m w x I i A v P j x F b n R y e S B U e X B l P S J G a W x s T G F z d F V w Z G F 0 Z W Q i I F Z h b H V l P S J k M j A y N C 0 w N C 0 x O F Q x M j o 0 O T o 1 N S 4 3 N j U y N z k 4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Q 4 Z T g z Y z I t N G I 1 Y y 0 0 Z T Z m L T g 1 Y m E t N 2 Q y Z W Y z N z g x N 2 I 3 I i A v P j x F b n R y e S B U e X B l P S J G a W x s Q 2 9 1 b n Q i I F Z h b H V l P S J s N z Y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E x M D R f X 1 B h Z 2 V f M j U 0 X z I 1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M D Q g K F B h Z 2 U g M j U 0 L T I 1 N S k v Q X V 0 b 1 J l b W 9 2 Z W R D b 2 x 1 b W 5 z M S 5 7 Q 2 9 s d W 1 u M S w w f S Z x d W 9 0 O y w m c X V v d D t T Z W N 0 a W 9 u M S 9 U Y W J s Z T E x M D Q g K F B h Z 2 U g M j U 0 L T I 1 N S k v Q X V 0 b 1 J l b W 9 2 Z W R D b 2 x 1 b W 5 z M S 5 7 Q 2 9 s d W 1 u M i w x f S Z x d W 9 0 O y w m c X V v d D t T Z W N 0 a W 9 u M S 9 U Y W J s Z T E x M D Q g K F B h Z 2 U g M j U 0 L T I 1 N S k v Q X V 0 b 1 J l b W 9 2 Z W R D b 2 x 1 b W 5 z M S 5 7 Q 2 9 s d W 1 u M y w y f S Z x d W 9 0 O y w m c X V v d D t T Z W N 0 a W 9 u M S 9 U Y W J s Z T E x M D Q g K F B h Z 2 U g M j U 0 L T I 1 N S k v Q X V 0 b 1 J l b W 9 2 Z W R D b 2 x 1 b W 5 z M S 5 7 Q 2 9 s d W 1 u N C w z f S Z x d W 9 0 O y w m c X V v d D t T Z W N 0 a W 9 u M S 9 U Y W J s Z T E x M D Q g K F B h Z 2 U g M j U 0 L T I 1 N S k v Q X V 0 b 1 J l b W 9 2 Z W R D b 2 x 1 b W 5 z M S 5 7 Q 2 9 s d W 1 u N S w 0 f S Z x d W 9 0 O y w m c X V v d D t T Z W N 0 a W 9 u M S 9 U Y W J s Z T E x M D Q g K F B h Z 2 U g M j U 0 L T I 1 N S k v Q X V 0 b 1 J l b W 9 2 Z W R D b 2 x 1 b W 5 z M S 5 7 Q 2 9 s d W 1 u N i w 1 f S Z x d W 9 0 O y w m c X V v d D t T Z W N 0 a W 9 u M S 9 U Y W J s Z T E x M D Q g K F B h Z 2 U g M j U 0 L T I 1 N S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x M D Q g K F B h Z 2 U g M j U 0 L T I 1 N S k v Q X V 0 b 1 J l b W 9 2 Z W R D b 2 x 1 b W 5 z M S 5 7 Q 2 9 s d W 1 u M S w w f S Z x d W 9 0 O y w m c X V v d D t T Z W N 0 a W 9 u M S 9 U Y W J s Z T E x M D Q g K F B h Z 2 U g M j U 0 L T I 1 N S k v Q X V 0 b 1 J l b W 9 2 Z W R D b 2 x 1 b W 5 z M S 5 7 Q 2 9 s d W 1 u M i w x f S Z x d W 9 0 O y w m c X V v d D t T Z W N 0 a W 9 u M S 9 U Y W J s Z T E x M D Q g K F B h Z 2 U g M j U 0 L T I 1 N S k v Q X V 0 b 1 J l b W 9 2 Z W R D b 2 x 1 b W 5 z M S 5 7 Q 2 9 s d W 1 u M y w y f S Z x d W 9 0 O y w m c X V v d D t T Z W N 0 a W 9 u M S 9 U Y W J s Z T E x M D Q g K F B h Z 2 U g M j U 0 L T I 1 N S k v Q X V 0 b 1 J l b W 9 2 Z W R D b 2 x 1 b W 5 z M S 5 7 Q 2 9 s d W 1 u N C w z f S Z x d W 9 0 O y w m c X V v d D t T Z W N 0 a W 9 u M S 9 U Y W J s Z T E x M D Q g K F B h Z 2 U g M j U 0 L T I 1 N S k v Q X V 0 b 1 J l b W 9 2 Z W R D b 2 x 1 b W 5 z M S 5 7 Q 2 9 s d W 1 u N S w 0 f S Z x d W 9 0 O y w m c X V v d D t T Z W N 0 a W 9 u M S 9 U Y W J s Z T E x M D Q g K F B h Z 2 U g M j U 0 L T I 1 N S k v Q X V 0 b 1 J l b W 9 2 Z W R D b 2 x 1 b W 5 z M S 5 7 Q 2 9 s d W 1 u N i w 1 f S Z x d W 9 0 O y w m c X V v d D t T Z W N 0 a W 9 u M S 9 U Y W J s Z T E x M D Q g K F B h Z 2 U g M j U 0 L T I 1 N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T A 0 J T I w K F B h Z 2 U l M j A y N T Q t M j U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D Q l M j A o U G F n Z S U y M D I 1 N C 0 y N T U p L 1 R h Y m x l M T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w N C U y M C h Q Y W d l J T I w M j U 0 L T I 1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O T c l M j A o U G F n Z S U y M D I 1 M C k l M j A o M i k 8 L 0 l 0 Z W 1 Q Y X R o P j w v S X R l b U x v Y 2 F 0 a W 9 u P j x T d G F i b G V F b n R y a W V z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J 1 Z m Z l c k 5 l e H R S Z W Z y Z X N o I i B W Y W x 1 Z T 0 i b D E i I C 8 + P E V u d H J 5 I F R 5 c G U 9 I k Z p b G x D b 2 x 1 b W 5 U e X B l c y I g V m F s d W U 9 I n N C Z 1 l H Q m d Z R 0 J n W T 0 i I C 8 + P E V u d H J 5 I F R 5 c G U 9 I k Z p b G x F b m F i b G V k I i B W Y W x 1 Z T 0 i b D E i I C 8 + P E V u d H J 5 I F R 5 c G U 9 I k Z p b G x M Y X N 0 V X B k Y X R l Z C I g V m F s d W U 9 I m Q y M D I 0 L T A 0 L T E 4 V D E y O j A z O j E x L j Y 2 M j A 5 N z l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g 2 N z I 2 O S 0 3 N z R m L T R l M T Q t Y W Y 4 O S 1 k N T M 5 M T d j M j Q 0 M T M i I C 8 + P E V u d H J 5 I F R 5 c G U 9 I k Z p b G x D b 3 V u d C I g V m F s d W U 9 I m w z O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x M D k 3 X 1 9 Q Y W d l X z I 1 M D E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O T c g K F B h Z 2 U g M j U w K S 9 B d X R v U m V t b 3 Z l Z E N v b H V t b n M x L n t D b 2 x 1 b W 4 x L D B 9 J n F 1 b 3 Q 7 L C Z x d W 9 0 O 1 N l Y 3 R p b 2 4 x L 1 R h Y m x l M T A 5 N y A o U G F n Z S A y N T A p L 0 F 1 d G 9 S Z W 1 v d m V k Q 2 9 s d W 1 u c z E u e 0 N v b H V t b j I s M X 0 m c X V v d D s s J n F 1 b 3 Q 7 U 2 V j d G l v b j E v V G F i b G U x M D k 3 I C h Q Y W d l I D I 1 M C k v Q X V 0 b 1 J l b W 9 2 Z W R D b 2 x 1 b W 5 z M S 5 7 Q 2 9 s d W 1 u M y w y f S Z x d W 9 0 O y w m c X V v d D t T Z W N 0 a W 9 u M S 9 U Y W J s Z T E w O T c g K F B h Z 2 U g M j U w K S 9 B d X R v U m V t b 3 Z l Z E N v b H V t b n M x L n t D b 2 x 1 b W 4 0 L D N 9 J n F 1 b 3 Q 7 L C Z x d W 9 0 O 1 N l Y 3 R p b 2 4 x L 1 R h Y m x l M T A 5 N y A o U G F n Z S A y N T A p L 0 F 1 d G 9 S Z W 1 v d m V k Q 2 9 s d W 1 u c z E u e 0 N v b H V t b j U s N H 0 m c X V v d D s s J n F 1 b 3 Q 7 U 2 V j d G l v b j E v V G F i b G U x M D k 3 I C h Q Y W d l I D I 1 M C k v Q X V 0 b 1 J l b W 9 2 Z W R D b 2 x 1 b W 5 z M S 5 7 Q 2 9 s d W 1 u N i w 1 f S Z x d W 9 0 O y w m c X V v d D t T Z W N 0 a W 9 u M S 9 U Y W J s Z T E w O T c g K F B h Z 2 U g M j U w K S 9 B d X R v U m V t b 3 Z l Z E N v b H V t b n M x L n t D b 2 x 1 b W 4 3 L D Z 9 J n F 1 b 3 Q 7 L C Z x d W 9 0 O 1 N l Y 3 R p b 2 4 x L 1 R h Y m x l M T A 5 N y A o U G F n Z S A y N T A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M D k 3 I C h Q Y W d l I D I 1 M C k v Q X V 0 b 1 J l b W 9 2 Z W R D b 2 x 1 b W 5 z M S 5 7 Q 2 9 s d W 1 u M S w w f S Z x d W 9 0 O y w m c X V v d D t T Z W N 0 a W 9 u M S 9 U Y W J s Z T E w O T c g K F B h Z 2 U g M j U w K S 9 B d X R v U m V t b 3 Z l Z E N v b H V t b n M x L n t D b 2 x 1 b W 4 y L D F 9 J n F 1 b 3 Q 7 L C Z x d W 9 0 O 1 N l Y 3 R p b 2 4 x L 1 R h Y m x l M T A 5 N y A o U G F n Z S A y N T A p L 0 F 1 d G 9 S Z W 1 v d m V k Q 2 9 s d W 1 u c z E u e 0 N v b H V t b j M s M n 0 m c X V v d D s s J n F 1 b 3 Q 7 U 2 V j d G l v b j E v V G F i b G U x M D k 3 I C h Q Y W d l I D I 1 M C k v Q X V 0 b 1 J l b W 9 2 Z W R D b 2 x 1 b W 5 z M S 5 7 Q 2 9 s d W 1 u N C w z f S Z x d W 9 0 O y w m c X V v d D t T Z W N 0 a W 9 u M S 9 U Y W J s Z T E w O T c g K F B h Z 2 U g M j U w K S 9 B d X R v U m V t b 3 Z l Z E N v b H V t b n M x L n t D b 2 x 1 b W 4 1 L D R 9 J n F 1 b 3 Q 7 L C Z x d W 9 0 O 1 N l Y 3 R p b 2 4 x L 1 R h Y m x l M T A 5 N y A o U G F n Z S A y N T A p L 0 F 1 d G 9 S Z W 1 v d m V k Q 2 9 s d W 1 u c z E u e 0 N v b H V t b j Y s N X 0 m c X V v d D s s J n F 1 b 3 Q 7 U 2 V j d G l v b j E v V G F i b G U x M D k 3 I C h Q Y W d l I D I 1 M C k v Q X V 0 b 1 J l b W 9 2 Z W R D b 2 x 1 b W 5 z M S 5 7 Q 2 9 s d W 1 u N y w 2 f S Z x d W 9 0 O y w m c X V v d D t T Z W N 0 a W 9 u M S 9 U Y W J s Z T E w O T c g K F B h Z 2 U g M j U w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O T c l M j A o U G F n Z S U y M D I 1 M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k 3 J T I w K F B h Z 2 U l M j A y N T A p J T I w K D I p L 1 R h Y m x l M T A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5 N y U y M C h Q Y W d l J T I w M j U w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5 N C U y M C h Q Y W d l J T I w M j Q 5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Z W M 4 Z j E 5 L T k z N D Y t N G I y Y y 1 i Z W Y w L T Y 5 O G M z Z T k x N j c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M D k 0 X 1 9 Q Y W d l X z I 0 O T c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d W 5 0 I i B W Y W x 1 Z T 0 i b D A i I C 8 + P E V u d H J 5 I F R 5 c G U 9 I k Z p b G x M Y X N 0 V X B k Y X R l Z C I g V m F s d W U 9 I m Q y M D I 0 L T A 0 L T E 4 V D A y O j U 5 O j A z L j k y M z M 0 M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A 5 N C A o U G F n Z S A y N D k p L 0 F 1 d G 9 S Z W 1 v d m V k Q 2 9 s d W 1 u c z E u e 0 N v b H V t b j E s M H 0 m c X V v d D s s J n F 1 b 3 Q 7 U 2 V j d G l v b j E v V G F i b G U x M D k 0 I C h Q Y W d l I D I 0 O S k v Q X V 0 b 1 J l b W 9 2 Z W R D b 2 x 1 b W 5 z M S 5 7 Q 2 9 s d W 1 u M i w x f S Z x d W 9 0 O y w m c X V v d D t T Z W N 0 a W 9 u M S 9 U Y W J s Z T E w O T Q g K F B h Z 2 U g M j Q 5 K S 9 B d X R v U m V t b 3 Z l Z E N v b H V t b n M x L n t D b 2 x 1 b W 4 z L D J 9 J n F 1 b 3 Q 7 L C Z x d W 9 0 O 1 N l Y 3 R p b 2 4 x L 1 R h Y m x l M T A 5 N C A o U G F n Z S A y N D k p L 0 F 1 d G 9 S Z W 1 v d m V k Q 2 9 s d W 1 u c z E u e 0 N v b H V t b j Q s M 3 0 m c X V v d D s s J n F 1 b 3 Q 7 U 2 V j d G l v b j E v V G F i b G U x M D k 0 I C h Q Y W d l I D I 0 O S k v Q X V 0 b 1 J l b W 9 2 Z W R D b 2 x 1 b W 5 z M S 5 7 Q 2 9 s d W 1 u N S w 0 f S Z x d W 9 0 O y w m c X V v d D t T Z W N 0 a W 9 u M S 9 U Y W J s Z T E w O T Q g K F B h Z 2 U g M j Q 5 K S 9 B d X R v U m V t b 3 Z l Z E N v b H V t b n M x L n t D b 2 x 1 b W 4 2 L D V 9 J n F 1 b 3 Q 7 L C Z x d W 9 0 O 1 N l Y 3 R p b 2 4 x L 1 R h Y m x l M T A 5 N C A o U G F n Z S A y N D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M D k 0 I C h Q Y W d l I D I 0 O S k v Q X V 0 b 1 J l b W 9 2 Z W R D b 2 x 1 b W 5 z M S 5 7 Q 2 9 s d W 1 u M S w w f S Z x d W 9 0 O y w m c X V v d D t T Z W N 0 a W 9 u M S 9 U Y W J s Z T E w O T Q g K F B h Z 2 U g M j Q 5 K S 9 B d X R v U m V t b 3 Z l Z E N v b H V t b n M x L n t D b 2 x 1 b W 4 y L D F 9 J n F 1 b 3 Q 7 L C Z x d W 9 0 O 1 N l Y 3 R p b 2 4 x L 1 R h Y m x l M T A 5 N C A o U G F n Z S A y N D k p L 0 F 1 d G 9 S Z W 1 v d m V k Q 2 9 s d W 1 u c z E u e 0 N v b H V t b j M s M n 0 m c X V v d D s s J n F 1 b 3 Q 7 U 2 V j d G l v b j E v V G F i b G U x M D k 0 I C h Q Y W d l I D I 0 O S k v Q X V 0 b 1 J l b W 9 2 Z W R D b 2 x 1 b W 5 z M S 5 7 Q 2 9 s d W 1 u N C w z f S Z x d W 9 0 O y w m c X V v d D t T Z W N 0 a W 9 u M S 9 U Y W J s Z T E w O T Q g K F B h Z 2 U g M j Q 5 K S 9 B d X R v U m V t b 3 Z l Z E N v b H V t b n M x L n t D b 2 x 1 b W 4 1 L D R 9 J n F 1 b 3 Q 7 L C Z x d W 9 0 O 1 N l Y 3 R p b 2 4 x L 1 R h Y m x l M T A 5 N C A o U G F n Z S A y N D k p L 0 F 1 d G 9 S Z W 1 v d m V k Q 2 9 s d W 1 u c z E u e 0 N v b H V t b j Y s N X 0 m c X V v d D s s J n F 1 b 3 Q 7 U 2 V j d G l v b j E v V G F i b G U x M D k 0 I C h Q Y W d l I D I 0 O S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D k 0 J T I w K F B h Z 2 U l M j A y N D k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5 N C U y M C h Q Y W d l J T I w M j Q 5 K S U y M C g y K S 9 U Y W J s Z T E w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O T Q l M j A o U G F n Z S U y M D I 0 O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O T M l M j A o U G F n Z S U y M D I 0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U x Z D A 5 Z S 1 k Y 2 M 4 L T Q 5 M j U t O G E 3 Z i 0 y M G U w Z W Q x Y j B l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A 5 M 1 9 f U G F n Z V 8 y N D g i I C 8 + P E V u d H J 5 I F R 5 c G U 9 I k Z p b G x l Z E N v b X B s Z X R l U m V z d W x 0 V G 9 X b 3 J r c 2 h l Z X Q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1 O j E 2 O j A 1 L j E y O D g 1 O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O T M g K F B h Z 2 U g M j Q 4 K S 9 B d X R v U m V t b 3 Z l Z E N v b H V t b n M x L n t D b 2 x 1 b W 4 x L D B 9 J n F 1 b 3 Q 7 L C Z x d W 9 0 O 1 N l Y 3 R p b 2 4 x L 1 R h Y m x l M T A 5 M y A o U G F n Z S A y N D g p L 0 F 1 d G 9 S Z W 1 v d m V k Q 2 9 s d W 1 u c z E u e 0 N v b H V t b j I s M X 0 m c X V v d D s s J n F 1 b 3 Q 7 U 2 V j d G l v b j E v V G F i b G U x M D k z I C h Q Y W d l I D I 0 O C k v Q X V 0 b 1 J l b W 9 2 Z W R D b 2 x 1 b W 5 z M S 5 7 Q 2 9 s d W 1 u M y w y f S Z x d W 9 0 O y w m c X V v d D t T Z W N 0 a W 9 u M S 9 U Y W J s Z T E w O T M g K F B h Z 2 U g M j Q 4 K S 9 B d X R v U m V t b 3 Z l Z E N v b H V t b n M x L n t D b 2 x 1 b W 4 0 L D N 9 J n F 1 b 3 Q 7 L C Z x d W 9 0 O 1 N l Y 3 R p b 2 4 x L 1 R h Y m x l M T A 5 M y A o U G F n Z S A y N D g p L 0 F 1 d G 9 S Z W 1 v d m V k Q 2 9 s d W 1 u c z E u e 0 N v b H V t b j U s N H 0 m c X V v d D s s J n F 1 b 3 Q 7 U 2 V j d G l v b j E v V G F i b G U x M D k z I C h Q Y W d l I D I 0 O C k v Q X V 0 b 1 J l b W 9 2 Z W R D b 2 x 1 b W 5 z M S 5 7 Q 2 9 s d W 1 u N i w 1 f S Z x d W 9 0 O y w m c X V v d D t T Z W N 0 a W 9 u M S 9 U Y W J s Z T E w O T M g K F B h Z 2 U g M j Q 4 K S 9 B d X R v U m V t b 3 Z l Z E N v b H V t b n M x L n t D b 2 x 1 b W 4 3 L D Z 9 J n F 1 b 3 Q 7 L C Z x d W 9 0 O 1 N l Y 3 R p b 2 4 x L 1 R h Y m x l M T A 5 M y A o U G F n Z S A y N D g p L 0 F 1 d G 9 S Z W 1 v d m V k Q 2 9 s d W 1 u c z E u e 0 N v b H V t b j g s N 3 0 m c X V v d D s s J n F 1 b 3 Q 7 U 2 V j d G l v b j E v V G F i b G U x M D k z I C h Q Y W d l I D I 0 O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w O T M g K F B h Z 2 U g M j Q 4 K S 9 B d X R v U m V t b 3 Z l Z E N v b H V t b n M x L n t D b 2 x 1 b W 4 x L D B 9 J n F 1 b 3 Q 7 L C Z x d W 9 0 O 1 N l Y 3 R p b 2 4 x L 1 R h Y m x l M T A 5 M y A o U G F n Z S A y N D g p L 0 F 1 d G 9 S Z W 1 v d m V k Q 2 9 s d W 1 u c z E u e 0 N v b H V t b j I s M X 0 m c X V v d D s s J n F 1 b 3 Q 7 U 2 V j d G l v b j E v V G F i b G U x M D k z I C h Q Y W d l I D I 0 O C k v Q X V 0 b 1 J l b W 9 2 Z W R D b 2 x 1 b W 5 z M S 5 7 Q 2 9 s d W 1 u M y w y f S Z x d W 9 0 O y w m c X V v d D t T Z W N 0 a W 9 u M S 9 U Y W J s Z T E w O T M g K F B h Z 2 U g M j Q 4 K S 9 B d X R v U m V t b 3 Z l Z E N v b H V t b n M x L n t D b 2 x 1 b W 4 0 L D N 9 J n F 1 b 3 Q 7 L C Z x d W 9 0 O 1 N l Y 3 R p b 2 4 x L 1 R h Y m x l M T A 5 M y A o U G F n Z S A y N D g p L 0 F 1 d G 9 S Z W 1 v d m V k Q 2 9 s d W 1 u c z E u e 0 N v b H V t b j U s N H 0 m c X V v d D s s J n F 1 b 3 Q 7 U 2 V j d G l v b j E v V G F i b G U x M D k z I C h Q Y W d l I D I 0 O C k v Q X V 0 b 1 J l b W 9 2 Z W R D b 2 x 1 b W 5 z M S 5 7 Q 2 9 s d W 1 u N i w 1 f S Z x d W 9 0 O y w m c X V v d D t T Z W N 0 a W 9 u M S 9 U Y W J s Z T E w O T M g K F B h Z 2 U g M j Q 4 K S 9 B d X R v U m V t b 3 Z l Z E N v b H V t b n M x L n t D b 2 x 1 b W 4 3 L D Z 9 J n F 1 b 3 Q 7 L C Z x d W 9 0 O 1 N l Y 3 R p b 2 4 x L 1 R h Y m x l M T A 5 M y A o U G F n Z S A y N D g p L 0 F 1 d G 9 S Z W 1 v d m V k Q 2 9 s d W 1 u c z E u e 0 N v b H V t b j g s N 3 0 m c X V v d D s s J n F 1 b 3 Q 7 U 2 V j d G l v b j E v V G F i b G U x M D k z I C h Q Y W d l I D I 0 O C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D k z J T I w K F B h Z 2 U l M j A y N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5 M y U y M C h Q Y W d l J T I w M j Q 4 K S 9 U Y W J s Z T E w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O T M l M j A o U G F n Z S U y M D I 0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l 7 q s + c L 0 C N y 6 I p o h Q u 1 w A A A A A C A A A A A A A Q Z g A A A A E A A C A A A A D 5 O O C l Q y L 2 L M W u r 5 e h m P 2 y c q Q I / M G T p o 9 D i y T T S u S W y g A A A A A O g A A A A A I A A C A A A A B Q c a T T h 3 r p Y 7 9 3 b 4 w p 4 v 9 H W W T x z 5 X Y b a I N l 5 V R 2 M o m O 1 A A A A A e u I f c + r d b h v o x E C / f P K y e Q x N e z q A g s w Y e n U Z G / J F d 3 4 D V P U V b 9 4 f 7 n b c R A b + d v l X 0 I U q u + E A F f z E Z H / q L K 2 n u Z a A I R q t M o a J l r A M 2 8 d 0 / h E A A A A C i A E J W 7 K w C J x q 2 w Q L q E H a L a 1 X X s 1 6 y m H 4 p j L g R I j H 6 V N 1 F I R f g M 5 L 8 H f A E C h f a 2 / p J o 4 B 3 o g C Y f 4 9 y T r g N 3 U V K < / D a t a M a s h u p > 
</file>

<file path=customXml/itemProps1.xml><?xml version="1.0" encoding="utf-8"?>
<ds:datastoreItem xmlns:ds="http://schemas.openxmlformats.org/officeDocument/2006/customXml" ds:itemID="{4DCC1117-62EF-4B22-A618-5E37AD299F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Union</vt:lpstr>
      <vt:lpstr>Sampath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2024-04-20T10:30:51Z</dcterms:created>
  <dcterms:modified xsi:type="dcterms:W3CDTF">2024-04-22T06:45:55Z</dcterms:modified>
</cp:coreProperties>
</file>