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tic\Lab\finaltern\"/>
    </mc:Choice>
  </mc:AlternateContent>
  <xr:revisionPtr revIDLastSave="0" documentId="13_ncr:1_{4BAE31AF-D57B-4B49-8210-7E24FEACA8E4}" xr6:coauthVersionLast="47" xr6:coauthVersionMax="47" xr10:uidLastSave="{00000000-0000-0000-0000-000000000000}"/>
  <bookViews>
    <workbookView xWindow="-110" yWindow="-110" windowWidth="19420" windowHeight="11020" activeTab="1" xr2:uid="{AFF9C1CA-CF15-46D7-B189-7B57CD72D1BF}"/>
  </bookViews>
  <sheets>
    <sheet name="LP" sheetId="2" r:id="rId1"/>
    <sheet name="Decision Theory" sheetId="1" r:id="rId2"/>
    <sheet name="What-If" sheetId="3" r:id="rId3"/>
    <sheet name="Production" sheetId="4" r:id="rId4"/>
    <sheet name="TSP" sheetId="5" r:id="rId5"/>
  </sheets>
  <definedNames>
    <definedName name="solver_adj" localSheetId="0" hidden="1">LP!$B$12:$C$12</definedName>
    <definedName name="solver_adj" localSheetId="3" hidden="1">Production!$B$8:$B$9</definedName>
    <definedName name="solver_adj" localSheetId="4" hidden="1">TSP!$B$15:$B$24</definedName>
    <definedName name="solver_cvg" localSheetId="0" hidden="1">0.0001</definedName>
    <definedName name="solver_cvg" localSheetId="3" hidden="1">0.0001</definedName>
    <definedName name="solver_cvg" localSheetId="4" hidden="1">0.0001</definedName>
    <definedName name="solver_drv" localSheetId="0" hidden="1">1</definedName>
    <definedName name="solver_drv" localSheetId="3" hidden="1">2</definedName>
    <definedName name="solver_drv" localSheetId="4" hidden="1">1</definedName>
    <definedName name="solver_eng" localSheetId="0" hidden="1">2</definedName>
    <definedName name="solver_eng" localSheetId="3" hidden="1">2</definedName>
    <definedName name="solver_eng" localSheetId="4" hidden="1">3</definedName>
    <definedName name="solver_est" localSheetId="0" hidden="1">1</definedName>
    <definedName name="solver_est" localSheetId="3" hidden="1">1</definedName>
    <definedName name="solver_est" localSheetId="4" hidden="1">1</definedName>
    <definedName name="solver_itr" localSheetId="0" hidden="1">2147483647</definedName>
    <definedName name="solver_itr" localSheetId="3" hidden="1">2147483647</definedName>
    <definedName name="solver_itr" localSheetId="4" hidden="1">2147483647</definedName>
    <definedName name="solver_lhs1" localSheetId="0" hidden="1">LP!$H$7:$H$8</definedName>
    <definedName name="solver_lhs1" localSheetId="3" hidden="1">Production!$C$5:$E$5</definedName>
    <definedName name="solver_lhs1" localSheetId="4" hidden="1">TSP!$B$15:$B$24</definedName>
    <definedName name="solver_lhs2" localSheetId="3" hidden="1">Production!$C$9:$E$9</definedName>
    <definedName name="solver_mip" localSheetId="0" hidden="1">2147483647</definedName>
    <definedName name="solver_mip" localSheetId="3" hidden="1">2147483647</definedName>
    <definedName name="solver_mip" localSheetId="4" hidden="1">2147483647</definedName>
    <definedName name="solver_mni" localSheetId="0" hidden="1">30</definedName>
    <definedName name="solver_mni" localSheetId="3" hidden="1">30</definedName>
    <definedName name="solver_mni" localSheetId="4" hidden="1">30</definedName>
    <definedName name="solver_mrt" localSheetId="0" hidden="1">0.075</definedName>
    <definedName name="solver_mrt" localSheetId="3" hidden="1">0.075</definedName>
    <definedName name="solver_mrt" localSheetId="4" hidden="1">0.5</definedName>
    <definedName name="solver_msl" localSheetId="0" hidden="1">2</definedName>
    <definedName name="solver_msl" localSheetId="3" hidden="1">2</definedName>
    <definedName name="solver_msl" localSheetId="4" hidden="1">2</definedName>
    <definedName name="solver_neg" localSheetId="0" hidden="1">1</definedName>
    <definedName name="solver_neg" localSheetId="3" hidden="1">1</definedName>
    <definedName name="solver_neg" localSheetId="4" hidden="1">1</definedName>
    <definedName name="solver_nod" localSheetId="0" hidden="1">2147483647</definedName>
    <definedName name="solver_nod" localSheetId="3" hidden="1">2147483647</definedName>
    <definedName name="solver_nod" localSheetId="4" hidden="1">2147483647</definedName>
    <definedName name="solver_num" localSheetId="0" hidden="1">1</definedName>
    <definedName name="solver_num" localSheetId="3" hidden="1">1</definedName>
    <definedName name="solver_num" localSheetId="4" hidden="1">1</definedName>
    <definedName name="solver_nwt" localSheetId="0" hidden="1">1</definedName>
    <definedName name="solver_nwt" localSheetId="3" hidden="1">1</definedName>
    <definedName name="solver_nwt" localSheetId="4" hidden="1">1</definedName>
    <definedName name="solver_opt" localSheetId="0" hidden="1">LP!$B$13</definedName>
    <definedName name="solver_opt" localSheetId="3" hidden="1">Production!$F$9</definedName>
    <definedName name="solver_opt" localSheetId="4" hidden="1">TSP!$C$25</definedName>
    <definedName name="solver_pre" localSheetId="0" hidden="1">0.000001</definedName>
    <definedName name="solver_pre" localSheetId="3" hidden="1">0.000001</definedName>
    <definedName name="solver_pre" localSheetId="4" hidden="1">0.000001</definedName>
    <definedName name="solver_rbv" localSheetId="0" hidden="1">1</definedName>
    <definedName name="solver_rbv" localSheetId="3" hidden="1">2</definedName>
    <definedName name="solver_rbv" localSheetId="4" hidden="1">1</definedName>
    <definedName name="solver_rel1" localSheetId="0" hidden="1">1</definedName>
    <definedName name="solver_rel1" localSheetId="3" hidden="1">1</definedName>
    <definedName name="solver_rel1" localSheetId="4" hidden="1">6</definedName>
    <definedName name="solver_rel2" localSheetId="3" hidden="1">1</definedName>
    <definedName name="solver_rhs1" localSheetId="0" hidden="1">LP!$J$7:$J$8</definedName>
    <definedName name="solver_rhs1" localSheetId="3" hidden="1">Production!$C$7:$E$7</definedName>
    <definedName name="solver_rhs1" localSheetId="4" hidden="1">"AllDifferent"</definedName>
    <definedName name="solver_rhs2" localSheetId="3" hidden="1">Production!$C$11:$E$11</definedName>
    <definedName name="solver_rlx" localSheetId="0" hidden="1">2</definedName>
    <definedName name="solver_rlx" localSheetId="3" hidden="1">2</definedName>
    <definedName name="solver_rlx" localSheetId="4" hidden="1">2</definedName>
    <definedName name="solver_rsd" localSheetId="0" hidden="1">0</definedName>
    <definedName name="solver_rsd" localSheetId="3" hidden="1">0</definedName>
    <definedName name="solver_rsd" localSheetId="4" hidden="1">0</definedName>
    <definedName name="solver_scl" localSheetId="0" hidden="1">1</definedName>
    <definedName name="solver_scl" localSheetId="3" hidden="1">2</definedName>
    <definedName name="solver_scl" localSheetId="4" hidden="1">1</definedName>
    <definedName name="solver_sho" localSheetId="0" hidden="1">2</definedName>
    <definedName name="solver_sho" localSheetId="3" hidden="1">2</definedName>
    <definedName name="solver_sho" localSheetId="4" hidden="1">2</definedName>
    <definedName name="solver_ssz" localSheetId="0" hidden="1">100</definedName>
    <definedName name="solver_ssz" localSheetId="3" hidden="1">100</definedName>
    <definedName name="solver_ssz" localSheetId="4" hidden="1">100</definedName>
    <definedName name="solver_tim" localSheetId="0" hidden="1">2147483647</definedName>
    <definedName name="solver_tim" localSheetId="3" hidden="1">2147483647</definedName>
    <definedName name="solver_tim" localSheetId="4" hidden="1">2147483647</definedName>
    <definedName name="solver_tol" localSheetId="0" hidden="1">0.01</definedName>
    <definedName name="solver_tol" localSheetId="3" hidden="1">0.01</definedName>
    <definedName name="solver_tol" localSheetId="4" hidden="1">0.01</definedName>
    <definedName name="solver_typ" localSheetId="0" hidden="1">1</definedName>
    <definedName name="solver_typ" localSheetId="3" hidden="1">1</definedName>
    <definedName name="solver_typ" localSheetId="4" hidden="1">2</definedName>
    <definedName name="solver_val" localSheetId="0" hidden="1">0</definedName>
    <definedName name="solver_val" localSheetId="3" hidden="1">0</definedName>
    <definedName name="solver_val" localSheetId="4" hidden="1">0</definedName>
    <definedName name="solver_ver" localSheetId="0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I4" i="1"/>
  <c r="B18" i="1" s="1"/>
  <c r="C17" i="5" a="1"/>
  <c r="C17" i="5" s="1"/>
  <c r="C16" i="5" a="1"/>
  <c r="C16" i="5" s="1"/>
  <c r="C15" i="5" a="1"/>
  <c r="C15" i="5" s="1"/>
  <c r="C24" i="5" a="1"/>
  <c r="C24" i="5" s="1"/>
  <c r="D15" i="5" a="1"/>
  <c r="D15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E5" i="4"/>
  <c r="D5" i="4"/>
  <c r="C5" i="4"/>
  <c r="B6" i="3"/>
  <c r="F5" i="3" s="1"/>
  <c r="B17" i="1"/>
  <c r="I15" i="1"/>
  <c r="I16" i="1"/>
  <c r="I17" i="1"/>
  <c r="I18" i="1"/>
  <c r="I14" i="1"/>
  <c r="I8" i="1"/>
  <c r="I7" i="1"/>
  <c r="I6" i="1"/>
  <c r="I5" i="1"/>
  <c r="B16" i="1"/>
  <c r="H15" i="1"/>
  <c r="H16" i="1"/>
  <c r="H17" i="1"/>
  <c r="H18" i="1"/>
  <c r="H14" i="1"/>
  <c r="G15" i="1"/>
  <c r="G16" i="1"/>
  <c r="G17" i="1"/>
  <c r="G18" i="1"/>
  <c r="G14" i="1"/>
  <c r="F15" i="1"/>
  <c r="F16" i="1"/>
  <c r="F17" i="1"/>
  <c r="F18" i="1"/>
  <c r="F14" i="1"/>
  <c r="E15" i="1"/>
  <c r="E16" i="1"/>
  <c r="E17" i="1"/>
  <c r="E18" i="1"/>
  <c r="E14" i="1"/>
  <c r="G13" i="1"/>
  <c r="F13" i="1"/>
  <c r="E13" i="1"/>
  <c r="H5" i="1"/>
  <c r="H6" i="1"/>
  <c r="H7" i="1"/>
  <c r="H8" i="1"/>
  <c r="H4" i="1"/>
  <c r="B15" i="1" s="1"/>
  <c r="B14" i="1"/>
  <c r="G5" i="1"/>
  <c r="G6" i="1"/>
  <c r="G7" i="1"/>
  <c r="G8" i="1"/>
  <c r="G4" i="1"/>
  <c r="B13" i="1"/>
  <c r="F5" i="1"/>
  <c r="F6" i="1"/>
  <c r="F7" i="1"/>
  <c r="F8" i="1"/>
  <c r="F4" i="1"/>
  <c r="B12" i="1"/>
  <c r="E5" i="1"/>
  <c r="E6" i="1"/>
  <c r="E7" i="1"/>
  <c r="E8" i="1"/>
  <c r="E4" i="1"/>
  <c r="H8" i="2"/>
  <c r="H7" i="2"/>
  <c r="E8" i="2"/>
  <c r="E7" i="2"/>
  <c r="B13" i="2"/>
  <c r="B19" i="1" l="1"/>
  <c r="F9" i="4"/>
  <c r="C25" i="5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<sst xmlns="http://schemas.openxmlformats.org/spreadsheetml/2006/main" count="104" uniqueCount="81">
  <si>
    <t>Project</t>
  </si>
  <si>
    <t>Interest Rate</t>
  </si>
  <si>
    <t>Max</t>
  </si>
  <si>
    <t>Min</t>
  </si>
  <si>
    <t>Equal 
Likelihood</t>
  </si>
  <si>
    <t>Hurwicz</t>
  </si>
  <si>
    <t>EV</t>
  </si>
  <si>
    <t>Decline</t>
  </si>
  <si>
    <t>Stable</t>
  </si>
  <si>
    <t>Increase</t>
  </si>
  <si>
    <t>Office Park</t>
  </si>
  <si>
    <t>Office Building</t>
  </si>
  <si>
    <t>Warehouse</t>
  </si>
  <si>
    <t>Mall</t>
  </si>
  <si>
    <t>Condominiums</t>
  </si>
  <si>
    <t>Probability</t>
  </si>
  <si>
    <t>Decision Criterion</t>
  </si>
  <si>
    <t>EOL</t>
  </si>
  <si>
    <t>Minimax Regret</t>
  </si>
  <si>
    <t>EOL(Expected Opportunity Loss)</t>
  </si>
  <si>
    <t>EV(Expected Value)</t>
  </si>
  <si>
    <t>EVPI</t>
  </si>
  <si>
    <t>Bowl</t>
  </si>
  <si>
    <t>Mug</t>
  </si>
  <si>
    <t>Profit per unt</t>
  </si>
  <si>
    <t>Resource</t>
  </si>
  <si>
    <t>Available</t>
  </si>
  <si>
    <t>Usage</t>
  </si>
  <si>
    <t>Leftover</t>
  </si>
  <si>
    <t>Labour(hr/unit)</t>
  </si>
  <si>
    <t>Clay(lb/unit)</t>
  </si>
  <si>
    <t>Production</t>
  </si>
  <si>
    <t>Profit =</t>
  </si>
  <si>
    <t xml:space="preserve">คำนวณหาการจ่ายคืนแบบ EMI </t>
  </si>
  <si>
    <t>เงินกู้</t>
  </si>
  <si>
    <t>Two input data table</t>
  </si>
  <si>
    <t>ดอกเบี้ย</t>
  </si>
  <si>
    <t>ต่อปี</t>
  </si>
  <si>
    <t>ระยะเวลา</t>
  </si>
  <si>
    <t>ปี</t>
  </si>
  <si>
    <t>จำนวนเงินที่ต้องผ่อน</t>
  </si>
  <si>
    <t>บาทต่อเดือน</t>
  </si>
  <si>
    <t>One input data table</t>
  </si>
  <si>
    <t>จำนวนเงินที่ต้องชำระ</t>
  </si>
  <si>
    <t>(Current)</t>
  </si>
  <si>
    <t>Products</t>
  </si>
  <si>
    <t xml:space="preserve">Highland Craft Store </t>
  </si>
  <si>
    <t>bowls</t>
  </si>
  <si>
    <t>mugs</t>
  </si>
  <si>
    <t>&lt;=</t>
  </si>
  <si>
    <t>maximin (Pessimistic)</t>
  </si>
  <si>
    <t>maximax (Opimisitic)</t>
  </si>
  <si>
    <t>Opportunity loss</t>
  </si>
  <si>
    <t>Hurwicz(Alpha = 0.5)</t>
  </si>
  <si>
    <t>ERPI</t>
  </si>
  <si>
    <t>Equal Likelihood (P = 1/3)</t>
  </si>
  <si>
    <t>section</t>
  </si>
  <si>
    <t>total number of hours(thousands)</t>
  </si>
  <si>
    <t>number of hours needed to produce each model</t>
  </si>
  <si>
    <t>luxury</t>
  </si>
  <si>
    <t xml:space="preserve">regular </t>
  </si>
  <si>
    <t>ecportation</t>
  </si>
  <si>
    <t>carpentry</t>
  </si>
  <si>
    <t>finishing</t>
  </si>
  <si>
    <t>profit</t>
  </si>
  <si>
    <t>Name</t>
  </si>
  <si>
    <t>Tangerang</t>
  </si>
  <si>
    <t>Serpong</t>
  </si>
  <si>
    <t>Larangan Indah</t>
  </si>
  <si>
    <t>Ps. Rebo</t>
  </si>
  <si>
    <t>Rawamangun</t>
  </si>
  <si>
    <t>Pegangsaan Dua</t>
  </si>
  <si>
    <t>Pademangan</t>
  </si>
  <si>
    <t>Grogol</t>
  </si>
  <si>
    <t>Kedoya Ultara</t>
  </si>
  <si>
    <t>Depok</t>
  </si>
  <si>
    <t>name</t>
  </si>
  <si>
    <t>distance</t>
  </si>
  <si>
    <t>total</t>
  </si>
  <si>
    <t>order</t>
  </si>
  <si>
    <t>sittikorn chaloemkittichai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</si>
</sst>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฿&quot;#,##0.00;[Red]\-&quot;฿&quot;#,##0.00"/>
    <numFmt numFmtId="44" formatCode="_-&quot;฿&quot;* #,##0.00_-;\-&quot;฿&quot;* #,##0.00_-;_-&quot;฿&quot;* &quot;-&quot;??_-;_-@_-"/>
    <numFmt numFmtId="187" formatCode="0.0"/>
    <numFmt numFmtId="188" formatCode="&quot;$&quot;#,##0.00_);[Red]\(&quot;$&quot;#,##0.00\)"/>
    <numFmt numFmtId="189" formatCode="_(&quot;$&quot;* #,##0_);_(&quot;$&quot;* \(#,##0\);_(&quot;$&quot;* &quot;-&quot;??_);_(@_)"/>
  </numFmts>
  <fonts count="12">
    <font>
      <sz val="11"/>
      <color theme="1"/>
      <name val="Tahoma"/>
      <family val="2"/>
      <charset val="222"/>
      <scheme val="minor"/>
    </font>
    <font>
      <b/>
      <sz val="11"/>
      <color theme="1"/>
      <name val="Space Mono"/>
      <family val="3"/>
    </font>
    <font>
      <sz val="11"/>
      <color theme="1"/>
      <name val="Space Mono"/>
      <family val="3"/>
    </font>
    <font>
      <b/>
      <sz val="11"/>
      <color rgb="FFFF0000"/>
      <name val="Space Mono"/>
      <family val="3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18"/>
      <color rgb="FFFF0000"/>
      <name val="TH SarabunPSK"/>
      <family val="2"/>
    </font>
    <font>
      <sz val="12"/>
      <color rgb="FF222222"/>
      <name val="Verdana"/>
      <family val="2"/>
    </font>
    <font>
      <sz val="11"/>
      <color theme="1"/>
      <name val="Tahoma"/>
      <family val="2"/>
      <charset val="222"/>
      <scheme val="minor"/>
    </font>
    <font>
      <sz val="20"/>
      <color theme="1"/>
      <name val="TH SarabunPSK"/>
      <family val="2"/>
    </font>
    <font>
      <b/>
      <sz val="20"/>
      <color theme="1"/>
      <name val="TH SarabunPSK"/>
      <family val="2"/>
    </font>
    <font>
      <b/>
      <sz val="18"/>
      <color theme="1"/>
      <name val="Space Mono"/>
      <family val="3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"/>
    </xf>
    <xf numFmtId="187" fontId="2" fillId="0" borderId="4" xfId="0" applyNumberFormat="1" applyFont="1" applyBorder="1" applyAlignment="1">
      <alignment horizontal="center"/>
    </xf>
    <xf numFmtId="187" fontId="2" fillId="0" borderId="1" xfId="0" applyNumberFormat="1" applyFont="1" applyBorder="1" applyAlignment="1">
      <alignment horizontal="center"/>
    </xf>
    <xf numFmtId="187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/>
    <xf numFmtId="0" fontId="2" fillId="0" borderId="4" xfId="0" applyFont="1" applyBorder="1"/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5" fillId="0" borderId="0" xfId="0" applyFont="1"/>
    <xf numFmtId="9" fontId="4" fillId="0" borderId="1" xfId="0" applyNumberFormat="1" applyFont="1" applyBorder="1"/>
    <xf numFmtId="8" fontId="4" fillId="0" borderId="0" xfId="0" applyNumberFormat="1" applyFont="1"/>
    <xf numFmtId="0" fontId="7" fillId="0" borderId="0" xfId="0" applyFont="1"/>
    <xf numFmtId="0" fontId="5" fillId="0" borderId="1" xfId="0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5" fillId="5" borderId="1" xfId="0" applyFont="1" applyFill="1" applyBorder="1"/>
    <xf numFmtId="44" fontId="4" fillId="7" borderId="1" xfId="1" applyFont="1" applyFill="1" applyBorder="1"/>
    <xf numFmtId="188" fontId="9" fillId="6" borderId="1" xfId="0" applyNumberFormat="1" applyFont="1" applyFill="1" applyBorder="1"/>
    <xf numFmtId="189" fontId="5" fillId="2" borderId="1" xfId="1" applyNumberFormat="1" applyFont="1" applyFill="1" applyBorder="1"/>
    <xf numFmtId="0" fontId="10" fillId="2" borderId="1" xfId="0" applyFont="1" applyFill="1" applyBorder="1"/>
    <xf numFmtId="0" fontId="1" fillId="0" borderId="1" xfId="0" applyFont="1" applyBorder="1"/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4" borderId="0" xfId="0" applyFont="1" applyFill="1"/>
    <xf numFmtId="0" fontId="2" fillId="8" borderId="0" xfId="0" applyFont="1" applyFill="1"/>
    <xf numFmtId="44" fontId="4" fillId="0" borderId="1" xfId="1" applyFont="1" applyBorder="1"/>
    <xf numFmtId="8" fontId="6" fillId="0" borderId="1" xfId="0" applyNumberFormat="1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5" fillId="0" borderId="13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8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139290</xdr:colOff>
      <xdr:row>0</xdr:row>
      <xdr:rowOff>190500</xdr:rowOff>
    </xdr:from>
    <xdr:to>
      <xdr:col>5</xdr:col>
      <xdr:colOff>695324</xdr:colOff>
      <xdr:row>0</xdr:row>
      <xdr:rowOff>1247775</xdr:rowOff>
    </xdr:to>
    <xdr:pic>
      <xdr:nvPicPr>
        <xdr:cNvPr id="4" name="Picture 3" descr="Crafts Store Logo Circle And Ribbon Decoration-vector Logo-free Vector Free  Download">
          <a:extLst>
            <a:ext uri="{FF2B5EF4-FFF2-40B4-BE49-F238E27FC236}">
              <a16:creationId xmlns:a16="http://schemas.microsoft.com/office/drawing/2014/main" id="{D03061A4-8D19-32E2-6C07-4E7C8A145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690" y="190500"/>
          <a:ext cx="1308509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411C-9DE7-4673-B645-37A5B3470A49}">
  <dimension ref="A1:J13"/>
  <sheetViews>
    <sheetView zoomScale="137" workbookViewId="0">
      <selection activeCell="M4" sqref="M4"/>
    </sheetView>
  </sheetViews>
  <sheetFormatPr defaultColWidth="9" defaultRowHeight="14.5"/>
  <cols>
    <col min="1" max="1" width="26.58203125" style="11" bestFit="1" customWidth="1"/>
    <col min="2" max="3" width="9" style="11"/>
    <col min="4" max="4" width="12.33203125" style="11" bestFit="1" customWidth="1"/>
    <col min="5" max="5" width="9.83203125" style="11" customWidth="1"/>
    <col min="6" max="6" width="10.08203125" style="11" bestFit="1" customWidth="1"/>
    <col min="7" max="16384" width="9" style="11"/>
  </cols>
  <sheetData>
    <row r="1" spans="1:10" ht="108" customHeight="1">
      <c r="A1" s="49" t="s">
        <v>46</v>
      </c>
      <c r="B1" s="49"/>
      <c r="C1" s="49"/>
      <c r="D1" s="49"/>
      <c r="E1" s="49"/>
      <c r="F1" s="49"/>
      <c r="G1"/>
    </row>
    <row r="3" spans="1:10" ht="15">
      <c r="A3" s="39" t="s">
        <v>45</v>
      </c>
      <c r="B3" s="1" t="s">
        <v>22</v>
      </c>
      <c r="C3" s="1" t="s">
        <v>23</v>
      </c>
    </row>
    <row r="4" spans="1:10">
      <c r="A4" s="5" t="s">
        <v>24</v>
      </c>
      <c r="B4" s="6">
        <v>40</v>
      </c>
      <c r="C4" s="6">
        <v>50</v>
      </c>
    </row>
    <row r="5" spans="1:10">
      <c r="B5" s="17"/>
      <c r="C5" s="17"/>
    </row>
    <row r="6" spans="1:10" ht="15">
      <c r="A6" s="39" t="s">
        <v>25</v>
      </c>
      <c r="B6" s="40"/>
      <c r="C6" s="41"/>
      <c r="D6" s="39" t="s">
        <v>26</v>
      </c>
      <c r="E6" s="1" t="s">
        <v>27</v>
      </c>
      <c r="F6" s="1" t="s">
        <v>28</v>
      </c>
    </row>
    <row r="7" spans="1:10">
      <c r="A7" s="18" t="s">
        <v>29</v>
      </c>
      <c r="B7" s="22">
        <v>1</v>
      </c>
      <c r="C7" s="23">
        <v>2</v>
      </c>
      <c r="D7" s="20">
        <v>40</v>
      </c>
      <c r="E7" s="18">
        <f>SUMPRODUCT(B7:C7,B12:C12)</f>
        <v>40</v>
      </c>
      <c r="F7" s="18"/>
      <c r="H7" s="11">
        <f>B12+2*C12</f>
        <v>40</v>
      </c>
      <c r="I7" s="11" t="s">
        <v>49</v>
      </c>
      <c r="J7" s="11">
        <v>40</v>
      </c>
    </row>
    <row r="8" spans="1:10">
      <c r="A8" s="19" t="s">
        <v>30</v>
      </c>
      <c r="B8" s="24">
        <v>4</v>
      </c>
      <c r="C8" s="25">
        <v>3</v>
      </c>
      <c r="D8" s="21">
        <v>120</v>
      </c>
      <c r="E8" s="19">
        <f>SUMPRODUCT(B8:C8,B12:C12)</f>
        <v>120</v>
      </c>
      <c r="F8" s="19"/>
      <c r="H8" s="11">
        <f>4*B12+3*C12</f>
        <v>120</v>
      </c>
      <c r="I8" s="11" t="s">
        <v>49</v>
      </c>
      <c r="J8" s="11">
        <v>120</v>
      </c>
    </row>
    <row r="10" spans="1:10" ht="15">
      <c r="A10" s="42" t="s">
        <v>31</v>
      </c>
      <c r="E10"/>
    </row>
    <row r="11" spans="1:10">
      <c r="B11" s="11" t="s">
        <v>47</v>
      </c>
      <c r="C11" s="11" t="s">
        <v>48</v>
      </c>
    </row>
    <row r="12" spans="1:10">
      <c r="B12" s="43">
        <v>24</v>
      </c>
      <c r="C12" s="43">
        <v>8</v>
      </c>
    </row>
    <row r="13" spans="1:10">
      <c r="A13" s="11" t="s">
        <v>32</v>
      </c>
      <c r="B13" s="11">
        <f>SUMPRODUCT(B12:C12,B4:C4)</f>
        <v>1360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917D-0D42-4D8D-90E9-996CC5E910C0}">
  <dimension ref="A2:J21"/>
  <sheetViews>
    <sheetView tabSelected="1" topLeftCell="A4" zoomScale="114" workbookViewId="0">
      <selection activeCell="A22" sqref="A22"/>
    </sheetView>
  </sheetViews>
  <sheetFormatPr defaultRowHeight="14"/>
  <cols>
    <col min="1" max="1" width="35.58203125" bestFit="1" customWidth="1"/>
    <col min="2" max="4" width="20.58203125" customWidth="1"/>
    <col min="5" max="9" width="10.58203125" customWidth="1"/>
  </cols>
  <sheetData>
    <row r="2" spans="1:10" ht="15">
      <c r="A2" s="57" t="s">
        <v>0</v>
      </c>
      <c r="B2" s="57" t="s">
        <v>1</v>
      </c>
      <c r="C2" s="57"/>
      <c r="D2" s="57"/>
      <c r="E2" s="50" t="s">
        <v>2</v>
      </c>
      <c r="F2" s="50" t="s">
        <v>3</v>
      </c>
      <c r="G2" s="58" t="s">
        <v>4</v>
      </c>
      <c r="H2" s="2" t="s">
        <v>5</v>
      </c>
      <c r="I2" s="50" t="s">
        <v>6</v>
      </c>
    </row>
    <row r="3" spans="1:10" ht="15">
      <c r="A3" s="57"/>
      <c r="B3" s="1" t="s">
        <v>7</v>
      </c>
      <c r="C3" s="1" t="s">
        <v>8</v>
      </c>
      <c r="D3" s="1" t="s">
        <v>9</v>
      </c>
      <c r="E3" s="56"/>
      <c r="F3" s="56"/>
      <c r="G3" s="52"/>
      <c r="H3" s="3">
        <v>0.5</v>
      </c>
      <c r="I3" s="56"/>
    </row>
    <row r="4" spans="1:10" ht="14.5">
      <c r="A4" s="5" t="s">
        <v>10</v>
      </c>
      <c r="B4" s="6">
        <v>0.5</v>
      </c>
      <c r="C4" s="6">
        <v>1.7</v>
      </c>
      <c r="D4" s="6">
        <v>4.5</v>
      </c>
      <c r="E4" s="6">
        <f>MAX(B4:D4)</f>
        <v>4.5</v>
      </c>
      <c r="F4" s="6">
        <f>MIN(B4:D4)</f>
        <v>0.5</v>
      </c>
      <c r="G4" s="7">
        <f>(1/3*B4)+(1/3*C4)+(1/3*D4)</f>
        <v>2.2333333333333334</v>
      </c>
      <c r="H4" s="8">
        <f>($H$3*MAX(B4:D4) )+ ((1-$H$3)*MIN(B4:F4))</f>
        <v>2.5</v>
      </c>
      <c r="I4" s="6">
        <f>SUMPRODUCT($B$9:$D$9,B4:D4)</f>
        <v>1.3800000000000001</v>
      </c>
    </row>
    <row r="5" spans="1:10" ht="14.5">
      <c r="A5" s="5" t="s">
        <v>11</v>
      </c>
      <c r="B5" s="6">
        <v>1.5</v>
      </c>
      <c r="C5" s="6">
        <v>1.9</v>
      </c>
      <c r="D5" s="6">
        <v>2.5</v>
      </c>
      <c r="E5" s="6">
        <f t="shared" ref="E5:E8" si="0">MAX(B5:D5)</f>
        <v>2.5</v>
      </c>
      <c r="F5" s="6">
        <f t="shared" ref="F5:F8" si="1">MIN(B5:D5)</f>
        <v>1.5</v>
      </c>
      <c r="G5" s="7">
        <f t="shared" ref="G5:G8" si="2">(1/3*B5)+(1/3*C5)+(1/3*D5)</f>
        <v>1.9666666666666666</v>
      </c>
      <c r="H5" s="8">
        <f t="shared" ref="H5:H8" si="3">($H$3*MAX(B5:D5) )+ ((1-$H$3)*MIN(B5:F5))</f>
        <v>2</v>
      </c>
      <c r="I5" s="6">
        <f>SUMPRODUCT($B$9:$D$9,B5:D5)</f>
        <v>1.76</v>
      </c>
    </row>
    <row r="6" spans="1:10" ht="14.5">
      <c r="A6" s="5" t="s">
        <v>12</v>
      </c>
      <c r="B6" s="6">
        <v>1.7</v>
      </c>
      <c r="C6" s="6">
        <v>1.4</v>
      </c>
      <c r="D6" s="6">
        <v>1</v>
      </c>
      <c r="E6" s="6">
        <f t="shared" si="0"/>
        <v>1.7</v>
      </c>
      <c r="F6" s="6">
        <f t="shared" si="1"/>
        <v>1</v>
      </c>
      <c r="G6" s="7">
        <f t="shared" si="2"/>
        <v>1.3666666666666665</v>
      </c>
      <c r="H6" s="8">
        <f t="shared" si="3"/>
        <v>1.35</v>
      </c>
      <c r="I6" s="6">
        <f>SUMPRODUCT($B$9:$D$9,B6:D6)</f>
        <v>1.51</v>
      </c>
    </row>
    <row r="7" spans="1:10" ht="14.5">
      <c r="A7" s="5" t="s">
        <v>13</v>
      </c>
      <c r="B7" s="6">
        <v>0.7</v>
      </c>
      <c r="C7" s="6">
        <v>2.4</v>
      </c>
      <c r="D7" s="6">
        <v>3.8</v>
      </c>
      <c r="E7" s="6">
        <f t="shared" si="0"/>
        <v>3.8</v>
      </c>
      <c r="F7" s="6">
        <f t="shared" si="1"/>
        <v>0.7</v>
      </c>
      <c r="G7" s="7">
        <f t="shared" si="2"/>
        <v>2.2999999999999998</v>
      </c>
      <c r="H7" s="8">
        <f t="shared" si="3"/>
        <v>2.25</v>
      </c>
      <c r="I7" s="6">
        <f>SUMPRODUCT($B$9:$D$9,B7:D7)</f>
        <v>1.69</v>
      </c>
    </row>
    <row r="8" spans="1:10" ht="14.5">
      <c r="A8" s="5" t="s">
        <v>14</v>
      </c>
      <c r="B8" s="6">
        <v>3.2</v>
      </c>
      <c r="C8" s="6">
        <v>1.5</v>
      </c>
      <c r="D8" s="6">
        <v>0.6</v>
      </c>
      <c r="E8" s="6">
        <f t="shared" si="0"/>
        <v>3.2</v>
      </c>
      <c r="F8" s="6">
        <f t="shared" si="1"/>
        <v>0.6</v>
      </c>
      <c r="G8" s="7">
        <f t="shared" si="2"/>
        <v>1.7666666666666666</v>
      </c>
      <c r="H8" s="8">
        <f t="shared" si="3"/>
        <v>1.9000000000000001</v>
      </c>
      <c r="I8" s="6">
        <f>SUMPRODUCT($B$9:$D$9,B8:D8)</f>
        <v>2.2600000000000002</v>
      </c>
    </row>
    <row r="9" spans="1:10" ht="14.5">
      <c r="A9" s="5" t="s">
        <v>15</v>
      </c>
      <c r="B9" s="9">
        <v>0.5</v>
      </c>
      <c r="C9" s="9">
        <v>0.4</v>
      </c>
      <c r="D9" s="9">
        <v>0.1</v>
      </c>
      <c r="E9" s="10"/>
      <c r="F9" s="10"/>
      <c r="G9" s="10"/>
      <c r="H9" s="10"/>
      <c r="I9" s="10"/>
    </row>
    <row r="10" spans="1:10" ht="14.5">
      <c r="A10" s="11"/>
      <c r="B10" s="11"/>
      <c r="C10" s="11"/>
      <c r="D10" s="11"/>
      <c r="E10" s="11"/>
      <c r="F10" s="11"/>
      <c r="G10" s="11"/>
      <c r="H10" s="11"/>
      <c r="I10" s="11"/>
    </row>
    <row r="11" spans="1:10" ht="15">
      <c r="A11" s="12" t="s">
        <v>16</v>
      </c>
      <c r="B11" s="11"/>
      <c r="C11" s="11"/>
      <c r="D11" s="50" t="s">
        <v>0</v>
      </c>
      <c r="E11" s="53" t="s">
        <v>1</v>
      </c>
      <c r="F11" s="50"/>
      <c r="G11" s="50"/>
      <c r="H11" s="54" t="s">
        <v>2</v>
      </c>
      <c r="I11" s="50" t="s">
        <v>17</v>
      </c>
    </row>
    <row r="12" spans="1:10" ht="15">
      <c r="A12" s="5" t="s">
        <v>51</v>
      </c>
      <c r="B12" s="5" t="str">
        <f>INDEX(A4:A9,MATCH(MAX(E4:E8),E4:E8,0))</f>
        <v>Office Park</v>
      </c>
      <c r="C12" s="11"/>
      <c r="D12" s="51"/>
      <c r="E12" s="13" t="s">
        <v>7</v>
      </c>
      <c r="F12" s="13" t="s">
        <v>8</v>
      </c>
      <c r="G12" s="2" t="s">
        <v>9</v>
      </c>
      <c r="H12" s="51"/>
      <c r="I12" s="55"/>
    </row>
    <row r="13" spans="1:10" ht="15">
      <c r="A13" s="5" t="s">
        <v>50</v>
      </c>
      <c r="B13" s="5" t="str">
        <f>INDEX(A4:A9,MATCH(MAX(F4:F8),F4:F8,0))</f>
        <v>Office Building</v>
      </c>
      <c r="C13" s="11"/>
      <c r="D13" s="52"/>
      <c r="E13" s="4">
        <f>MAX(B4:B8)</f>
        <v>3.2</v>
      </c>
      <c r="F13" s="4">
        <f>MAX(C4:C8)</f>
        <v>2.4</v>
      </c>
      <c r="G13" s="4">
        <f>MAX(D4:D8)</f>
        <v>4.5</v>
      </c>
      <c r="H13" s="52"/>
      <c r="I13" s="56"/>
      <c r="J13" t="s">
        <v>52</v>
      </c>
    </row>
    <row r="14" spans="1:10" ht="14.5">
      <c r="A14" s="5" t="s">
        <v>55</v>
      </c>
      <c r="B14" s="5" t="str">
        <f>INDEX(A4:A9,MATCH(MAX(G4:G8),G4:G8,0))</f>
        <v>Mall</v>
      </c>
      <c r="C14" s="11"/>
      <c r="D14" s="5" t="s">
        <v>10</v>
      </c>
      <c r="E14" s="14">
        <f>$E$13-B4</f>
        <v>2.7</v>
      </c>
      <c r="F14" s="14">
        <f>$F$13-C4</f>
        <v>0.7</v>
      </c>
      <c r="G14" s="14">
        <f>$G$13-D4</f>
        <v>0</v>
      </c>
      <c r="H14" s="15">
        <f>MAX(E14:G14)</f>
        <v>2.7</v>
      </c>
      <c r="I14" s="6">
        <f>SUMPRODUCT(E14:G14,$E$19:$G$19)</f>
        <v>1.6300000000000001</v>
      </c>
    </row>
    <row r="15" spans="1:10" ht="14.5">
      <c r="A15" s="5" t="s">
        <v>53</v>
      </c>
      <c r="B15" s="5" t="str">
        <f>INDEX(A4:A9,MATCH(MAX(H4:H8),H4:H8,0))</f>
        <v>Office Park</v>
      </c>
      <c r="C15" s="11"/>
      <c r="D15" s="5" t="s">
        <v>11</v>
      </c>
      <c r="E15" s="14">
        <f>$E$13-B5</f>
        <v>1.7000000000000002</v>
      </c>
      <c r="F15" s="14">
        <f t="shared" ref="F15:F18" si="4">$F$13-C5</f>
        <v>0.5</v>
      </c>
      <c r="G15" s="14">
        <f t="shared" ref="G15:G18" si="5">$G$13-D5</f>
        <v>2</v>
      </c>
      <c r="H15" s="15">
        <f t="shared" ref="H15:H18" si="6">MAX(E15:G15)</f>
        <v>2</v>
      </c>
      <c r="I15" s="6">
        <f t="shared" ref="I15:I18" si="7">SUMPRODUCT(E15:G15,$E$19:$G$19)</f>
        <v>1.25</v>
      </c>
    </row>
    <row r="16" spans="1:10" ht="14.5">
      <c r="A16" s="5" t="s">
        <v>18</v>
      </c>
      <c r="B16" s="5" t="str">
        <f>INDEX(D14:D19,MATCH(MIN(H14:H18),H14:H18,0))</f>
        <v>Office Building</v>
      </c>
      <c r="C16" s="11"/>
      <c r="D16" s="5" t="s">
        <v>12</v>
      </c>
      <c r="E16" s="14">
        <f t="shared" ref="E16:E18" si="8">$E$13-B6</f>
        <v>1.5000000000000002</v>
      </c>
      <c r="F16" s="14">
        <f t="shared" si="4"/>
        <v>1</v>
      </c>
      <c r="G16" s="14">
        <f t="shared" si="5"/>
        <v>3.5</v>
      </c>
      <c r="H16" s="15">
        <f t="shared" si="6"/>
        <v>3.5</v>
      </c>
      <c r="I16" s="6">
        <f t="shared" si="7"/>
        <v>1.5000000000000002</v>
      </c>
    </row>
    <row r="17" spans="1:9" ht="14.5">
      <c r="A17" s="5" t="s">
        <v>19</v>
      </c>
      <c r="B17" s="5">
        <f>MIN(I14:I18)</f>
        <v>0.75</v>
      </c>
      <c r="C17" s="11"/>
      <c r="D17" s="5" t="s">
        <v>13</v>
      </c>
      <c r="E17" s="14">
        <f t="shared" si="8"/>
        <v>2.5</v>
      </c>
      <c r="F17" s="14">
        <f t="shared" si="4"/>
        <v>0</v>
      </c>
      <c r="G17" s="14">
        <f t="shared" si="5"/>
        <v>0.70000000000000018</v>
      </c>
      <c r="H17" s="15">
        <f t="shared" si="6"/>
        <v>2.5</v>
      </c>
      <c r="I17" s="6">
        <f t="shared" si="7"/>
        <v>1.32</v>
      </c>
    </row>
    <row r="18" spans="1:9" ht="14.5">
      <c r="A18" s="5" t="s">
        <v>20</v>
      </c>
      <c r="B18" s="5">
        <f>MAX(I4:I8)</f>
        <v>2.2600000000000002</v>
      </c>
      <c r="C18" s="11"/>
      <c r="D18" s="5" t="s">
        <v>14</v>
      </c>
      <c r="E18" s="14">
        <f t="shared" si="8"/>
        <v>0</v>
      </c>
      <c r="F18" s="14">
        <f t="shared" si="4"/>
        <v>0.89999999999999991</v>
      </c>
      <c r="G18" s="14">
        <f t="shared" si="5"/>
        <v>3.9</v>
      </c>
      <c r="H18" s="15">
        <f t="shared" si="6"/>
        <v>3.9</v>
      </c>
      <c r="I18" s="6">
        <f t="shared" si="7"/>
        <v>0.75</v>
      </c>
    </row>
    <row r="19" spans="1:9" ht="14.5">
      <c r="A19" s="5" t="s">
        <v>21</v>
      </c>
      <c r="B19" s="5">
        <f>C21-B18</f>
        <v>0.75</v>
      </c>
      <c r="C19" s="11"/>
      <c r="D19" s="5" t="s">
        <v>15</v>
      </c>
      <c r="E19" s="16">
        <v>0.5</v>
      </c>
      <c r="F19" s="16">
        <v>0.4</v>
      </c>
      <c r="G19" s="16">
        <v>0.1</v>
      </c>
      <c r="H19" s="10"/>
      <c r="I19" s="10"/>
    </row>
    <row r="20" spans="1:9">
      <c r="C20" t="s">
        <v>54</v>
      </c>
    </row>
    <row r="21" spans="1:9">
      <c r="C21">
        <f>(MAX(B4:B8)*B9)+(MAX(C4:C8)*C9)+(MAX(D4:D8)*D9)</f>
        <v>3.0100000000000002</v>
      </c>
    </row>
  </sheetData>
  <mergeCells count="10">
    <mergeCell ref="D11:D13"/>
    <mergeCell ref="E11:G11"/>
    <mergeCell ref="H11:H13"/>
    <mergeCell ref="I11:I13"/>
    <mergeCell ref="A2:A3"/>
    <mergeCell ref="B2:D2"/>
    <mergeCell ref="E2:E3"/>
    <mergeCell ref="F2:F3"/>
    <mergeCell ref="G2:G3"/>
    <mergeCell ref="I2:I3"/>
  </mergeCells>
  <conditionalFormatting sqref="E4:E8">
    <cfRule type="top10" dxfId="7" priority="7" rank="1"/>
  </conditionalFormatting>
  <conditionalFormatting sqref="F4:F8">
    <cfRule type="top10" dxfId="6" priority="6" rank="1"/>
  </conditionalFormatting>
  <conditionalFormatting sqref="G4:G8">
    <cfRule type="top10" dxfId="5" priority="5" rank="1"/>
  </conditionalFormatting>
  <conditionalFormatting sqref="H4:H8">
    <cfRule type="top10" dxfId="4" priority="4" rank="1"/>
  </conditionalFormatting>
  <conditionalFormatting sqref="H14:H18">
    <cfRule type="top10" dxfId="3" priority="2" bottom="1" rank="1"/>
  </conditionalFormatting>
  <conditionalFormatting sqref="I4:I8">
    <cfRule type="top10" dxfId="2" priority="1" rank="1"/>
  </conditionalFormatting>
  <conditionalFormatting sqref="I14:I18">
    <cfRule type="top10" dxfId="1" priority="9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3E81-9F4C-4B33-A7D9-7B30D6142F40}">
  <dimension ref="A1:M16"/>
  <sheetViews>
    <sheetView topLeftCell="G1" zoomScale="70" zoomScaleNormal="70" workbookViewId="0">
      <selection activeCell="H11" sqref="H11"/>
    </sheetView>
  </sheetViews>
  <sheetFormatPr defaultRowHeight="14"/>
  <cols>
    <col min="1" max="1" width="17.83203125" customWidth="1"/>
    <col min="2" max="2" width="14.83203125" bestFit="1" customWidth="1"/>
    <col min="5" max="5" width="21.5" bestFit="1" customWidth="1"/>
    <col min="6" max="6" width="18.75" bestFit="1" customWidth="1"/>
    <col min="7" max="7" width="9.5" bestFit="1" customWidth="1"/>
    <col min="8" max="8" width="11.25" bestFit="1" customWidth="1"/>
    <col min="9" max="13" width="12.08203125" bestFit="1" customWidth="1"/>
  </cols>
  <sheetData>
    <row r="1" spans="1:13" ht="27">
      <c r="A1" s="59" t="s">
        <v>33</v>
      </c>
      <c r="B1" s="59"/>
      <c r="C1" s="26"/>
      <c r="D1" s="26"/>
      <c r="E1" s="26"/>
      <c r="F1" s="26"/>
      <c r="G1" s="26"/>
      <c r="H1" s="31"/>
    </row>
    <row r="2" spans="1:13" ht="27">
      <c r="A2" s="27" t="s">
        <v>34</v>
      </c>
      <c r="B2" s="44">
        <v>1500000</v>
      </c>
      <c r="C2" s="26"/>
      <c r="D2" s="26"/>
      <c r="E2" s="28" t="s">
        <v>42</v>
      </c>
      <c r="H2" s="28" t="s">
        <v>35</v>
      </c>
      <c r="I2" s="26"/>
      <c r="J2" s="26"/>
      <c r="K2" s="26"/>
      <c r="L2" s="26"/>
      <c r="M2" s="26"/>
    </row>
    <row r="3" spans="1:13" ht="27">
      <c r="A3" s="27" t="s">
        <v>36</v>
      </c>
      <c r="B3" s="29">
        <v>0.05</v>
      </c>
      <c r="C3" s="26" t="s">
        <v>37</v>
      </c>
      <c r="D3" s="26"/>
      <c r="H3" s="26"/>
      <c r="I3" s="26"/>
      <c r="J3" s="26"/>
      <c r="K3" s="26"/>
      <c r="L3" s="26"/>
      <c r="M3" s="26"/>
    </row>
    <row r="4" spans="1:13" ht="27">
      <c r="A4" s="27" t="s">
        <v>38</v>
      </c>
      <c r="B4" s="27">
        <v>10</v>
      </c>
      <c r="C4" s="26" t="s">
        <v>39</v>
      </c>
      <c r="D4" s="26"/>
      <c r="E4" s="34" t="s">
        <v>34</v>
      </c>
      <c r="F4" s="34" t="s">
        <v>43</v>
      </c>
      <c r="H4" s="45">
        <f>B6</f>
        <v>15909.827285861285</v>
      </c>
      <c r="I4" s="32">
        <v>10</v>
      </c>
      <c r="J4" s="32">
        <v>15</v>
      </c>
      <c r="K4" s="32">
        <v>20</v>
      </c>
      <c r="L4" s="32">
        <v>25</v>
      </c>
      <c r="M4" s="32">
        <v>30</v>
      </c>
    </row>
    <row r="5" spans="1:13" ht="29.5">
      <c r="A5" s="26"/>
      <c r="B5" s="26"/>
      <c r="C5" s="26"/>
      <c r="D5" s="26"/>
      <c r="E5" s="38" t="s">
        <v>44</v>
      </c>
      <c r="F5" s="36">
        <f>B6</f>
        <v>15909.827285861285</v>
      </c>
      <c r="H5" s="33">
        <v>0.05</v>
      </c>
      <c r="I5" s="44">
        <f t="dataTable" ref="I5:M10" dt2D="1" dtr="1" r1="B4" r2="B3" ca="1"/>
        <v>15909.827285861285</v>
      </c>
      <c r="J5" s="44">
        <v>11861.904401123169</v>
      </c>
      <c r="K5" s="44">
        <v>9899.3360882498619</v>
      </c>
      <c r="L5" s="44">
        <v>8768.850622619686</v>
      </c>
      <c r="M5" s="44">
        <v>8052.3243451820863</v>
      </c>
    </row>
    <row r="6" spans="1:13" ht="27">
      <c r="A6" s="26" t="s">
        <v>40</v>
      </c>
      <c r="B6" s="30">
        <f>-PMT(B3/12,B4*12,B2)</f>
        <v>15909.827285861285</v>
      </c>
      <c r="C6" s="26" t="s">
        <v>41</v>
      </c>
      <c r="D6" s="26"/>
      <c r="E6" s="37">
        <v>1000000</v>
      </c>
      <c r="F6" s="35">
        <f t="dataTable" ref="F6:F16" dt2D="0" dtr="0" r1="B2"/>
        <v>10606.551523907523</v>
      </c>
      <c r="H6" s="33">
        <v>5.5E-2</v>
      </c>
      <c r="I6" s="44">
        <v>16278.941694072109</v>
      </c>
      <c r="J6" s="44">
        <v>12256.251819317087</v>
      </c>
      <c r="K6" s="44">
        <v>10318.309617888579</v>
      </c>
      <c r="L6" s="44">
        <v>9211.3123842220539</v>
      </c>
      <c r="M6" s="44">
        <v>8516.8350202050424</v>
      </c>
    </row>
    <row r="7" spans="1:13" ht="27">
      <c r="A7" s="26"/>
      <c r="B7" s="26"/>
      <c r="C7" s="26"/>
      <c r="D7" s="26"/>
      <c r="E7" s="37">
        <v>1100000</v>
      </c>
      <c r="F7" s="35">
        <v>11667.206676298276</v>
      </c>
      <c r="H7" s="33">
        <v>0.06</v>
      </c>
      <c r="I7" s="44">
        <v>16653.075291247416</v>
      </c>
      <c r="J7" s="44">
        <v>12657.852420726767</v>
      </c>
      <c r="K7" s="44">
        <v>10746.465877172472</v>
      </c>
      <c r="L7" s="44">
        <v>9664.5210222826281</v>
      </c>
      <c r="M7" s="44">
        <v>8993.2578772912857</v>
      </c>
    </row>
    <row r="8" spans="1:13" ht="27">
      <c r="A8" s="26"/>
      <c r="B8" s="26"/>
      <c r="C8" s="26"/>
      <c r="D8" s="26"/>
      <c r="E8" s="37">
        <v>1200000</v>
      </c>
      <c r="F8" s="35">
        <v>12727.861828689029</v>
      </c>
      <c r="H8" s="33">
        <v>6.5000000000000002E-2</v>
      </c>
      <c r="I8" s="44">
        <v>17032.196583003901</v>
      </c>
      <c r="J8" s="44">
        <v>13066.610479460423</v>
      </c>
      <c r="K8" s="44">
        <v>11183.597032726457</v>
      </c>
      <c r="L8" s="44">
        <v>10128.107420214594</v>
      </c>
      <c r="M8" s="44">
        <v>9481.0203523944565</v>
      </c>
    </row>
    <row r="9" spans="1:13" ht="27">
      <c r="A9" s="26"/>
      <c r="B9" s="26"/>
      <c r="C9" s="26"/>
      <c r="D9" s="26"/>
      <c r="E9" s="37">
        <v>1300000</v>
      </c>
      <c r="F9" s="35">
        <v>13788.51698107978</v>
      </c>
      <c r="H9" s="33">
        <v>7.0000000000000007E-2</v>
      </c>
      <c r="I9" s="44">
        <v>17416.271882793608</v>
      </c>
      <c r="J9" s="44">
        <v>13482.424062786406</v>
      </c>
      <c r="K9" s="44">
        <v>11629.484034283119</v>
      </c>
      <c r="L9" s="44">
        <v>10601.687959126377</v>
      </c>
      <c r="M9" s="44">
        <v>9979.5374276877483</v>
      </c>
    </row>
    <row r="10" spans="1:13" ht="27">
      <c r="A10" s="26"/>
      <c r="B10" s="26"/>
      <c r="C10" s="26"/>
      <c r="D10" s="26"/>
      <c r="E10" s="37">
        <v>1400000</v>
      </c>
      <c r="F10" s="35">
        <v>14849.172133470533</v>
      </c>
      <c r="H10" s="33">
        <v>7.4999999999999997E-2</v>
      </c>
      <c r="I10" s="44">
        <v>17805.265370378133</v>
      </c>
      <c r="J10" s="44">
        <v>13905.185400041073</v>
      </c>
      <c r="K10" s="44">
        <v>12083.897903277108</v>
      </c>
      <c r="L10" s="44">
        <v>11084.867666961891</v>
      </c>
      <c r="M10" s="44">
        <v>10488.217628291688</v>
      </c>
    </row>
    <row r="11" spans="1:13" ht="27">
      <c r="E11" s="37">
        <v>1500000</v>
      </c>
      <c r="F11" s="35">
        <v>15909.827285861285</v>
      </c>
    </row>
    <row r="12" spans="1:13" ht="27">
      <c r="E12" s="37">
        <v>1600000</v>
      </c>
      <c r="F12" s="35">
        <v>16970.482438252038</v>
      </c>
    </row>
    <row r="13" spans="1:13" ht="27">
      <c r="E13" s="37">
        <v>1700000</v>
      </c>
      <c r="F13" s="35">
        <v>18031.137590642789</v>
      </c>
    </row>
    <row r="14" spans="1:13" ht="27">
      <c r="E14" s="37">
        <v>1800000</v>
      </c>
      <c r="F14" s="35">
        <v>19091.792743033544</v>
      </c>
    </row>
    <row r="15" spans="1:13" ht="27">
      <c r="E15" s="37">
        <v>1900000</v>
      </c>
      <c r="F15" s="35">
        <v>20152.447895424291</v>
      </c>
    </row>
    <row r="16" spans="1:13" ht="27">
      <c r="E16" s="37">
        <v>2000000</v>
      </c>
      <c r="F16" s="35">
        <v>21213.103047815046</v>
      </c>
    </row>
  </sheetData>
  <mergeCells count="1">
    <mergeCell ref="A1:B1"/>
  </mergeCells>
  <conditionalFormatting sqref="I5:M10">
    <cfRule type="cellIs" dxfId="0" priority="1" operator="lessThan">
      <formula>10000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4EB5-A11A-45C2-B44C-D5F3C3EFCDFF}">
  <dimension ref="A1:F12"/>
  <sheetViews>
    <sheetView zoomScale="124" workbookViewId="0">
      <selection activeCell="A13" sqref="A13"/>
    </sheetView>
  </sheetViews>
  <sheetFormatPr defaultRowHeight="14"/>
  <cols>
    <col min="2" max="2" width="28.25" bestFit="1" customWidth="1"/>
    <col min="3" max="3" width="15.6640625" customWidth="1"/>
    <col min="4" max="4" width="12.58203125" customWidth="1"/>
    <col min="5" max="5" width="13.75" customWidth="1"/>
  </cols>
  <sheetData>
    <row r="1" spans="1:6">
      <c r="A1" t="s">
        <v>56</v>
      </c>
      <c r="B1" t="s">
        <v>57</v>
      </c>
      <c r="C1" t="s">
        <v>58</v>
      </c>
    </row>
    <row r="2" spans="1:6">
      <c r="C2" t="s">
        <v>59</v>
      </c>
      <c r="D2" t="s">
        <v>60</v>
      </c>
      <c r="E2" t="s">
        <v>61</v>
      </c>
    </row>
    <row r="3" spans="1:6">
      <c r="A3" t="s">
        <v>62</v>
      </c>
      <c r="B3">
        <v>1.4</v>
      </c>
      <c r="C3">
        <v>0.5</v>
      </c>
      <c r="D3">
        <v>0.5</v>
      </c>
      <c r="E3">
        <v>1</v>
      </c>
    </row>
    <row r="4" spans="1:6">
      <c r="A4" t="s">
        <v>63</v>
      </c>
      <c r="B4">
        <v>1.2</v>
      </c>
      <c r="C4">
        <v>0.5</v>
      </c>
      <c r="D4">
        <v>0.5</v>
      </c>
      <c r="E4">
        <v>2</v>
      </c>
    </row>
    <row r="5" spans="1:6">
      <c r="C5" s="47">
        <f>SUMPRODUCT($B$8:$B$9,C3:C4)</f>
        <v>200</v>
      </c>
      <c r="D5" s="47">
        <f>SUMPRODUCT($B$8:$B$9,D3:D4)</f>
        <v>200</v>
      </c>
      <c r="E5" s="47">
        <f>SUMPRODUCT($B$8:$B$9,E3:E4)</f>
        <v>400</v>
      </c>
    </row>
    <row r="6" spans="1:6">
      <c r="C6" t="s">
        <v>49</v>
      </c>
      <c r="D6" t="s">
        <v>49</v>
      </c>
      <c r="E6" t="s">
        <v>49</v>
      </c>
    </row>
    <row r="7" spans="1:6">
      <c r="C7">
        <v>500</v>
      </c>
      <c r="D7">
        <v>750</v>
      </c>
      <c r="E7">
        <v>400</v>
      </c>
    </row>
    <row r="8" spans="1:6">
      <c r="A8" t="s">
        <v>62</v>
      </c>
      <c r="B8" s="46">
        <v>400</v>
      </c>
      <c r="C8" t="s">
        <v>64</v>
      </c>
      <c r="D8" t="s">
        <v>64</v>
      </c>
      <c r="E8" t="s">
        <v>64</v>
      </c>
      <c r="F8" t="s">
        <v>78</v>
      </c>
    </row>
    <row r="9" spans="1:6">
      <c r="A9" t="s">
        <v>63</v>
      </c>
      <c r="B9" s="46">
        <v>0</v>
      </c>
      <c r="C9">
        <v>1500</v>
      </c>
      <c r="D9">
        <v>1300</v>
      </c>
      <c r="E9">
        <v>2500</v>
      </c>
      <c r="F9" s="47">
        <f>SUMPRODUCT(C9:E9,C5:E5)</f>
        <v>1560000</v>
      </c>
    </row>
    <row r="11" spans="1:6">
      <c r="A11">
        <v>640315</v>
      </c>
    </row>
    <row r="12" spans="1:6">
      <c r="A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B8FE-E107-4C25-9DCF-C4193B6A58BA}">
  <dimension ref="A1:L25"/>
  <sheetViews>
    <sheetView zoomScale="64" workbookViewId="0">
      <selection activeCell="C15" sqref="C15"/>
    </sheetView>
  </sheetViews>
  <sheetFormatPr defaultRowHeight="14"/>
  <cols>
    <col min="2" max="2" width="14.5" bestFit="1" customWidth="1"/>
  </cols>
  <sheetData>
    <row r="1" spans="1:12">
      <c r="A1" s="48" t="s">
        <v>79</v>
      </c>
      <c r="B1" s="48" t="s">
        <v>65</v>
      </c>
      <c r="C1" s="48">
        <v>1</v>
      </c>
      <c r="D1" s="48">
        <v>2</v>
      </c>
      <c r="E1" s="48">
        <v>3</v>
      </c>
      <c r="F1" s="48">
        <v>4</v>
      </c>
      <c r="G1" s="48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</row>
    <row r="2" spans="1:12">
      <c r="A2" s="48">
        <v>1</v>
      </c>
      <c r="B2" t="s">
        <v>75</v>
      </c>
      <c r="C2">
        <v>0</v>
      </c>
      <c r="D2">
        <v>19</v>
      </c>
      <c r="E2">
        <v>41</v>
      </c>
      <c r="F2">
        <v>30</v>
      </c>
      <c r="G2">
        <v>24</v>
      </c>
      <c r="H2">
        <v>36</v>
      </c>
      <c r="I2">
        <v>43</v>
      </c>
      <c r="J2">
        <v>50</v>
      </c>
      <c r="K2">
        <v>47</v>
      </c>
      <c r="L2">
        <v>41</v>
      </c>
    </row>
    <row r="3" spans="1:12">
      <c r="A3" s="48">
        <v>2</v>
      </c>
      <c r="B3" t="s">
        <v>66</v>
      </c>
      <c r="C3">
        <v>23</v>
      </c>
      <c r="D3">
        <v>0</v>
      </c>
      <c r="E3">
        <v>6</v>
      </c>
      <c r="F3">
        <v>27</v>
      </c>
      <c r="G3">
        <v>24</v>
      </c>
      <c r="H3">
        <v>41</v>
      </c>
      <c r="I3">
        <v>48</v>
      </c>
      <c r="J3">
        <v>52</v>
      </c>
      <c r="K3">
        <v>46</v>
      </c>
      <c r="L3">
        <v>38</v>
      </c>
    </row>
    <row r="4" spans="1:12">
      <c r="A4" s="48">
        <v>3</v>
      </c>
      <c r="B4" t="s">
        <v>67</v>
      </c>
      <c r="C4">
        <v>40</v>
      </c>
      <c r="D4">
        <v>6</v>
      </c>
      <c r="E4">
        <v>0</v>
      </c>
      <c r="F4">
        <v>23</v>
      </c>
      <c r="G4">
        <v>32</v>
      </c>
      <c r="H4">
        <v>48</v>
      </c>
      <c r="I4">
        <v>55</v>
      </c>
      <c r="J4">
        <v>48</v>
      </c>
      <c r="K4">
        <v>42</v>
      </c>
      <c r="L4">
        <v>33</v>
      </c>
    </row>
    <row r="5" spans="1:12">
      <c r="A5" s="48">
        <v>4</v>
      </c>
      <c r="B5" t="s">
        <v>68</v>
      </c>
      <c r="C5">
        <v>30</v>
      </c>
      <c r="D5">
        <v>27</v>
      </c>
      <c r="E5">
        <v>23</v>
      </c>
      <c r="F5">
        <v>0</v>
      </c>
      <c r="G5">
        <v>22</v>
      </c>
      <c r="H5">
        <v>35</v>
      </c>
      <c r="I5">
        <v>40</v>
      </c>
      <c r="J5">
        <v>30</v>
      </c>
      <c r="K5">
        <v>24</v>
      </c>
      <c r="L5">
        <v>16</v>
      </c>
    </row>
    <row r="6" spans="1:12">
      <c r="A6" s="48">
        <v>5</v>
      </c>
      <c r="B6" t="s">
        <v>69</v>
      </c>
      <c r="C6">
        <v>24</v>
      </c>
      <c r="D6">
        <v>25</v>
      </c>
      <c r="E6">
        <v>33</v>
      </c>
      <c r="F6">
        <v>22</v>
      </c>
      <c r="G6">
        <v>0</v>
      </c>
      <c r="H6">
        <v>19</v>
      </c>
      <c r="I6">
        <v>26</v>
      </c>
      <c r="J6">
        <v>33</v>
      </c>
      <c r="K6">
        <v>30</v>
      </c>
      <c r="L6">
        <v>33</v>
      </c>
    </row>
    <row r="7" spans="1:12">
      <c r="A7" s="48">
        <v>6</v>
      </c>
      <c r="B7" t="s">
        <v>70</v>
      </c>
      <c r="C7">
        <v>36</v>
      </c>
      <c r="D7">
        <v>41</v>
      </c>
      <c r="E7">
        <v>48</v>
      </c>
      <c r="F7">
        <v>38</v>
      </c>
      <c r="G7">
        <v>17</v>
      </c>
      <c r="H7">
        <v>0</v>
      </c>
      <c r="I7">
        <v>8</v>
      </c>
      <c r="J7">
        <v>18</v>
      </c>
      <c r="K7">
        <v>25</v>
      </c>
      <c r="L7">
        <v>27</v>
      </c>
    </row>
    <row r="8" spans="1:12">
      <c r="A8" s="48">
        <v>7</v>
      </c>
      <c r="B8" t="s">
        <v>71</v>
      </c>
      <c r="C8">
        <v>44</v>
      </c>
      <c r="D8">
        <v>49</v>
      </c>
      <c r="E8">
        <v>57</v>
      </c>
      <c r="F8">
        <v>42</v>
      </c>
      <c r="G8">
        <v>26</v>
      </c>
      <c r="H8">
        <v>9</v>
      </c>
      <c r="I8">
        <v>0</v>
      </c>
      <c r="J8">
        <v>14</v>
      </c>
      <c r="K8">
        <v>21</v>
      </c>
      <c r="L8">
        <v>23</v>
      </c>
    </row>
    <row r="9" spans="1:12">
      <c r="A9" s="48">
        <v>8</v>
      </c>
      <c r="B9" t="s">
        <v>72</v>
      </c>
      <c r="C9">
        <v>45</v>
      </c>
      <c r="D9">
        <v>55</v>
      </c>
      <c r="E9">
        <v>51</v>
      </c>
      <c r="F9">
        <v>36</v>
      </c>
      <c r="G9">
        <v>27</v>
      </c>
      <c r="H9">
        <v>13</v>
      </c>
      <c r="I9">
        <v>12</v>
      </c>
      <c r="J9">
        <v>0</v>
      </c>
      <c r="K9">
        <v>15</v>
      </c>
      <c r="L9">
        <v>17</v>
      </c>
    </row>
    <row r="10" spans="1:12">
      <c r="A10" s="48">
        <v>9</v>
      </c>
      <c r="B10" t="s">
        <v>73</v>
      </c>
      <c r="C10">
        <v>46</v>
      </c>
      <c r="D10">
        <v>43</v>
      </c>
      <c r="E10">
        <v>39</v>
      </c>
      <c r="F10">
        <v>24</v>
      </c>
      <c r="G10">
        <v>30</v>
      </c>
      <c r="H10">
        <v>28</v>
      </c>
      <c r="I10">
        <v>23</v>
      </c>
      <c r="J10">
        <v>14</v>
      </c>
      <c r="K10">
        <v>0</v>
      </c>
      <c r="L10">
        <v>5</v>
      </c>
    </row>
    <row r="11" spans="1:12">
      <c r="A11" s="48">
        <v>10</v>
      </c>
      <c r="B11" t="s">
        <v>74</v>
      </c>
      <c r="C11">
        <v>39</v>
      </c>
      <c r="D11">
        <v>36</v>
      </c>
      <c r="E11">
        <v>32</v>
      </c>
      <c r="F11">
        <v>17</v>
      </c>
      <c r="G11">
        <v>28</v>
      </c>
      <c r="H11">
        <v>26</v>
      </c>
      <c r="I11">
        <v>25</v>
      </c>
      <c r="J11">
        <v>15</v>
      </c>
      <c r="K11">
        <v>5</v>
      </c>
      <c r="L11">
        <v>0</v>
      </c>
    </row>
    <row r="14" spans="1:12">
      <c r="B14" t="s">
        <v>79</v>
      </c>
      <c r="C14" t="s">
        <v>77</v>
      </c>
      <c r="D14" t="s">
        <v>76</v>
      </c>
    </row>
    <row r="15" spans="1:12">
      <c r="B15" s="47">
        <v>2</v>
      </c>
      <c r="C15" s="47" cm="1">
        <f t="array" ref="C15">INDEX($C$2:$L$11,B15,B24)</f>
        <v>6</v>
      </c>
      <c r="D15" t="str" cm="1">
        <f t="array" ref="D15:D24">VLOOKUP(B15:B24,A2:B11,2,FALSE)</f>
        <v>Tangerang</v>
      </c>
    </row>
    <row r="16" spans="1:12">
      <c r="B16" s="47">
        <v>1</v>
      </c>
      <c r="C16" s="47" cm="1">
        <f t="array" ref="C16">INDEX($C$2:$L$11,B16,B15)</f>
        <v>19</v>
      </c>
      <c r="D16" t="str">
        <v>Depok</v>
      </c>
    </row>
    <row r="17" spans="2:4">
      <c r="B17" s="47">
        <v>5</v>
      </c>
      <c r="C17" s="47" cm="1">
        <f t="array" ref="C17">INDEX($C$2:$L$11,B17,B16)</f>
        <v>24</v>
      </c>
      <c r="D17" t="str">
        <v>Ps. Rebo</v>
      </c>
    </row>
    <row r="18" spans="2:4">
      <c r="B18" s="47">
        <v>6</v>
      </c>
      <c r="C18" s="47" cm="1">
        <f t="array" ref="C18">INDEX($C$2:$L$11,B18,B17)</f>
        <v>17</v>
      </c>
      <c r="D18" t="str">
        <v>Rawamangun</v>
      </c>
    </row>
    <row r="19" spans="2:4">
      <c r="B19" s="47">
        <v>7</v>
      </c>
      <c r="C19" s="47" cm="1">
        <f t="array" ref="C19">INDEX($C$2:$L$11,B19,B18)</f>
        <v>9</v>
      </c>
      <c r="D19" t="str">
        <v>Pegangsaan Dua</v>
      </c>
    </row>
    <row r="20" spans="2:4">
      <c r="B20" s="47">
        <v>8</v>
      </c>
      <c r="C20" s="47" cm="1">
        <f t="array" ref="C20">INDEX($C$2:$L$11,B20,B19)</f>
        <v>12</v>
      </c>
      <c r="D20" t="str">
        <v>Pademangan</v>
      </c>
    </row>
    <row r="21" spans="2:4">
      <c r="B21" s="47">
        <v>9</v>
      </c>
      <c r="C21" s="47" cm="1">
        <f t="array" ref="C21">INDEX($C$2:$L$11,B21,B20)</f>
        <v>14</v>
      </c>
      <c r="D21" t="str">
        <v>Grogol</v>
      </c>
    </row>
    <row r="22" spans="2:4">
      <c r="B22" s="47">
        <v>10</v>
      </c>
      <c r="C22" s="47" cm="1">
        <f t="array" ref="C22">INDEX($C$2:$L$11,B22,B21)</f>
        <v>5</v>
      </c>
      <c r="D22" t="str">
        <v>Kedoya Ultara</v>
      </c>
    </row>
    <row r="23" spans="2:4">
      <c r="B23" s="47">
        <v>4</v>
      </c>
      <c r="C23" s="47" cm="1">
        <f t="array" ref="C23">INDEX($C$2:$L$11,B23,B22)</f>
        <v>16</v>
      </c>
      <c r="D23" t="str">
        <v>Larangan Indah</v>
      </c>
    </row>
    <row r="24" spans="2:4">
      <c r="B24" s="47">
        <v>3</v>
      </c>
      <c r="C24" s="47" cm="1">
        <f t="array" ref="C24">INDEX($C$2:$L$11,B24,B15)</f>
        <v>6</v>
      </c>
      <c r="D24" t="str">
        <v>Serpong</v>
      </c>
    </row>
    <row r="25" spans="2:4">
      <c r="B25" t="s">
        <v>78</v>
      </c>
      <c r="C25" s="47">
        <f>SUM(C15:C24)</f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LP</vt:lpstr>
      <vt:lpstr>Decision Theory</vt:lpstr>
      <vt:lpstr>What-If</vt:lpstr>
      <vt:lpstr>Production</vt:lpstr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Chaiwuttisak</dc:creator>
  <cp:lastModifiedBy>สิทธิกร เฉลิมกิตติชัย</cp:lastModifiedBy>
  <dcterms:created xsi:type="dcterms:W3CDTF">2024-04-10T00:13:02Z</dcterms:created>
  <dcterms:modified xsi:type="dcterms:W3CDTF">2024-04-30T13:56:49Z</dcterms:modified>
</cp:coreProperties>
</file>