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\Lab\finaltern\"/>
    </mc:Choice>
  </mc:AlternateContent>
  <xr:revisionPtr revIDLastSave="0" documentId="13_ncr:1_{8A3928E9-7C93-40FE-A511-0217D69C0DC3}" xr6:coauthVersionLast="47" xr6:coauthVersionMax="47" xr10:uidLastSave="{00000000-0000-0000-0000-000000000000}"/>
  <bookViews>
    <workbookView xWindow="3690" yWindow="-12510" windowWidth="21600" windowHeight="11715" firstSheet="1" activeTab="4" xr2:uid="{00000000-000D-0000-FFFF-FFFF00000000}"/>
  </bookViews>
  <sheets>
    <sheet name="00-Why linear regression is not" sheetId="4" r:id="rId1"/>
    <sheet name="01-When to use logistic reg (2" sheetId="6" r:id="rId2"/>
    <sheet name="02-Sigmoid" sheetId="1" r:id="rId3"/>
    <sheet name="03-Maximum Likelihood" sheetId="2" r:id="rId4"/>
    <sheet name="05-Model Evaluation" sheetId="3" r:id="rId5"/>
    <sheet name="Example" sheetId="7" r:id="rId6"/>
    <sheet name="Exercise" sheetId="5" r:id="rId7"/>
    <sheet name="Sheet1" sheetId="8" r:id="rId8"/>
  </sheets>
  <externalReferences>
    <externalReference r:id="rId9"/>
  </externalReferences>
  <definedNames>
    <definedName name="solver_adj" localSheetId="1" hidden="1">'01-When to use logistic reg (2'!#REF!</definedName>
    <definedName name="solver_adj" localSheetId="3" hidden="1">'03-Maximum Likelihood'!$K$3:$K$4</definedName>
    <definedName name="solver_adj" localSheetId="7" hidden="1">Sheet1!$AG$6:$AG$10</definedName>
    <definedName name="solver_cvg" localSheetId="3" hidden="1">0.0001</definedName>
    <definedName name="solver_cvg" localSheetId="7" hidden="1">0.0001</definedName>
    <definedName name="solver_drv" localSheetId="3" hidden="1">1</definedName>
    <definedName name="solver_drv" localSheetId="7" hidden="1">1</definedName>
    <definedName name="solver_eng" localSheetId="1" hidden="1">1</definedName>
    <definedName name="solver_eng" localSheetId="3" hidden="1">1</definedName>
    <definedName name="solver_eng" localSheetId="7" hidden="1">1</definedName>
    <definedName name="solver_est" localSheetId="3" hidden="1">1</definedName>
    <definedName name="solver_est" localSheetId="7" hidden="1">1</definedName>
    <definedName name="solver_itr" localSheetId="3" hidden="1">2147483647</definedName>
    <definedName name="solver_itr" localSheetId="7" hidden="1">2147483647</definedName>
    <definedName name="solver_mip" localSheetId="3" hidden="1">2147483647</definedName>
    <definedName name="solver_mip" localSheetId="7" hidden="1">2147483647</definedName>
    <definedName name="solver_mni" localSheetId="3" hidden="1">30</definedName>
    <definedName name="solver_mni" localSheetId="7" hidden="1">30</definedName>
    <definedName name="solver_mrt" localSheetId="3" hidden="1">0.075</definedName>
    <definedName name="solver_mrt" localSheetId="7" hidden="1">0.075</definedName>
    <definedName name="solver_msl" localSheetId="3" hidden="1">2</definedName>
    <definedName name="solver_msl" localSheetId="7" hidden="1">2</definedName>
    <definedName name="solver_neg" localSheetId="1" hidden="1">2</definedName>
    <definedName name="solver_neg" localSheetId="3" hidden="1">2</definedName>
    <definedName name="solver_neg" localSheetId="7" hidden="1">2</definedName>
    <definedName name="solver_nod" localSheetId="3" hidden="1">2147483647</definedName>
    <definedName name="solver_nod" localSheetId="7" hidden="1">2147483647</definedName>
    <definedName name="solver_num" localSheetId="1" hidden="1">0</definedName>
    <definedName name="solver_num" localSheetId="3" hidden="1">0</definedName>
    <definedName name="solver_num" localSheetId="7" hidden="1">0</definedName>
    <definedName name="solver_nwt" localSheetId="3" hidden="1">1</definedName>
    <definedName name="solver_nwt" localSheetId="7" hidden="1">1</definedName>
    <definedName name="solver_opt" localSheetId="1" hidden="1">'01-When to use logistic reg (2'!#REF!</definedName>
    <definedName name="solver_opt" localSheetId="3" hidden="1">'03-Maximum Likelihood'!$F$4</definedName>
    <definedName name="solver_opt" localSheetId="7" hidden="1">Sheet1!$AJ$5</definedName>
    <definedName name="solver_pre" localSheetId="3" hidden="1">0.000001</definedName>
    <definedName name="solver_pre" localSheetId="7" hidden="1">0.000001</definedName>
    <definedName name="solver_rbv" localSheetId="3" hidden="1">1</definedName>
    <definedName name="solver_rbv" localSheetId="7" hidden="1">1</definedName>
    <definedName name="solver_rlx" localSheetId="3" hidden="1">2</definedName>
    <definedName name="solver_rlx" localSheetId="7" hidden="1">2</definedName>
    <definedName name="solver_rsd" localSheetId="3" hidden="1">0</definedName>
    <definedName name="solver_rsd" localSheetId="7" hidden="1">0</definedName>
    <definedName name="solver_scl" localSheetId="3" hidden="1">1</definedName>
    <definedName name="solver_scl" localSheetId="7" hidden="1">1</definedName>
    <definedName name="solver_sho" localSheetId="3" hidden="1">2</definedName>
    <definedName name="solver_sho" localSheetId="7" hidden="1">2</definedName>
    <definedName name="solver_ssz" localSheetId="3" hidden="1">100</definedName>
    <definedName name="solver_ssz" localSheetId="7" hidden="1">100</definedName>
    <definedName name="solver_tim" localSheetId="3" hidden="1">2147483647</definedName>
    <definedName name="solver_tim" localSheetId="7" hidden="1">2147483647</definedName>
    <definedName name="solver_tol" localSheetId="3" hidden="1">0.01</definedName>
    <definedName name="solver_tol" localSheetId="7" hidden="1">0.01</definedName>
    <definedName name="solver_typ" localSheetId="1" hidden="1">1</definedName>
    <definedName name="solver_typ" localSheetId="3" hidden="1">1</definedName>
    <definedName name="solver_typ" localSheetId="7" hidden="1">1</definedName>
    <definedName name="solver_val" localSheetId="1" hidden="1">0</definedName>
    <definedName name="solver_val" localSheetId="3" hidden="1">0</definedName>
    <definedName name="solver_val" localSheetId="7" hidden="1">0</definedName>
    <definedName name="solver_ver" localSheetId="1" hidden="1">3</definedName>
    <definedName name="solver_ver" localSheetId="3" hidden="1">3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F10" i="3"/>
  <c r="F9" i="3"/>
  <c r="H5" i="3"/>
  <c r="F7" i="3"/>
  <c r="G6" i="3"/>
  <c r="H6" i="3"/>
  <c r="G4" i="3"/>
  <c r="F4" i="3"/>
  <c r="G5" i="3"/>
  <c r="F5" i="3"/>
  <c r="C27" i="8" l="1"/>
  <c r="K3" i="8"/>
  <c r="L3" i="8" s="1"/>
  <c r="K4" i="8"/>
  <c r="K5" i="8"/>
  <c r="L5" i="8" s="1"/>
  <c r="K6" i="8"/>
  <c r="L6" i="8" s="1"/>
  <c r="K7" i="8"/>
  <c r="L7" i="8" s="1"/>
  <c r="K8" i="8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L15" i="8" s="1"/>
  <c r="K16" i="8"/>
  <c r="K17" i="8"/>
  <c r="L17" i="8" s="1"/>
  <c r="K2" i="8"/>
  <c r="L2" i="8" s="1"/>
  <c r="L4" i="8"/>
  <c r="G10" i="8"/>
  <c r="L16" i="8"/>
  <c r="I2" i="8"/>
  <c r="J2" i="8" s="1"/>
  <c r="AW7" i="8"/>
  <c r="AV7" i="8"/>
  <c r="AU7" i="8"/>
  <c r="AV5" i="8"/>
  <c r="AV6" i="8" s="1"/>
  <c r="AV9" i="8" s="1"/>
  <c r="AU5" i="8"/>
  <c r="S24" i="8" a="1"/>
  <c r="S24" i="8" s="1"/>
  <c r="S27" i="8"/>
  <c r="R25" i="8" a="1"/>
  <c r="R25" i="8" s="1"/>
  <c r="R28" i="8"/>
  <c r="AJ8" i="8"/>
  <c r="AJ4" i="8"/>
  <c r="X6" i="8"/>
  <c r="Y6" i="8" s="1"/>
  <c r="Z6" i="8"/>
  <c r="AD6" i="8" s="1"/>
  <c r="X7" i="8"/>
  <c r="Y7" i="8"/>
  <c r="Z7" i="8"/>
  <c r="AC7" i="8" s="1"/>
  <c r="X8" i="8"/>
  <c r="Y8" i="8"/>
  <c r="Z8" i="8"/>
  <c r="AC8" i="8" s="1"/>
  <c r="X9" i="8"/>
  <c r="Y9" i="8" s="1"/>
  <c r="Z9" i="8"/>
  <c r="AD9" i="8" s="1"/>
  <c r="X10" i="8"/>
  <c r="Y10" i="8"/>
  <c r="Z10" i="8"/>
  <c r="AD10" i="8" s="1"/>
  <c r="X11" i="8"/>
  <c r="Y11" i="8"/>
  <c r="Z11" i="8"/>
  <c r="AC11" i="8" s="1"/>
  <c r="X12" i="8"/>
  <c r="Y12" i="8"/>
  <c r="Z12" i="8"/>
  <c r="AC12" i="8" s="1"/>
  <c r="X13" i="8"/>
  <c r="Y13" i="8" s="1"/>
  <c r="Z13" i="8"/>
  <c r="AD13" i="8" s="1"/>
  <c r="X14" i="8"/>
  <c r="Y14" i="8"/>
  <c r="Z14" i="8"/>
  <c r="AC14" i="8" s="1"/>
  <c r="X15" i="8"/>
  <c r="Y15" i="8"/>
  <c r="Z15" i="8"/>
  <c r="AC15" i="8" s="1"/>
  <c r="X16" i="8"/>
  <c r="Y16" i="8"/>
  <c r="Z16" i="8"/>
  <c r="AC16" i="8" s="1"/>
  <c r="X17" i="8"/>
  <c r="Y17" i="8" s="1"/>
  <c r="Z17" i="8"/>
  <c r="AD17" i="8" s="1"/>
  <c r="X18" i="8"/>
  <c r="Y18" i="8"/>
  <c r="Z18" i="8"/>
  <c r="AD18" i="8" s="1"/>
  <c r="X19" i="8"/>
  <c r="Y19" i="8"/>
  <c r="Z19" i="8"/>
  <c r="AC19" i="8" s="1"/>
  <c r="X20" i="8"/>
  <c r="Y20" i="8"/>
  <c r="Z20" i="8"/>
  <c r="AC20" i="8" s="1"/>
  <c r="Z5" i="8"/>
  <c r="AD5" i="8" s="1"/>
  <c r="Y5" i="8"/>
  <c r="X5" i="8"/>
  <c r="W21" i="8"/>
  <c r="V21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W5" i="8"/>
  <c r="S5" i="8"/>
  <c r="T5" i="8"/>
  <c r="U5" i="8"/>
  <c r="V5" i="8"/>
  <c r="R5" i="8"/>
  <c r="S4" i="8"/>
  <c r="T4" i="8"/>
  <c r="U4" i="8"/>
  <c r="R4" i="8"/>
  <c r="L8" i="8"/>
  <c r="G4" i="2"/>
  <c r="E4" i="2"/>
  <c r="G3" i="8"/>
  <c r="H3" i="8" s="1"/>
  <c r="I3" i="8" s="1"/>
  <c r="G4" i="8"/>
  <c r="H4" i="8" s="1"/>
  <c r="I4" i="8" s="1"/>
  <c r="G5" i="8"/>
  <c r="H5" i="8" s="1"/>
  <c r="I5" i="8" s="1"/>
  <c r="G6" i="8"/>
  <c r="H6" i="8" s="1"/>
  <c r="I6" i="8" s="1"/>
  <c r="G7" i="8"/>
  <c r="H7" i="8" s="1"/>
  <c r="I7" i="8" s="1"/>
  <c r="G8" i="8"/>
  <c r="H8" i="8" s="1"/>
  <c r="I8" i="8" s="1"/>
  <c r="G9" i="8"/>
  <c r="H9" i="8" s="1"/>
  <c r="I9" i="8" s="1"/>
  <c r="H10" i="8"/>
  <c r="I10" i="8" s="1"/>
  <c r="G11" i="8"/>
  <c r="H11" i="8" s="1"/>
  <c r="I11" i="8" s="1"/>
  <c r="G12" i="8"/>
  <c r="H12" i="8" s="1"/>
  <c r="I12" i="8" s="1"/>
  <c r="G13" i="8"/>
  <c r="H13" i="8" s="1"/>
  <c r="I13" i="8" s="1"/>
  <c r="G14" i="8"/>
  <c r="H14" i="8" s="1"/>
  <c r="I14" i="8" s="1"/>
  <c r="G15" i="8"/>
  <c r="H15" i="8" s="1"/>
  <c r="I15" i="8" s="1"/>
  <c r="G16" i="8"/>
  <c r="H16" i="8" s="1"/>
  <c r="I16" i="8" s="1"/>
  <c r="G17" i="8"/>
  <c r="H17" i="8" s="1"/>
  <c r="I17" i="8" s="1"/>
  <c r="G2" i="8"/>
  <c r="H2" i="8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3" i="5"/>
  <c r="B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C4" i="2"/>
  <c r="D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AR5" i="8" a="1"/>
  <c r="AL5" i="8" a="1"/>
  <c r="AY6" i="8" a="1"/>
  <c r="O2" i="8" l="1"/>
  <c r="AY6" i="8"/>
  <c r="AZ7" i="8"/>
  <c r="BA8" i="8"/>
  <c r="AY10" i="8"/>
  <c r="AZ11" i="8"/>
  <c r="BA12" i="8"/>
  <c r="AY14" i="8"/>
  <c r="AZ15" i="8"/>
  <c r="BA16" i="8"/>
  <c r="AY18" i="8"/>
  <c r="AZ19" i="8"/>
  <c r="BA20" i="8"/>
  <c r="BA7" i="8"/>
  <c r="AY9" i="8"/>
  <c r="AZ10" i="8"/>
  <c r="BA11" i="8"/>
  <c r="AY13" i="8"/>
  <c r="AZ14" i="8"/>
  <c r="BA15" i="8"/>
  <c r="AY17" i="8"/>
  <c r="AZ18" i="8"/>
  <c r="BA19" i="8"/>
  <c r="AY21" i="8"/>
  <c r="AZ6" i="8"/>
  <c r="BB6" i="8" s="1"/>
  <c r="BA6" i="8"/>
  <c r="BC6" i="8" s="1"/>
  <c r="AY8" i="8"/>
  <c r="AZ9" i="8"/>
  <c r="BA10" i="8"/>
  <c r="AY12" i="8"/>
  <c r="AZ13" i="8"/>
  <c r="BA14" i="8"/>
  <c r="AY16" i="8"/>
  <c r="AZ17" i="8"/>
  <c r="BA18" i="8"/>
  <c r="AY20" i="8"/>
  <c r="AZ21" i="8"/>
  <c r="AY7" i="8"/>
  <c r="AZ8" i="8"/>
  <c r="BA9" i="8"/>
  <c r="AY11" i="8"/>
  <c r="AZ12" i="8"/>
  <c r="BA13" i="8"/>
  <c r="AY15" i="8"/>
  <c r="AZ16" i="8"/>
  <c r="BA17" i="8"/>
  <c r="AY19" i="8"/>
  <c r="AZ20" i="8"/>
  <c r="BA21" i="8"/>
  <c r="AW9" i="8"/>
  <c r="AU6" i="8"/>
  <c r="AW6" i="8" s="1"/>
  <c r="AU9" i="8"/>
  <c r="AW5" i="8"/>
  <c r="AR5" i="8"/>
  <c r="AR9" i="8"/>
  <c r="AR6" i="8"/>
  <c r="AR8" i="8"/>
  <c r="AR7" i="8"/>
  <c r="AA8" i="8"/>
  <c r="AB8" i="8" s="1"/>
  <c r="AD16" i="8"/>
  <c r="AC10" i="8"/>
  <c r="AD19" i="8"/>
  <c r="W27" i="8"/>
  <c r="W24" i="8"/>
  <c r="S25" i="8"/>
  <c r="S26" i="8"/>
  <c r="S28" i="8"/>
  <c r="R27" i="8"/>
  <c r="R26" i="8"/>
  <c r="AL5" i="8"/>
  <c r="AP5" i="8"/>
  <c r="AO6" i="8"/>
  <c r="AN7" i="8"/>
  <c r="AM8" i="8"/>
  <c r="AL9" i="8"/>
  <c r="AP9" i="8"/>
  <c r="AM5" i="8"/>
  <c r="AL6" i="8"/>
  <c r="AP6" i="8"/>
  <c r="AO7" i="8"/>
  <c r="AN8" i="8"/>
  <c r="AM9" i="8"/>
  <c r="AO5" i="8"/>
  <c r="AN6" i="8"/>
  <c r="AM7" i="8"/>
  <c r="AL8" i="8"/>
  <c r="AP8" i="8"/>
  <c r="AO9" i="8"/>
  <c r="AN5" i="8"/>
  <c r="AM6" i="8"/>
  <c r="AL7" i="8"/>
  <c r="AP7" i="8"/>
  <c r="AO8" i="8"/>
  <c r="AN9" i="8"/>
  <c r="AD20" i="8"/>
  <c r="AA19" i="8"/>
  <c r="AB19" i="8" s="1"/>
  <c r="AA15" i="8"/>
  <c r="AB15" i="8" s="1"/>
  <c r="AA20" i="8"/>
  <c r="AB20" i="8" s="1"/>
  <c r="AA5" i="8"/>
  <c r="AB5" i="8" s="1"/>
  <c r="AC5" i="8"/>
  <c r="AC18" i="8"/>
  <c r="AA16" i="8"/>
  <c r="AB16" i="8" s="1"/>
  <c r="AD15" i="8"/>
  <c r="AD14" i="8"/>
  <c r="AA14" i="8"/>
  <c r="AB14" i="8" s="1"/>
  <c r="AD12" i="8"/>
  <c r="AA11" i="8"/>
  <c r="AB11" i="8" s="1"/>
  <c r="AA7" i="8"/>
  <c r="AB7" i="8" s="1"/>
  <c r="AA12" i="8"/>
  <c r="AB12" i="8" s="1"/>
  <c r="AD11" i="8"/>
  <c r="AA10" i="8"/>
  <c r="AB10" i="8" s="1"/>
  <c r="AD8" i="8"/>
  <c r="AA18" i="8"/>
  <c r="AB18" i="8" s="1"/>
  <c r="AD7" i="8"/>
  <c r="AA17" i="8"/>
  <c r="AB17" i="8" s="1"/>
  <c r="AA13" i="8"/>
  <c r="AB13" i="8" s="1"/>
  <c r="AA9" i="8"/>
  <c r="AB9" i="8" s="1"/>
  <c r="X21" i="8"/>
  <c r="AA6" i="8"/>
  <c r="AB6" i="8" s="1"/>
  <c r="AC17" i="8"/>
  <c r="AC13" i="8"/>
  <c r="AC9" i="8"/>
  <c r="AC6" i="8"/>
  <c r="T24" i="8" a="1"/>
  <c r="BC7" i="8" l="1"/>
  <c r="BB7" i="8"/>
  <c r="AD21" i="8"/>
  <c r="T25" i="8"/>
  <c r="U25" i="8" s="1"/>
  <c r="V25" i="8" s="1"/>
  <c r="T26" i="8"/>
  <c r="U26" i="8" s="1"/>
  <c r="V26" i="8" s="1"/>
  <c r="T24" i="8"/>
  <c r="U24" i="8" s="1"/>
  <c r="V24" i="8" s="1"/>
  <c r="T27" i="8"/>
  <c r="T28" i="8"/>
  <c r="Y28" i="8" s="1"/>
  <c r="W25" i="8"/>
  <c r="W28" i="8"/>
  <c r="W26" i="8"/>
  <c r="AA21" i="8"/>
  <c r="AB21" i="8"/>
  <c r="AC21" i="8"/>
  <c r="AJ5" i="8" s="1"/>
  <c r="BB8" i="8" l="1"/>
  <c r="BC8" i="8"/>
  <c r="X26" i="8"/>
  <c r="Y25" i="8"/>
  <c r="U28" i="8"/>
  <c r="V28" i="8" s="1"/>
  <c r="X25" i="8"/>
  <c r="X28" i="8"/>
  <c r="Y26" i="8"/>
  <c r="AJ14" i="8"/>
  <c r="AJ15" i="8" s="1"/>
  <c r="AJ17" i="8"/>
  <c r="AJ13" i="8"/>
  <c r="AJ7" i="8"/>
  <c r="AJ9" i="8" s="1"/>
  <c r="AJ11" i="8" s="1"/>
  <c r="AJ16" i="8"/>
  <c r="U27" i="8"/>
  <c r="V27" i="8" s="1"/>
  <c r="X27" i="8"/>
  <c r="Y27" i="8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7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  <c r="H2" i="2" s="1"/>
  <c r="G9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C5" i="2"/>
  <c r="D5" i="2" s="1"/>
  <c r="E5" i="2" s="1"/>
  <c r="C6" i="2"/>
  <c r="D6" i="2" s="1"/>
  <c r="E6" i="2" s="1"/>
  <c r="C7" i="2"/>
  <c r="D7" i="2" s="1"/>
  <c r="E7" i="2" s="1"/>
  <c r="C8" i="2"/>
  <c r="D8" i="2" s="1"/>
  <c r="E8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14" i="2"/>
  <c r="D14" i="2" s="1"/>
  <c r="E14" i="2" s="1"/>
  <c r="C15" i="2"/>
  <c r="D15" i="2" s="1"/>
  <c r="E15" i="2" s="1"/>
  <c r="C16" i="2"/>
  <c r="D16" i="2" s="1"/>
  <c r="E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D21" i="2" s="1"/>
  <c r="E21" i="2" s="1"/>
  <c r="C22" i="2"/>
  <c r="D22" i="2" s="1"/>
  <c r="E22" i="2" s="1"/>
  <c r="C23" i="2"/>
  <c r="D23" i="2" s="1"/>
  <c r="E23" i="2" s="1"/>
  <c r="BC9" i="8" l="1"/>
  <c r="BB9" i="8"/>
  <c r="H1" i="2"/>
  <c r="F4" i="2"/>
  <c r="BB10" i="8" l="1"/>
  <c r="BC10" i="8"/>
  <c r="BC11" i="8" l="1"/>
  <c r="BB11" i="8"/>
  <c r="BB12" i="8" l="1"/>
  <c r="BC12" i="8"/>
  <c r="BC13" i="8" l="1"/>
  <c r="BB13" i="8"/>
  <c r="BB14" i="8" l="1"/>
  <c r="BC14" i="8"/>
  <c r="BC15" i="8" l="1"/>
  <c r="BB15" i="8"/>
  <c r="BB16" i="8" l="1"/>
  <c r="BC16" i="8"/>
  <c r="BC17" i="8" l="1"/>
  <c r="BB17" i="8"/>
  <c r="BB18" i="8" l="1"/>
  <c r="BC18" i="8"/>
  <c r="BC19" i="8" l="1"/>
  <c r="BB19" i="8"/>
  <c r="BB20" i="8" l="1"/>
  <c r="BC20" i="8"/>
  <c r="BC21" i="8" l="1"/>
  <c r="BE20" i="8"/>
  <c r="BB21" i="8"/>
  <c r="BD20" i="8"/>
  <c r="BD21" i="8" l="1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E5" i="8"/>
  <c r="BE21" i="8"/>
  <c r="BE6" i="8"/>
  <c r="BF6" i="8" s="1"/>
  <c r="BE7" i="8"/>
  <c r="BE8" i="8"/>
  <c r="BE9" i="8"/>
  <c r="BE10" i="8"/>
  <c r="BF10" i="8" s="1"/>
  <c r="BE11" i="8"/>
  <c r="BE12" i="8"/>
  <c r="BE13" i="8"/>
  <c r="BE14" i="8"/>
  <c r="BF14" i="8" s="1"/>
  <c r="BE15" i="8"/>
  <c r="BE16" i="8"/>
  <c r="BE17" i="8"/>
  <c r="BE18" i="8"/>
  <c r="BF18" i="8" s="1"/>
  <c r="BE19" i="8"/>
  <c r="BF17" i="8" l="1"/>
  <c r="BF13" i="8"/>
  <c r="BF9" i="8"/>
  <c r="BF5" i="8"/>
  <c r="BF16" i="8"/>
  <c r="BF12" i="8"/>
  <c r="BF8" i="8"/>
  <c r="BF21" i="8"/>
  <c r="BF19" i="8"/>
  <c r="BF15" i="8"/>
  <c r="BF11" i="8"/>
  <c r="BF7" i="8"/>
  <c r="BF20" i="8"/>
  <c r="BF22" i="8" l="1"/>
</calcChain>
</file>

<file path=xl/sharedStrings.xml><?xml version="1.0" encoding="utf-8"?>
<sst xmlns="http://schemas.openxmlformats.org/spreadsheetml/2006/main" count="206" uniqueCount="140">
  <si>
    <t>Why Linear Regression is not a good model: the predicted value may be higher than 1 or lower than 0</t>
  </si>
  <si>
    <t>1- Divorce</t>
  </si>
  <si>
    <t>Happiness</t>
  </si>
  <si>
    <t>Divorce</t>
  </si>
  <si>
    <t>Predicted</t>
  </si>
  <si>
    <t>When to use logistic regression</t>
  </si>
  <si>
    <t>Cut-Off =</t>
  </si>
  <si>
    <t>logit(Z) or log(odd)</t>
  </si>
  <si>
    <t>P(Y=1)</t>
  </si>
  <si>
    <t>Correct?</t>
  </si>
  <si>
    <t>z</t>
  </si>
  <si>
    <t>S(z) Formula1</t>
  </si>
  <si>
    <t>S(z)-Formula2</t>
  </si>
  <si>
    <t>Sigmoid Function- 1</t>
  </si>
  <si>
    <t>Sigmoid Function- 2</t>
  </si>
  <si>
    <t>S(z)=sigmoid function</t>
  </si>
  <si>
    <t>e = Euler's number</t>
  </si>
  <si>
    <t>Maximum Likelihood Estimation</t>
  </si>
  <si>
    <t xml:space="preserve"> </t>
  </si>
  <si>
    <t>Step1</t>
  </si>
  <si>
    <t>Step2</t>
  </si>
  <si>
    <t>Step 3</t>
  </si>
  <si>
    <t>Coefficient</t>
  </si>
  <si>
    <t>logit(z)</t>
  </si>
  <si>
    <t>P(divorce = 1)</t>
  </si>
  <si>
    <t>LL(Log Likelihood)</t>
  </si>
  <si>
    <t>Sum(LL)</t>
  </si>
  <si>
    <t>b0</t>
  </si>
  <si>
    <t>b1</t>
  </si>
  <si>
    <t>Cut-off</t>
  </si>
  <si>
    <t>Actual Y</t>
  </si>
  <si>
    <t>Prob(Y=1)</t>
  </si>
  <si>
    <t>LL</t>
  </si>
  <si>
    <t>Predicted Y</t>
  </si>
  <si>
    <t>Confusion Matrix</t>
  </si>
  <si>
    <t>Actual</t>
  </si>
  <si>
    <t>No(0)</t>
  </si>
  <si>
    <t>Yes(1)</t>
  </si>
  <si>
    <t>Accuracy</t>
  </si>
  <si>
    <t>=15/20</t>
  </si>
  <si>
    <t>Precision</t>
  </si>
  <si>
    <t>=7/9</t>
  </si>
  <si>
    <t>Recall</t>
  </si>
  <si>
    <t>=7/10</t>
  </si>
  <si>
    <t>F1-Score</t>
  </si>
  <si>
    <t>=2x(Precision*Recall)/(Precision+Recall)</t>
  </si>
  <si>
    <t>Heart Disease</t>
  </si>
  <si>
    <t>Case</t>
  </si>
  <si>
    <t>Age</t>
  </si>
  <si>
    <t>Weight</t>
  </si>
  <si>
    <t>Gender</t>
  </si>
  <si>
    <t>VO2Max</t>
  </si>
  <si>
    <t>Heart_Disease</t>
  </si>
  <si>
    <t>male</t>
  </si>
  <si>
    <t>no</t>
  </si>
  <si>
    <t>female</t>
  </si>
  <si>
    <t>yes</t>
  </si>
  <si>
    <r>
      <t>b</t>
    </r>
    <r>
      <rPr>
        <vertAlign val="subscript"/>
        <sz val="12"/>
        <color theme="1"/>
        <rFont val="Sukhumvit Set"/>
      </rPr>
      <t>0</t>
    </r>
    <r>
      <rPr>
        <sz val="12"/>
        <rFont val="Sukhumvit Set"/>
      </rPr>
      <t>=</t>
    </r>
  </si>
  <si>
    <r>
      <t>b</t>
    </r>
    <r>
      <rPr>
        <vertAlign val="subscript"/>
        <sz val="12"/>
        <color theme="1"/>
        <rFont val="Sukhumvit Set"/>
      </rPr>
      <t>1</t>
    </r>
    <r>
      <rPr>
        <sz val="12"/>
        <rFont val="Sukhumvit Set"/>
      </rPr>
      <t>=</t>
    </r>
  </si>
  <si>
    <r>
      <t>b</t>
    </r>
    <r>
      <rPr>
        <vertAlign val="subscript"/>
        <sz val="12"/>
        <color theme="1"/>
        <rFont val="Sukhumvit Set"/>
      </rPr>
      <t>2</t>
    </r>
    <r>
      <rPr>
        <sz val="12"/>
        <rFont val="Sukhumvit Set"/>
      </rPr>
      <t>=</t>
    </r>
  </si>
  <si>
    <r>
      <t>b</t>
    </r>
    <r>
      <rPr>
        <vertAlign val="subscript"/>
        <sz val="12"/>
        <rFont val="Sukhumvit Set"/>
      </rPr>
      <t>3</t>
    </r>
    <r>
      <rPr>
        <sz val="12"/>
        <rFont val="Sukhumvit Set"/>
      </rPr>
      <t>=</t>
    </r>
  </si>
  <si>
    <t>gre</t>
  </si>
  <si>
    <t>gpa</t>
  </si>
  <si>
    <t>rank</t>
  </si>
  <si>
    <t>admit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</si>
  <si>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</si>
  <si>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</si>
  <si>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</si>
  <si>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</si>
  <si>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</si>
  <si>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</si>
  <si>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</si>
  <si>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</si>
  <si>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</si>
  <si>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</si>
  <si>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</si>
  <si>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</si>
  <si>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</si>
  <si>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</si>
  <si>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</si>
  <si>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</si>
  <si>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</si>
  <si>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</si>
  <si>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</si>
  <si>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</si>
  <si>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</si>
  <si>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</si>
  <si>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</si>
  <si>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</si>
  <si>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Divorce = 1.2115 *-0.138(Happiness)</t>
  </si>
  <si>
    <t>Gender_dummy</t>
  </si>
  <si>
    <t>Heart_Disease_dummy</t>
  </si>
  <si>
    <t>coff B1</t>
  </si>
  <si>
    <t>coff B0</t>
  </si>
  <si>
    <t>cut off</t>
  </si>
  <si>
    <t>coff B2</t>
  </si>
  <si>
    <t>coff B3</t>
  </si>
  <si>
    <t>coff B4</t>
  </si>
  <si>
    <t>prob(z)</t>
  </si>
  <si>
    <t>sum(LL)</t>
  </si>
  <si>
    <t>predict</t>
  </si>
  <si>
    <t>correct?</t>
  </si>
  <si>
    <t>Logistic Regression</t>
  </si>
  <si>
    <t>Converge</t>
  </si>
  <si>
    <t>Classification Table</t>
  </si>
  <si>
    <t>Cutoff</t>
  </si>
  <si>
    <t>AUC</t>
  </si>
  <si>
    <t>Success</t>
  </si>
  <si>
    <t>Failure</t>
  </si>
  <si>
    <t>p-Obs</t>
  </si>
  <si>
    <t>p-Pred</t>
  </si>
  <si>
    <t>Suc-Pred</t>
  </si>
  <si>
    <t>Fail-Pred</t>
  </si>
  <si>
    <t>% Correct</t>
  </si>
  <si>
    <t>Coeff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</si>
  <si>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</si>
  <si>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</si>
  <si>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</si>
  <si>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</si>
  <si>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</si>
  <si>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</si>
  <si>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</si>
  <si>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</si>
  <si>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</si>
  <si>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</si>
  <si>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</si>
  <si>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</si>
  <si>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</si>
  <si>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</si>
  <si>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</si>
  <si>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</si>
  <si>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</si>
  <si>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</si>
  <si>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Suc-Obs</t>
  </si>
  <si>
    <t>Fail-Obs</t>
  </si>
  <si>
    <t>ROC Table</t>
  </si>
  <si>
    <t>Fail-Cum</t>
  </si>
  <si>
    <t>Suc-Cum</t>
  </si>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</sst>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0000"/>
    <numFmt numFmtId="188" formatCode="0.0000"/>
    <numFmt numFmtId="189" formatCode="0.000"/>
  </numFmts>
  <fonts count="13">
    <font>
      <sz val="11"/>
      <color theme="1"/>
      <name val="Tahoma"/>
      <charset val="134"/>
      <scheme val="minor"/>
    </font>
    <font>
      <sz val="16"/>
      <color theme="1"/>
      <name val="Sukhumvit Set"/>
      <charset val="134"/>
    </font>
    <font>
      <sz val="14"/>
      <color theme="1"/>
      <name val="Sukhumvit Set"/>
      <charset val="134"/>
    </font>
    <font>
      <sz val="11"/>
      <color theme="1"/>
      <name val="Sukhumvit Set"/>
      <charset val="134"/>
    </font>
    <font>
      <sz val="14"/>
      <color rgb="FFFF0000"/>
      <name val="Sukhumvit Set"/>
      <charset val="134"/>
    </font>
    <font>
      <sz val="11"/>
      <color rgb="FFFF0000"/>
      <name val="Sukhumvit Set"/>
      <charset val="134"/>
    </font>
    <font>
      <sz val="11"/>
      <color theme="1"/>
      <name val="Tahoma"/>
      <family val="2"/>
      <scheme val="minor"/>
    </font>
    <font>
      <sz val="12"/>
      <name val="Sukhumvit Set"/>
    </font>
    <font>
      <vertAlign val="subscript"/>
      <sz val="12"/>
      <color theme="1"/>
      <name val="Sukhumvit Set"/>
    </font>
    <font>
      <vertAlign val="subscript"/>
      <sz val="12"/>
      <name val="Sukhumvit Set"/>
    </font>
    <font>
      <sz val="12"/>
      <color theme="0"/>
      <name val="Sukhumvit Set"/>
    </font>
    <font>
      <i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0" fontId="2" fillId="3" borderId="0" xfId="1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9" fontId="2" fillId="0" borderId="0" xfId="1" applyFont="1"/>
    <xf numFmtId="187" fontId="2" fillId="0" borderId="0" xfId="0" applyNumberFormat="1" applyFont="1"/>
    <xf numFmtId="188" fontId="2" fillId="0" borderId="0" xfId="0" applyNumberFormat="1" applyFont="1"/>
    <xf numFmtId="187" fontId="2" fillId="4" borderId="0" xfId="0" applyNumberFormat="1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89" fontId="2" fillId="0" borderId="0" xfId="0" applyNumberFormat="1" applyFont="1"/>
    <xf numFmtId="1" fontId="2" fillId="0" borderId="0" xfId="0" applyNumberFormat="1" applyFont="1"/>
    <xf numFmtId="10" fontId="3" fillId="0" borderId="0" xfId="1" applyNumberFormat="1" applyFont="1"/>
    <xf numFmtId="0" fontId="2" fillId="0" borderId="0" xfId="0" quotePrefix="1" applyFo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1" xfId="0" applyBorder="1"/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Continuous"/>
    </xf>
    <xf numFmtId="0" fontId="6" fillId="0" borderId="0" xfId="0" applyFont="1"/>
    <xf numFmtId="0" fontId="2" fillId="0" borderId="3" xfId="0" applyFont="1" applyBorder="1"/>
    <xf numFmtId="188" fontId="2" fillId="0" borderId="3" xfId="0" applyNumberFormat="1" applyFont="1" applyBorder="1"/>
    <xf numFmtId="0" fontId="2" fillId="6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/>
    <xf numFmtId="0" fontId="1" fillId="6" borderId="3" xfId="0" applyFont="1" applyFill="1" applyBorder="1"/>
    <xf numFmtId="0" fontId="0" fillId="4" borderId="0" xfId="0" applyFill="1"/>
    <xf numFmtId="9" fontId="0" fillId="0" borderId="0" xfId="1" applyFont="1"/>
    <xf numFmtId="0" fontId="0" fillId="0" borderId="4" xfId="0" applyBorder="1"/>
    <xf numFmtId="0" fontId="1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8" xfId="0" applyBorder="1"/>
    <xf numFmtId="0" fontId="11" fillId="0" borderId="19" xfId="0" applyFont="1" applyBorder="1" applyAlignment="1">
      <alignment horizontal="center"/>
    </xf>
    <xf numFmtId="0" fontId="0" fillId="0" borderId="20" xfId="0" applyBorder="1"/>
    <xf numFmtId="0" fontId="0" fillId="0" borderId="9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Sheet1!$BD$5:$BD$21</c:f>
              <c:numCache>
                <c:formatCode>General</c:formatCode>
                <c:ptCount val="17"/>
                <c:pt idx="0">
                  <c:v>1</c:v>
                </c:pt>
                <c:pt idx="1">
                  <c:v>0.90909090909090906</c:v>
                </c:pt>
                <c:pt idx="2">
                  <c:v>0.81818181818181812</c:v>
                </c:pt>
                <c:pt idx="3">
                  <c:v>0.72727272727272729</c:v>
                </c:pt>
                <c:pt idx="4">
                  <c:v>0.63636363636363635</c:v>
                </c:pt>
                <c:pt idx="5">
                  <c:v>0.54545454545454541</c:v>
                </c:pt>
                <c:pt idx="6">
                  <c:v>0.45454545454545459</c:v>
                </c:pt>
                <c:pt idx="7">
                  <c:v>0.36363636363636365</c:v>
                </c:pt>
                <c:pt idx="8">
                  <c:v>0.27272727272727271</c:v>
                </c:pt>
                <c:pt idx="9">
                  <c:v>0.18181818181818177</c:v>
                </c:pt>
                <c:pt idx="10">
                  <c:v>0.18181818181818177</c:v>
                </c:pt>
                <c:pt idx="11">
                  <c:v>9.0909090909090939E-2</c:v>
                </c:pt>
                <c:pt idx="12">
                  <c:v>9.0909090909090939E-2</c:v>
                </c:pt>
                <c:pt idx="13">
                  <c:v>9.0909090909090939E-2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Sheet1!$BE$5:$BE$21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0.8</c:v>
                </c:pt>
                <c:pt idx="11">
                  <c:v>0.8</c:v>
                </c:pt>
                <c:pt idx="12">
                  <c:v>0.6</c:v>
                </c:pt>
                <c:pt idx="13">
                  <c:v>0.4</c:v>
                </c:pt>
                <c:pt idx="14">
                  <c:v>0.4</c:v>
                </c:pt>
                <c:pt idx="15">
                  <c:v>0.19999999999999996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E-47D1-9A80-3B333B9AD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885824"/>
        <c:axId val="501886184"/>
      </c:scatterChart>
      <c:valAx>
        <c:axId val="50188582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886184"/>
        <c:crosses val="autoZero"/>
        <c:crossBetween val="midCat"/>
      </c:valAx>
      <c:valAx>
        <c:axId val="5018861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885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</xdr:row>
          <xdr:rowOff>190500</xdr:rowOff>
        </xdr:from>
        <xdr:to>
          <xdr:col>12</xdr:col>
          <xdr:colOff>603250</xdr:colOff>
          <xdr:row>6</xdr:row>
          <xdr:rowOff>57150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</xdr:colOff>
          <xdr:row>2</xdr:row>
          <xdr:rowOff>209550</xdr:rowOff>
        </xdr:from>
        <xdr:to>
          <xdr:col>8</xdr:col>
          <xdr:colOff>590550</xdr:colOff>
          <xdr:row>6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246035</xdr:colOff>
      <xdr:row>34</xdr:row>
      <xdr:rowOff>21633</xdr:rowOff>
    </xdr:from>
    <xdr:to>
      <xdr:col>27</xdr:col>
      <xdr:colOff>653835</xdr:colOff>
      <xdr:row>49</xdr:row>
      <xdr:rowOff>157459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AppData\Roaming\Microsoft\AddIns\XRealStats.xlam" TargetMode="External"/><Relationship Id="rId1" Type="http://schemas.openxmlformats.org/officeDocument/2006/relationships/externalLinkPath" Target="/Users/HP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Esign"/>
      <definedName name="DIAG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C4" sqref="C4"/>
    </sheetView>
  </sheetViews>
  <sheetFormatPr defaultColWidth="9" defaultRowHeight="14"/>
  <cols>
    <col min="1" max="1" width="14" customWidth="1"/>
    <col min="2" max="2" width="10.25" customWidth="1"/>
    <col min="3" max="3" width="12.33203125" bestFit="1" customWidth="1"/>
    <col min="5" max="5" width="26.1640625" customWidth="1"/>
    <col min="6" max="8" width="9.58203125" customWidth="1"/>
    <col min="9" max="10" width="20" customWidth="1"/>
    <col min="11" max="11" width="14.83203125" customWidth="1"/>
    <col min="12" max="13" width="9.58203125" customWidth="1"/>
  </cols>
  <sheetData>
    <row r="1" spans="1:11" ht="17.5">
      <c r="A1" s="13" t="s">
        <v>0</v>
      </c>
      <c r="K1" s="2" t="s">
        <v>1</v>
      </c>
    </row>
    <row r="2" spans="1:11" ht="17.5">
      <c r="A2" s="2" t="s">
        <v>2</v>
      </c>
      <c r="B2" s="2" t="s">
        <v>3</v>
      </c>
      <c r="C2" s="2" t="s">
        <v>4</v>
      </c>
    </row>
    <row r="3" spans="1:11" ht="17.5">
      <c r="A3" s="2">
        <v>10</v>
      </c>
      <c r="B3" s="2">
        <v>0</v>
      </c>
      <c r="C3" s="15">
        <f>$F$20+$F$21*(A3)</f>
        <v>-0.17014359252235156</v>
      </c>
    </row>
    <row r="4" spans="1:11" ht="17.5">
      <c r="A4" s="2">
        <v>8</v>
      </c>
      <c r="B4" s="2">
        <v>0</v>
      </c>
      <c r="C4" s="15">
        <f t="shared" ref="C4:C22" si="0">$F$20+$F$21*(A4)</f>
        <v>0.1062042806827419</v>
      </c>
      <c r="E4" t="s">
        <v>65</v>
      </c>
    </row>
    <row r="5" spans="1:11" ht="18" thickBot="1">
      <c r="A5" s="2">
        <v>9</v>
      </c>
      <c r="B5" s="2">
        <v>0</v>
      </c>
      <c r="C5" s="15">
        <f t="shared" si="0"/>
        <v>-3.1969655919804829E-2</v>
      </c>
    </row>
    <row r="6" spans="1:11" ht="17.5">
      <c r="A6" s="2">
        <v>7</v>
      </c>
      <c r="B6" s="2">
        <v>0</v>
      </c>
      <c r="C6" s="15">
        <f t="shared" si="0"/>
        <v>0.24437821728528863</v>
      </c>
      <c r="E6" s="26" t="s">
        <v>66</v>
      </c>
      <c r="F6" s="26"/>
    </row>
    <row r="7" spans="1:11" ht="17.5">
      <c r="A7" s="2">
        <v>8</v>
      </c>
      <c r="B7" s="2">
        <v>0</v>
      </c>
      <c r="C7" s="15">
        <f t="shared" si="0"/>
        <v>0.1062042806827419</v>
      </c>
      <c r="E7" t="s">
        <v>67</v>
      </c>
      <c r="F7">
        <v>0.83945641737554688</v>
      </c>
    </row>
    <row r="8" spans="1:11" ht="17.5">
      <c r="A8" s="2">
        <v>5</v>
      </c>
      <c r="B8" s="2">
        <v>0</v>
      </c>
      <c r="C8" s="15">
        <f t="shared" si="0"/>
        <v>0.52072609049038199</v>
      </c>
      <c r="E8" t="s">
        <v>68</v>
      </c>
      <c r="F8">
        <v>0.70468707667298836</v>
      </c>
    </row>
    <row r="9" spans="1:11" ht="17.5">
      <c r="A9" s="2">
        <v>9</v>
      </c>
      <c r="B9" s="2">
        <v>0</v>
      </c>
      <c r="C9" s="15">
        <f t="shared" si="0"/>
        <v>-3.1969655919804829E-2</v>
      </c>
      <c r="E9" t="s">
        <v>69</v>
      </c>
      <c r="F9">
        <v>0.6882808031548211</v>
      </c>
    </row>
    <row r="10" spans="1:11" ht="17.5">
      <c r="A10" s="2">
        <v>6</v>
      </c>
      <c r="B10" s="2">
        <v>0</v>
      </c>
      <c r="C10" s="15">
        <f t="shared" si="0"/>
        <v>0.38255215388783537</v>
      </c>
      <c r="E10" t="s">
        <v>70</v>
      </c>
      <c r="F10">
        <v>0.28641118621806055</v>
      </c>
    </row>
    <row r="11" spans="1:11" ht="18" thickBot="1">
      <c r="A11" s="2">
        <v>8</v>
      </c>
      <c r="B11" s="2">
        <v>0</v>
      </c>
      <c r="C11" s="15">
        <f t="shared" si="0"/>
        <v>0.1062042806827419</v>
      </c>
      <c r="E11" s="24" t="s">
        <v>71</v>
      </c>
      <c r="F11" s="24">
        <v>20</v>
      </c>
    </row>
    <row r="12" spans="1:11" ht="17.5">
      <c r="A12" s="2">
        <v>7</v>
      </c>
      <c r="B12" s="2">
        <v>0</v>
      </c>
      <c r="C12" s="15">
        <f t="shared" si="0"/>
        <v>0.24437821728528863</v>
      </c>
    </row>
    <row r="13" spans="1:11" ht="18" thickBot="1">
      <c r="A13" s="2">
        <v>1</v>
      </c>
      <c r="B13" s="2">
        <v>1</v>
      </c>
      <c r="C13" s="15">
        <f t="shared" si="0"/>
        <v>1.0734218369005688</v>
      </c>
      <c r="E13" t="s">
        <v>72</v>
      </c>
    </row>
    <row r="14" spans="1:11" ht="17.5">
      <c r="A14" s="2">
        <v>1</v>
      </c>
      <c r="B14" s="2">
        <v>1</v>
      </c>
      <c r="C14" s="15">
        <f t="shared" si="0"/>
        <v>1.0734218369005688</v>
      </c>
      <c r="E14" s="25"/>
      <c r="F14" s="25" t="s">
        <v>77</v>
      </c>
      <c r="G14" s="25" t="s">
        <v>78</v>
      </c>
      <c r="H14" s="25" t="s">
        <v>79</v>
      </c>
      <c r="I14" s="25" t="s">
        <v>80</v>
      </c>
      <c r="J14" s="25" t="s">
        <v>81</v>
      </c>
    </row>
    <row r="15" spans="1:11" ht="17.5">
      <c r="A15" s="2">
        <v>3</v>
      </c>
      <c r="B15" s="2">
        <v>1</v>
      </c>
      <c r="C15" s="15">
        <f t="shared" si="0"/>
        <v>0.79707396369547545</v>
      </c>
      <c r="E15" t="s">
        <v>73</v>
      </c>
      <c r="F15">
        <v>1</v>
      </c>
      <c r="G15">
        <v>3.5234353833649417</v>
      </c>
      <c r="H15">
        <v>3.5234353833649417</v>
      </c>
      <c r="I15">
        <v>42.952293577981649</v>
      </c>
      <c r="J15">
        <v>3.699230636015019E-6</v>
      </c>
    </row>
    <row r="16" spans="1:11" ht="17.5">
      <c r="A16" s="2">
        <v>1</v>
      </c>
      <c r="B16" s="2">
        <v>1</v>
      </c>
      <c r="C16" s="15">
        <f t="shared" si="0"/>
        <v>1.0734218369005688</v>
      </c>
      <c r="E16" t="s">
        <v>74</v>
      </c>
      <c r="F16">
        <v>18</v>
      </c>
      <c r="G16">
        <v>1.4765646166350583</v>
      </c>
      <c r="H16">
        <v>8.2031367590836568E-2</v>
      </c>
    </row>
    <row r="17" spans="1:13" ht="18" thickBot="1">
      <c r="A17" s="2">
        <v>4</v>
      </c>
      <c r="B17" s="2">
        <v>1</v>
      </c>
      <c r="C17" s="15">
        <f t="shared" si="0"/>
        <v>0.65890002709292872</v>
      </c>
      <c r="E17" s="24" t="s">
        <v>75</v>
      </c>
      <c r="F17" s="24">
        <v>19</v>
      </c>
      <c r="G17" s="24">
        <v>5</v>
      </c>
      <c r="H17" s="24"/>
      <c r="I17" s="24"/>
      <c r="J17" s="24"/>
    </row>
    <row r="18" spans="1:13" ht="18" thickBot="1">
      <c r="A18" s="2">
        <v>5</v>
      </c>
      <c r="B18" s="2">
        <v>1</v>
      </c>
      <c r="C18" s="15">
        <f t="shared" si="0"/>
        <v>0.52072609049038199</v>
      </c>
    </row>
    <row r="19" spans="1:13" ht="17.5">
      <c r="A19" s="2">
        <v>6</v>
      </c>
      <c r="B19" s="2">
        <v>1</v>
      </c>
      <c r="C19" s="15">
        <f t="shared" si="0"/>
        <v>0.38255215388783537</v>
      </c>
      <c r="E19" s="25"/>
      <c r="F19" s="25" t="s">
        <v>82</v>
      </c>
      <c r="G19" s="25" t="s">
        <v>70</v>
      </c>
      <c r="H19" s="25" t="s">
        <v>83</v>
      </c>
      <c r="I19" s="25" t="s">
        <v>84</v>
      </c>
      <c r="J19" s="25" t="s">
        <v>85</v>
      </c>
      <c r="K19" s="25" t="s">
        <v>86</v>
      </c>
      <c r="L19" s="25" t="s">
        <v>87</v>
      </c>
      <c r="M19" s="25" t="s">
        <v>88</v>
      </c>
    </row>
    <row r="20" spans="1:13" ht="17.5">
      <c r="A20" s="2">
        <v>3</v>
      </c>
      <c r="B20" s="2">
        <v>1</v>
      </c>
      <c r="C20" s="15">
        <f t="shared" si="0"/>
        <v>0.79707396369547545</v>
      </c>
      <c r="E20" t="s">
        <v>76</v>
      </c>
      <c r="F20">
        <v>1.2115957735031155</v>
      </c>
      <c r="G20">
        <v>0.1260581630790068</v>
      </c>
      <c r="H20">
        <v>9.6114027359239671</v>
      </c>
      <c r="I20">
        <v>1.6378009931247735E-8</v>
      </c>
      <c r="J20">
        <v>0.94675740033813116</v>
      </c>
      <c r="K20">
        <v>1.4764341466680999</v>
      </c>
      <c r="L20">
        <v>0.94675740033813116</v>
      </c>
      <c r="M20">
        <v>1.4764341466680999</v>
      </c>
    </row>
    <row r="21" spans="1:13" ht="18" thickBot="1">
      <c r="A21" s="2">
        <v>2</v>
      </c>
      <c r="B21" s="2">
        <v>1</v>
      </c>
      <c r="C21" s="15">
        <f t="shared" si="0"/>
        <v>0.93524790029802207</v>
      </c>
      <c r="E21" s="24" t="s">
        <v>2</v>
      </c>
      <c r="F21" s="24">
        <v>-0.1381739366025467</v>
      </c>
      <c r="G21" s="24">
        <v>2.1083026334198052E-2</v>
      </c>
      <c r="H21" s="24">
        <v>-6.5537999342352249</v>
      </c>
      <c r="I21" s="24">
        <v>3.6992306360150398E-6</v>
      </c>
      <c r="J21" s="24">
        <v>-0.18246773130304561</v>
      </c>
      <c r="K21" s="24">
        <v>-9.3880141902047798E-2</v>
      </c>
      <c r="L21" s="24">
        <v>-0.18246773130304561</v>
      </c>
      <c r="M21" s="24">
        <v>-9.3880141902047798E-2</v>
      </c>
    </row>
    <row r="22" spans="1:13" ht="17.5">
      <c r="A22" s="2">
        <v>0</v>
      </c>
      <c r="B22" s="2">
        <v>1</v>
      </c>
      <c r="C22" s="15">
        <f t="shared" si="0"/>
        <v>1.2115957735031155</v>
      </c>
    </row>
    <row r="23" spans="1:13">
      <c r="E23" s="2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C3" sqref="C3"/>
    </sheetView>
  </sheetViews>
  <sheetFormatPr defaultColWidth="9.1640625" defaultRowHeight="14"/>
  <cols>
    <col min="1" max="1" width="14.1640625" style="12" customWidth="1"/>
    <col min="2" max="2" width="10.4140625" style="12" customWidth="1"/>
    <col min="3" max="3" width="24.25" style="12" customWidth="1"/>
    <col min="4" max="4" width="14.25" style="12" customWidth="1"/>
    <col min="5" max="8" width="20.1640625" style="12" customWidth="1"/>
    <col min="9" max="16384" width="9.1640625" style="12"/>
  </cols>
  <sheetData>
    <row r="1" spans="1:8" ht="17.5">
      <c r="A1" s="13" t="s">
        <v>5</v>
      </c>
      <c r="E1" s="14" t="s">
        <v>6</v>
      </c>
      <c r="F1" s="14">
        <v>0.5</v>
      </c>
      <c r="G1" s="14"/>
      <c r="H1" s="14"/>
    </row>
    <row r="2" spans="1:8" ht="17.5">
      <c r="A2" s="2" t="s">
        <v>2</v>
      </c>
      <c r="B2" s="2" t="s">
        <v>3</v>
      </c>
      <c r="C2" s="2" t="s">
        <v>7</v>
      </c>
      <c r="D2" s="3" t="s">
        <v>8</v>
      </c>
      <c r="E2" s="3" t="s">
        <v>8</v>
      </c>
      <c r="F2" s="3" t="s">
        <v>4</v>
      </c>
      <c r="G2" s="3" t="s">
        <v>9</v>
      </c>
      <c r="H2" s="3"/>
    </row>
    <row r="3" spans="1:8" ht="17.5">
      <c r="A3" s="2">
        <v>10</v>
      </c>
      <c r="B3" s="2">
        <v>0</v>
      </c>
      <c r="C3" s="15"/>
      <c r="D3" s="8"/>
      <c r="E3" s="8"/>
      <c r="F3" s="16"/>
      <c r="G3" s="16"/>
    </row>
    <row r="4" spans="1:8" ht="17.5">
      <c r="A4" s="2">
        <v>8</v>
      </c>
      <c r="B4" s="2">
        <v>0</v>
      </c>
      <c r="C4" s="15"/>
      <c r="D4" s="8"/>
      <c r="E4" s="8"/>
      <c r="F4" s="16"/>
      <c r="G4" s="16"/>
    </row>
    <row r="5" spans="1:8" ht="17.5">
      <c r="A5" s="2">
        <v>9</v>
      </c>
      <c r="B5" s="2">
        <v>0</v>
      </c>
      <c r="C5" s="15"/>
      <c r="D5" s="8"/>
      <c r="E5" s="8"/>
      <c r="F5" s="16"/>
      <c r="G5" s="16"/>
    </row>
    <row r="6" spans="1:8" ht="17.5">
      <c r="A6" s="2">
        <v>7</v>
      </c>
      <c r="B6" s="2">
        <v>0</v>
      </c>
      <c r="C6" s="15"/>
      <c r="D6" s="8"/>
      <c r="E6" s="8"/>
      <c r="F6" s="16"/>
      <c r="G6" s="16"/>
    </row>
    <row r="7" spans="1:8" ht="17.5">
      <c r="A7" s="2">
        <v>8</v>
      </c>
      <c r="B7" s="2">
        <v>0</v>
      </c>
      <c r="C7" s="15"/>
      <c r="D7" s="8"/>
      <c r="E7" s="8"/>
      <c r="F7" s="16"/>
      <c r="G7" s="16"/>
    </row>
    <row r="8" spans="1:8" ht="17.5">
      <c r="A8" s="2">
        <v>5</v>
      </c>
      <c r="B8" s="2">
        <v>0</v>
      </c>
      <c r="C8" s="15"/>
      <c r="D8" s="8"/>
      <c r="E8" s="8"/>
      <c r="F8" s="16"/>
      <c r="G8" s="16"/>
    </row>
    <row r="9" spans="1:8" ht="17.5">
      <c r="A9" s="2">
        <v>9</v>
      </c>
      <c r="B9" s="2">
        <v>0</v>
      </c>
      <c r="C9" s="15"/>
      <c r="D9" s="8"/>
      <c r="E9" s="8"/>
      <c r="F9" s="16"/>
      <c r="G9" s="16"/>
    </row>
    <row r="10" spans="1:8" ht="17.5">
      <c r="A10" s="2">
        <v>6</v>
      </c>
      <c r="B10" s="2">
        <v>0</v>
      </c>
      <c r="C10" s="15"/>
      <c r="D10" s="8"/>
      <c r="E10" s="8"/>
      <c r="F10" s="16"/>
      <c r="G10" s="16"/>
    </row>
    <row r="11" spans="1:8" ht="17.5">
      <c r="A11" s="2">
        <v>8</v>
      </c>
      <c r="B11" s="2">
        <v>0</v>
      </c>
      <c r="C11" s="15"/>
      <c r="D11" s="8"/>
      <c r="E11" s="8"/>
      <c r="F11" s="16"/>
      <c r="G11" s="16"/>
    </row>
    <row r="12" spans="1:8" ht="17.5">
      <c r="A12" s="2">
        <v>7</v>
      </c>
      <c r="B12" s="2">
        <v>0</v>
      </c>
      <c r="C12" s="15"/>
      <c r="D12" s="8"/>
      <c r="E12" s="8"/>
      <c r="F12" s="16"/>
      <c r="G12" s="16"/>
    </row>
    <row r="13" spans="1:8" ht="17.5">
      <c r="A13" s="2">
        <v>1</v>
      </c>
      <c r="B13" s="2">
        <v>1</v>
      </c>
      <c r="C13" s="15"/>
      <c r="D13" s="8"/>
      <c r="E13" s="8"/>
      <c r="F13" s="16"/>
      <c r="G13" s="16"/>
    </row>
    <row r="14" spans="1:8" ht="17.5">
      <c r="A14" s="2">
        <v>1</v>
      </c>
      <c r="B14" s="2">
        <v>1</v>
      </c>
      <c r="C14" s="15"/>
      <c r="D14" s="8"/>
      <c r="E14" s="8"/>
      <c r="F14" s="16"/>
      <c r="G14" s="16"/>
    </row>
    <row r="15" spans="1:8" ht="17.5">
      <c r="A15" s="2">
        <v>3</v>
      </c>
      <c r="B15" s="2">
        <v>1</v>
      </c>
      <c r="C15" s="15"/>
      <c r="D15" s="8"/>
      <c r="E15" s="8"/>
      <c r="F15" s="16"/>
      <c r="G15" s="16"/>
    </row>
    <row r="16" spans="1:8" ht="17.5">
      <c r="A16" s="2">
        <v>1</v>
      </c>
      <c r="B16" s="2">
        <v>1</v>
      </c>
      <c r="C16" s="15"/>
      <c r="D16" s="8"/>
      <c r="E16" s="8"/>
      <c r="F16" s="16"/>
      <c r="G16" s="16"/>
    </row>
    <row r="17" spans="1:7" ht="17.5">
      <c r="A17" s="2">
        <v>4</v>
      </c>
      <c r="B17" s="2">
        <v>1</v>
      </c>
      <c r="C17" s="15"/>
      <c r="D17" s="8"/>
      <c r="E17" s="8"/>
      <c r="F17" s="16"/>
      <c r="G17" s="16"/>
    </row>
    <row r="18" spans="1:7" ht="17.5">
      <c r="A18" s="2">
        <v>5</v>
      </c>
      <c r="B18" s="2">
        <v>1</v>
      </c>
      <c r="C18" s="15"/>
      <c r="D18" s="8"/>
      <c r="E18" s="8"/>
      <c r="F18" s="16"/>
      <c r="G18" s="16"/>
    </row>
    <row r="19" spans="1:7" ht="17.5">
      <c r="A19" s="2">
        <v>6</v>
      </c>
      <c r="B19" s="2">
        <v>1</v>
      </c>
      <c r="C19" s="15"/>
      <c r="D19" s="8"/>
      <c r="E19" s="8"/>
      <c r="F19" s="16"/>
      <c r="G19" s="16"/>
    </row>
    <row r="20" spans="1:7" ht="17.5">
      <c r="A20" s="2">
        <v>3</v>
      </c>
      <c r="B20" s="2">
        <v>1</v>
      </c>
      <c r="C20" s="15"/>
      <c r="D20" s="8"/>
      <c r="E20" s="8"/>
      <c r="F20" s="16"/>
      <c r="G20" s="16"/>
    </row>
    <row r="21" spans="1:7" ht="17.5">
      <c r="A21" s="2">
        <v>2</v>
      </c>
      <c r="B21" s="2">
        <v>1</v>
      </c>
      <c r="C21" s="15"/>
      <c r="D21" s="8"/>
      <c r="E21" s="8"/>
      <c r="F21" s="16"/>
      <c r="G21" s="16"/>
    </row>
    <row r="22" spans="1:7" ht="17.5">
      <c r="A22" s="2">
        <v>0</v>
      </c>
      <c r="B22" s="2">
        <v>1</v>
      </c>
      <c r="C22" s="15"/>
      <c r="D22" s="8"/>
      <c r="E22" s="8"/>
      <c r="F22" s="16"/>
      <c r="G22" s="16"/>
    </row>
    <row r="23" spans="1:7">
      <c r="G2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C2" sqref="C2"/>
    </sheetView>
  </sheetViews>
  <sheetFormatPr defaultColWidth="9.1640625" defaultRowHeight="17.5"/>
  <cols>
    <col min="1" max="1" width="9.1640625" style="2"/>
    <col min="2" max="2" width="18.1640625" style="2" customWidth="1"/>
    <col min="3" max="3" width="18.25" style="2" customWidth="1"/>
    <col min="4" max="16384" width="9.1640625" style="2"/>
  </cols>
  <sheetData>
    <row r="1" spans="1:11">
      <c r="A1" s="30" t="s">
        <v>10</v>
      </c>
      <c r="B1" s="30" t="s">
        <v>11</v>
      </c>
      <c r="C1" s="30" t="s">
        <v>12</v>
      </c>
    </row>
    <row r="2" spans="1:11">
      <c r="A2" s="28">
        <v>-10</v>
      </c>
      <c r="B2" s="29">
        <f>1/(1+EXP(-A2))</f>
        <v>4.5397868702434395E-5</v>
      </c>
      <c r="C2" s="29">
        <f>EXP(A2)/(1+EXP(A2))</f>
        <v>4.5397868702434395E-5</v>
      </c>
      <c r="G2" s="2" t="s">
        <v>13</v>
      </c>
      <c r="K2" s="2" t="s">
        <v>14</v>
      </c>
    </row>
    <row r="3" spans="1:11">
      <c r="A3" s="28">
        <v>-9</v>
      </c>
      <c r="B3" s="29">
        <f t="shared" ref="B3:B22" si="0">1/(1+EXP(-A3))</f>
        <v>1.2339457598623172E-4</v>
      </c>
      <c r="C3" s="29">
        <f t="shared" ref="C3:C22" si="1">EXP(A3)/(1+EXP(A3))</f>
        <v>1.2339457598623172E-4</v>
      </c>
    </row>
    <row r="4" spans="1:11">
      <c r="A4" s="28">
        <v>-8</v>
      </c>
      <c r="B4" s="29">
        <f t="shared" si="0"/>
        <v>3.3535013046647811E-4</v>
      </c>
      <c r="C4" s="29">
        <f t="shared" si="1"/>
        <v>3.3535013046647816E-4</v>
      </c>
    </row>
    <row r="5" spans="1:11">
      <c r="A5" s="28">
        <v>-7</v>
      </c>
      <c r="B5" s="29">
        <f t="shared" si="0"/>
        <v>9.1105119440064539E-4</v>
      </c>
      <c r="C5" s="29">
        <f t="shared" si="1"/>
        <v>9.1105119440064539E-4</v>
      </c>
    </row>
    <row r="6" spans="1:11">
      <c r="A6" s="28">
        <v>-6</v>
      </c>
      <c r="B6" s="29">
        <f t="shared" si="0"/>
        <v>2.4726231566347743E-3</v>
      </c>
      <c r="C6" s="29">
        <f t="shared" si="1"/>
        <v>2.4726231566347748E-3</v>
      </c>
    </row>
    <row r="7" spans="1:11">
      <c r="A7" s="28">
        <v>-5</v>
      </c>
      <c r="B7" s="29">
        <f t="shared" si="0"/>
        <v>6.6928509242848554E-3</v>
      </c>
      <c r="C7" s="29">
        <f t="shared" si="1"/>
        <v>6.6928509242848563E-3</v>
      </c>
    </row>
    <row r="8" spans="1:11">
      <c r="A8" s="28">
        <v>-4</v>
      </c>
      <c r="B8" s="29">
        <f t="shared" si="0"/>
        <v>1.7986209962091559E-2</v>
      </c>
      <c r="C8" s="29">
        <f t="shared" si="1"/>
        <v>1.7986209962091555E-2</v>
      </c>
      <c r="G8" s="2" t="s">
        <v>15</v>
      </c>
    </row>
    <row r="9" spans="1:11">
      <c r="A9" s="28">
        <v>-3</v>
      </c>
      <c r="B9" s="29">
        <f t="shared" si="0"/>
        <v>4.7425873177566781E-2</v>
      </c>
      <c r="C9" s="29">
        <f t="shared" si="1"/>
        <v>4.7425873177566788E-2</v>
      </c>
      <c r="G9" s="2" t="s">
        <v>16</v>
      </c>
    </row>
    <row r="10" spans="1:11">
      <c r="A10" s="28">
        <v>-2</v>
      </c>
      <c r="B10" s="29">
        <f t="shared" si="0"/>
        <v>0.11920292202211755</v>
      </c>
      <c r="C10" s="29">
        <f t="shared" si="1"/>
        <v>0.11920292202211755</v>
      </c>
    </row>
    <row r="11" spans="1:11">
      <c r="A11" s="28">
        <v>-1</v>
      </c>
      <c r="B11" s="29">
        <f t="shared" si="0"/>
        <v>0.2689414213699951</v>
      </c>
      <c r="C11" s="29">
        <f t="shared" si="1"/>
        <v>0.2689414213699951</v>
      </c>
    </row>
    <row r="12" spans="1:11">
      <c r="A12" s="28">
        <v>0</v>
      </c>
      <c r="B12" s="29">
        <f t="shared" si="0"/>
        <v>0.5</v>
      </c>
      <c r="C12" s="29">
        <f t="shared" si="1"/>
        <v>0.5</v>
      </c>
    </row>
    <row r="13" spans="1:11">
      <c r="A13" s="28">
        <v>1</v>
      </c>
      <c r="B13" s="29">
        <f t="shared" si="0"/>
        <v>0.7310585786300049</v>
      </c>
      <c r="C13" s="29">
        <f t="shared" si="1"/>
        <v>0.7310585786300049</v>
      </c>
    </row>
    <row r="14" spans="1:11">
      <c r="A14" s="28">
        <v>2</v>
      </c>
      <c r="B14" s="29">
        <f t="shared" si="0"/>
        <v>0.88079707797788231</v>
      </c>
      <c r="C14" s="29">
        <f t="shared" si="1"/>
        <v>0.88079707797788243</v>
      </c>
    </row>
    <row r="15" spans="1:11">
      <c r="A15" s="28">
        <v>3</v>
      </c>
      <c r="B15" s="29">
        <f t="shared" si="0"/>
        <v>0.95257412682243336</v>
      </c>
      <c r="C15" s="29">
        <f t="shared" si="1"/>
        <v>0.95257412682243325</v>
      </c>
    </row>
    <row r="16" spans="1:11">
      <c r="A16" s="28">
        <v>4</v>
      </c>
      <c r="B16" s="29">
        <f t="shared" si="0"/>
        <v>0.98201379003790845</v>
      </c>
      <c r="C16" s="29">
        <f t="shared" si="1"/>
        <v>0.98201379003790845</v>
      </c>
    </row>
    <row r="17" spans="1:3">
      <c r="A17" s="28">
        <v>5</v>
      </c>
      <c r="B17" s="29">
        <f t="shared" si="0"/>
        <v>0.99330714907571527</v>
      </c>
      <c r="C17" s="29">
        <f t="shared" si="1"/>
        <v>0.99330714907571516</v>
      </c>
    </row>
    <row r="18" spans="1:3">
      <c r="A18" s="28">
        <v>6</v>
      </c>
      <c r="B18" s="29">
        <f t="shared" si="0"/>
        <v>0.99752737684336534</v>
      </c>
      <c r="C18" s="29">
        <f t="shared" si="1"/>
        <v>0.99752737684336523</v>
      </c>
    </row>
    <row r="19" spans="1:3">
      <c r="A19" s="28">
        <v>7</v>
      </c>
      <c r="B19" s="29">
        <f t="shared" si="0"/>
        <v>0.9990889488055994</v>
      </c>
      <c r="C19" s="29">
        <f t="shared" si="1"/>
        <v>0.9990889488055994</v>
      </c>
    </row>
    <row r="20" spans="1:3">
      <c r="A20" s="28">
        <v>8</v>
      </c>
      <c r="B20" s="29">
        <f t="shared" si="0"/>
        <v>0.99966464986953363</v>
      </c>
      <c r="C20" s="29">
        <f t="shared" si="1"/>
        <v>0.99966464986953352</v>
      </c>
    </row>
    <row r="21" spans="1:3">
      <c r="A21" s="28">
        <v>9</v>
      </c>
      <c r="B21" s="29">
        <f t="shared" si="0"/>
        <v>0.99987660542401369</v>
      </c>
      <c r="C21" s="29">
        <f t="shared" si="1"/>
        <v>0.9998766054240138</v>
      </c>
    </row>
    <row r="22" spans="1:3">
      <c r="A22" s="28">
        <v>10</v>
      </c>
      <c r="B22" s="29">
        <f t="shared" si="0"/>
        <v>0.99995460213129761</v>
      </c>
      <c r="C22" s="29">
        <f t="shared" si="1"/>
        <v>0.99995460213129761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DSMT4" shapeId="1028" r:id="rId3">
          <objectPr defaultSize="0" altText="" r:id="rId4">
            <anchor moveWithCells="1">
              <from>
                <xdr:col>10</xdr:col>
                <xdr:colOff>19050</xdr:colOff>
                <xdr:row>2</xdr:row>
                <xdr:rowOff>190500</xdr:rowOff>
              </from>
              <to>
                <xdr:col>12</xdr:col>
                <xdr:colOff>603250</xdr:colOff>
                <xdr:row>6</xdr:row>
                <xdr:rowOff>57150</xdr:rowOff>
              </to>
            </anchor>
          </objectPr>
        </oleObject>
      </mc:Choice>
      <mc:Fallback>
        <oleObject progId="Equation.DSMT4" shapeId="1028" r:id="rId3"/>
      </mc:Fallback>
    </mc:AlternateContent>
    <mc:AlternateContent xmlns:mc="http://schemas.openxmlformats.org/markup-compatibility/2006">
      <mc:Choice Requires="x14">
        <oleObject progId="Equation.DSMT4" shapeId="1029" r:id="rId5">
          <objectPr defaultSize="0" altText="" r:id="rId6">
            <anchor moveWithCells="1">
              <from>
                <xdr:col>6</xdr:col>
                <xdr:colOff>12700</xdr:colOff>
                <xdr:row>2</xdr:row>
                <xdr:rowOff>209550</xdr:rowOff>
              </from>
              <to>
                <xdr:col>8</xdr:col>
                <xdr:colOff>590550</xdr:colOff>
                <xdr:row>6</xdr:row>
                <xdr:rowOff>76200</xdr:rowOff>
              </to>
            </anchor>
          </objectPr>
        </oleObject>
      </mc:Choice>
      <mc:Fallback>
        <oleObject progId="Equation.DSMT4" shapeId="1029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>
      <selection activeCell="G5" sqref="G5"/>
    </sheetView>
  </sheetViews>
  <sheetFormatPr defaultColWidth="9.1640625" defaultRowHeight="17.5"/>
  <cols>
    <col min="1" max="1" width="14" style="2" customWidth="1"/>
    <col min="2" max="2" width="14.75" style="2" customWidth="1"/>
    <col min="3" max="3" width="16.1640625" style="2" customWidth="1"/>
    <col min="4" max="4" width="21.75" style="2" customWidth="1"/>
    <col min="5" max="5" width="23.83203125" style="2" customWidth="1"/>
    <col min="6" max="6" width="15" style="2" customWidth="1"/>
    <col min="7" max="7" width="12.75" style="2" customWidth="1"/>
    <col min="8" max="8" width="11.4140625" style="2" customWidth="1"/>
    <col min="9" max="9" width="9.1640625" style="2"/>
    <col min="10" max="10" width="11.25" style="2" customWidth="1"/>
    <col min="11" max="11" width="12.75" style="2" customWidth="1"/>
    <col min="12" max="16384" width="9.1640625" style="2"/>
  </cols>
  <sheetData>
    <row r="1" spans="1:11">
      <c r="A1" s="59" t="s">
        <v>17</v>
      </c>
      <c r="B1" s="59"/>
      <c r="C1" s="59"/>
      <c r="D1" s="59"/>
      <c r="E1" s="59"/>
      <c r="F1" s="59"/>
      <c r="H1" s="7">
        <f>AVERAGE(H4:H23)</f>
        <v>0.9</v>
      </c>
    </row>
    <row r="2" spans="1:11">
      <c r="A2" s="2" t="s">
        <v>18</v>
      </c>
      <c r="C2" s="2" t="s">
        <v>19</v>
      </c>
      <c r="D2" s="2" t="s">
        <v>20</v>
      </c>
      <c r="E2" s="2" t="s">
        <v>21</v>
      </c>
      <c r="H2" s="7">
        <f>AVERAGE(H4:H23)</f>
        <v>0.9</v>
      </c>
      <c r="J2" s="59" t="s">
        <v>22</v>
      </c>
      <c r="K2" s="59"/>
    </row>
    <row r="3" spans="1:11">
      <c r="A3" s="2" t="s">
        <v>2</v>
      </c>
      <c r="B3" s="2" t="s">
        <v>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4</v>
      </c>
      <c r="H3" s="2" t="s">
        <v>9</v>
      </c>
      <c r="J3" s="2" t="s">
        <v>27</v>
      </c>
      <c r="K3" s="10">
        <v>9.9219883219881435</v>
      </c>
    </row>
    <row r="4" spans="1:11">
      <c r="A4" s="2">
        <v>10</v>
      </c>
      <c r="B4" s="2">
        <v>0</v>
      </c>
      <c r="C4" s="8">
        <f>$K$3+($K$4*A4)</f>
        <v>-8.2448789621376957</v>
      </c>
      <c r="D4" s="8">
        <f>1/(1+EXP(-C4))</f>
        <v>2.6253096327163761E-4</v>
      </c>
      <c r="E4" s="8">
        <f>(B4*LN(D4))+(1-B4)*(LN(1-D4))</f>
        <v>-2.6256543055762436E-4</v>
      </c>
      <c r="F4" s="10">
        <f>SUM(E4:E23)</f>
        <v>-3.4189473072746877</v>
      </c>
      <c r="G4" s="2">
        <f>IF(C4&gt;$K$6,1,0)</f>
        <v>0</v>
      </c>
      <c r="H4" s="2">
        <f>IF(G4=B4,1,0)</f>
        <v>1</v>
      </c>
      <c r="J4" s="2" t="s">
        <v>28</v>
      </c>
      <c r="K4" s="10">
        <v>-1.8166867284125838</v>
      </c>
    </row>
    <row r="5" spans="1:11">
      <c r="A5" s="2">
        <v>8</v>
      </c>
      <c r="B5" s="2">
        <v>0</v>
      </c>
      <c r="C5" s="8">
        <f>$K$3+($K$4*A5)</f>
        <v>-4.6115055053125271</v>
      </c>
      <c r="D5" s="8">
        <f t="shared" ref="D5:D23" si="0">1/(1+EXP(-C5))</f>
        <v>9.8390776550682877E-3</v>
      </c>
      <c r="E5" s="8">
        <f t="shared" ref="E5:E23" si="1">(B5*LN(D5))+(1-B5)*(LN(1-D5))</f>
        <v>-9.8878012398040949E-3</v>
      </c>
      <c r="G5" s="2">
        <f>IF(C5&gt;$K$6,1,0)</f>
        <v>0</v>
      </c>
      <c r="H5" s="2">
        <f t="shared" ref="H5:H23" si="2">IF(G5=B5,1,0)</f>
        <v>1</v>
      </c>
    </row>
    <row r="6" spans="1:11">
      <c r="A6" s="2">
        <v>9</v>
      </c>
      <c r="B6" s="2">
        <v>0</v>
      </c>
      <c r="C6" s="8">
        <f t="shared" ref="C6:C23" si="3">$K$3+($K$4*A6)</f>
        <v>-6.4281922337251114</v>
      </c>
      <c r="D6" s="8">
        <f t="shared" si="0"/>
        <v>1.612763198357991E-3</v>
      </c>
      <c r="E6" s="8">
        <f t="shared" si="1"/>
        <v>-1.6140651008869477E-3</v>
      </c>
      <c r="G6" s="2">
        <f>IF(C6&gt;$K$6,1,0)</f>
        <v>0</v>
      </c>
      <c r="H6" s="2">
        <f t="shared" si="2"/>
        <v>1</v>
      </c>
      <c r="J6" s="2" t="s">
        <v>29</v>
      </c>
      <c r="K6" s="11">
        <v>0.5</v>
      </c>
    </row>
    <row r="7" spans="1:11">
      <c r="A7" s="2">
        <v>7</v>
      </c>
      <c r="B7" s="2">
        <v>0</v>
      </c>
      <c r="C7" s="8">
        <f t="shared" si="3"/>
        <v>-2.7948187768999428</v>
      </c>
      <c r="D7" s="8">
        <f t="shared" si="0"/>
        <v>5.7604802445207319E-2</v>
      </c>
      <c r="E7" s="8">
        <f t="shared" si="1"/>
        <v>-5.9330562071066788E-2</v>
      </c>
      <c r="G7" s="2">
        <f t="shared" ref="G7:G23" si="4">IF(C7&gt;$K$6,1,0)</f>
        <v>0</v>
      </c>
      <c r="H7" s="2">
        <f t="shared" si="2"/>
        <v>1</v>
      </c>
    </row>
    <row r="8" spans="1:11">
      <c r="A8" s="2">
        <v>8</v>
      </c>
      <c r="B8" s="2">
        <v>0</v>
      </c>
      <c r="C8" s="8">
        <f t="shared" si="3"/>
        <v>-4.6115055053125271</v>
      </c>
      <c r="D8" s="8">
        <f t="shared" si="0"/>
        <v>9.8390776550682877E-3</v>
      </c>
      <c r="E8" s="8">
        <f t="shared" si="1"/>
        <v>-9.8878012398040949E-3</v>
      </c>
      <c r="G8" s="2">
        <f t="shared" si="4"/>
        <v>0</v>
      </c>
      <c r="H8" s="2">
        <f t="shared" si="2"/>
        <v>1</v>
      </c>
    </row>
    <row r="9" spans="1:11">
      <c r="A9" s="2">
        <v>5</v>
      </c>
      <c r="B9" s="2">
        <v>0</v>
      </c>
      <c r="C9" s="8">
        <f t="shared" si="3"/>
        <v>0.83855467992522392</v>
      </c>
      <c r="D9" s="8">
        <f t="shared" si="0"/>
        <v>0.69816072760152592</v>
      </c>
      <c r="E9" s="8">
        <f t="shared" si="1"/>
        <v>-1.1978606138826779</v>
      </c>
      <c r="G9" s="2">
        <f>IF(C9&gt;$K$6,1,0)</f>
        <v>1</v>
      </c>
      <c r="H9" s="2">
        <f t="shared" si="2"/>
        <v>0</v>
      </c>
    </row>
    <row r="10" spans="1:11">
      <c r="A10" s="2">
        <v>9</v>
      </c>
      <c r="B10" s="2">
        <v>0</v>
      </c>
      <c r="C10" s="8">
        <f t="shared" si="3"/>
        <v>-6.4281922337251114</v>
      </c>
      <c r="D10" s="8">
        <f t="shared" si="0"/>
        <v>1.612763198357991E-3</v>
      </c>
      <c r="E10" s="8">
        <f t="shared" si="1"/>
        <v>-1.6140651008869477E-3</v>
      </c>
      <c r="G10" s="2">
        <f t="shared" si="4"/>
        <v>0</v>
      </c>
      <c r="H10" s="2">
        <f t="shared" si="2"/>
        <v>1</v>
      </c>
    </row>
    <row r="11" spans="1:11">
      <c r="A11" s="2">
        <v>6</v>
      </c>
      <c r="B11" s="2">
        <v>0</v>
      </c>
      <c r="C11" s="8">
        <f t="shared" si="3"/>
        <v>-0.97813204848735857</v>
      </c>
      <c r="D11" s="8">
        <f t="shared" si="0"/>
        <v>0.27326258326423131</v>
      </c>
      <c r="E11" s="8">
        <f t="shared" si="1"/>
        <v>-0.31919005412611501</v>
      </c>
      <c r="G11" s="2">
        <f t="shared" si="4"/>
        <v>0</v>
      </c>
      <c r="H11" s="2">
        <f t="shared" si="2"/>
        <v>1</v>
      </c>
    </row>
    <row r="12" spans="1:11">
      <c r="A12" s="2">
        <v>8</v>
      </c>
      <c r="B12" s="2">
        <v>0</v>
      </c>
      <c r="C12" s="8">
        <f t="shared" si="3"/>
        <v>-4.6115055053125271</v>
      </c>
      <c r="D12" s="8">
        <f t="shared" si="0"/>
        <v>9.8390776550682877E-3</v>
      </c>
      <c r="E12" s="8">
        <f t="shared" si="1"/>
        <v>-9.8878012398040949E-3</v>
      </c>
      <c r="G12" s="2">
        <f t="shared" si="4"/>
        <v>0</v>
      </c>
      <c r="H12" s="2">
        <f t="shared" si="2"/>
        <v>1</v>
      </c>
    </row>
    <row r="13" spans="1:11">
      <c r="A13" s="2">
        <v>7</v>
      </c>
      <c r="B13" s="2">
        <v>0</v>
      </c>
      <c r="C13" s="8">
        <f t="shared" si="3"/>
        <v>-2.7948187768999428</v>
      </c>
      <c r="D13" s="8">
        <f t="shared" si="0"/>
        <v>5.7604802445207319E-2</v>
      </c>
      <c r="E13" s="8">
        <f t="shared" si="1"/>
        <v>-5.9330562071066788E-2</v>
      </c>
      <c r="G13" s="2">
        <f t="shared" si="4"/>
        <v>0</v>
      </c>
      <c r="H13" s="2">
        <f t="shared" si="2"/>
        <v>1</v>
      </c>
    </row>
    <row r="14" spans="1:11">
      <c r="A14" s="2">
        <v>1</v>
      </c>
      <c r="B14" s="2">
        <v>1</v>
      </c>
      <c r="C14" s="8">
        <f t="shared" si="3"/>
        <v>8.1053015935755592</v>
      </c>
      <c r="D14" s="8">
        <f t="shared" si="0"/>
        <v>0.99969815698153941</v>
      </c>
      <c r="E14" s="8">
        <f t="shared" si="1"/>
        <v>-3.0188858223345545E-4</v>
      </c>
      <c r="G14" s="2">
        <f t="shared" si="4"/>
        <v>1</v>
      </c>
      <c r="H14" s="2">
        <f t="shared" si="2"/>
        <v>1</v>
      </c>
    </row>
    <row r="15" spans="1:11">
      <c r="A15" s="2">
        <v>1</v>
      </c>
      <c r="B15" s="2">
        <v>1</v>
      </c>
      <c r="C15" s="8">
        <f t="shared" si="3"/>
        <v>8.1053015935755592</v>
      </c>
      <c r="D15" s="8">
        <f t="shared" si="0"/>
        <v>0.99969815698153941</v>
      </c>
      <c r="E15" s="8">
        <f t="shared" si="1"/>
        <v>-3.0188858223345545E-4</v>
      </c>
      <c r="G15" s="2">
        <f t="shared" si="4"/>
        <v>1</v>
      </c>
      <c r="H15" s="2">
        <f t="shared" si="2"/>
        <v>1</v>
      </c>
    </row>
    <row r="16" spans="1:11">
      <c r="A16" s="2">
        <v>3</v>
      </c>
      <c r="B16" s="2">
        <v>1</v>
      </c>
      <c r="C16" s="8">
        <f t="shared" si="3"/>
        <v>4.4719281367503925</v>
      </c>
      <c r="D16" s="8">
        <f t="shared" si="0"/>
        <v>0.98870379698895183</v>
      </c>
      <c r="E16" s="8">
        <f t="shared" si="1"/>
        <v>-1.1360489701118253E-2</v>
      </c>
      <c r="G16" s="2">
        <f t="shared" si="4"/>
        <v>1</v>
      </c>
      <c r="H16" s="2">
        <f t="shared" si="2"/>
        <v>1</v>
      </c>
    </row>
    <row r="17" spans="1:8">
      <c r="A17" s="2">
        <v>1</v>
      </c>
      <c r="B17" s="2">
        <v>1</v>
      </c>
      <c r="C17" s="8">
        <f t="shared" si="3"/>
        <v>8.1053015935755592</v>
      </c>
      <c r="D17" s="8">
        <f t="shared" si="0"/>
        <v>0.99969815698153941</v>
      </c>
      <c r="E17" s="8">
        <f t="shared" si="1"/>
        <v>-3.0188858223345545E-4</v>
      </c>
      <c r="G17" s="2">
        <f t="shared" si="4"/>
        <v>1</v>
      </c>
      <c r="H17" s="2">
        <f t="shared" si="2"/>
        <v>1</v>
      </c>
    </row>
    <row r="18" spans="1:8">
      <c r="A18" s="2">
        <v>4</v>
      </c>
      <c r="B18" s="2">
        <v>1</v>
      </c>
      <c r="C18" s="8">
        <f t="shared" si="3"/>
        <v>2.6552414083378082</v>
      </c>
      <c r="D18" s="8">
        <f t="shared" si="0"/>
        <v>0.93433330792708269</v>
      </c>
      <c r="E18" s="8">
        <f t="shared" si="1"/>
        <v>-6.7922043677307545E-2</v>
      </c>
      <c r="G18" s="2">
        <f t="shared" si="4"/>
        <v>1</v>
      </c>
      <c r="H18" s="2">
        <f t="shared" si="2"/>
        <v>1</v>
      </c>
    </row>
    <row r="19" spans="1:8">
      <c r="A19" s="2">
        <v>5</v>
      </c>
      <c r="B19" s="2">
        <v>1</v>
      </c>
      <c r="C19" s="8">
        <f t="shared" si="3"/>
        <v>0.83855467992522392</v>
      </c>
      <c r="D19" s="8">
        <f t="shared" si="0"/>
        <v>0.69816072760152592</v>
      </c>
      <c r="E19" s="8">
        <f t="shared" si="1"/>
        <v>-0.35930593395745419</v>
      </c>
      <c r="G19" s="2">
        <f t="shared" si="4"/>
        <v>1</v>
      </c>
      <c r="H19" s="2">
        <f t="shared" si="2"/>
        <v>1</v>
      </c>
    </row>
    <row r="20" spans="1:8">
      <c r="A20" s="2">
        <v>6</v>
      </c>
      <c r="B20" s="2">
        <v>1</v>
      </c>
      <c r="C20" s="8">
        <f t="shared" si="3"/>
        <v>-0.97813204848735857</v>
      </c>
      <c r="D20" s="8">
        <f t="shared" si="0"/>
        <v>0.27326258326423131</v>
      </c>
      <c r="E20" s="8">
        <f t="shared" si="1"/>
        <v>-1.2973221026134738</v>
      </c>
      <c r="G20" s="2">
        <f t="shared" si="4"/>
        <v>0</v>
      </c>
      <c r="H20" s="2">
        <f t="shared" si="2"/>
        <v>0</v>
      </c>
    </row>
    <row r="21" spans="1:8">
      <c r="A21" s="2">
        <v>3</v>
      </c>
      <c r="B21" s="2">
        <v>1</v>
      </c>
      <c r="C21" s="8">
        <f t="shared" si="3"/>
        <v>4.4719281367503925</v>
      </c>
      <c r="D21" s="8">
        <f t="shared" si="0"/>
        <v>0.98870379698895183</v>
      </c>
      <c r="E21" s="8">
        <f t="shared" si="1"/>
        <v>-1.1360489701118253E-2</v>
      </c>
      <c r="G21" s="2">
        <f t="shared" si="4"/>
        <v>1</v>
      </c>
      <c r="H21" s="2">
        <f t="shared" si="2"/>
        <v>1</v>
      </c>
    </row>
    <row r="22" spans="1:8">
      <c r="A22" s="2">
        <v>2</v>
      </c>
      <c r="B22" s="2">
        <v>1</v>
      </c>
      <c r="C22" s="8">
        <f t="shared" si="3"/>
        <v>6.2886148651629759</v>
      </c>
      <c r="D22" s="8">
        <f t="shared" si="0"/>
        <v>0.99814611246289497</v>
      </c>
      <c r="E22" s="8">
        <f t="shared" si="1"/>
        <v>-1.8556081134373384E-3</v>
      </c>
      <c r="G22" s="2">
        <f t="shared" si="4"/>
        <v>1</v>
      </c>
      <c r="H22" s="2">
        <f t="shared" si="2"/>
        <v>1</v>
      </c>
    </row>
    <row r="23" spans="1:8">
      <c r="A23" s="2">
        <v>0</v>
      </c>
      <c r="B23" s="2">
        <v>1</v>
      </c>
      <c r="C23" s="8">
        <f t="shared" si="3"/>
        <v>9.9219883219881435</v>
      </c>
      <c r="D23" s="8">
        <f t="shared" si="0"/>
        <v>0.99995091894310628</v>
      </c>
      <c r="E23" s="8">
        <f t="shared" si="1"/>
        <v>-4.9082261408203957E-5</v>
      </c>
      <c r="G23" s="2">
        <f t="shared" si="4"/>
        <v>1</v>
      </c>
      <c r="H23" s="2">
        <f t="shared" si="2"/>
        <v>1</v>
      </c>
    </row>
    <row r="24" spans="1:8">
      <c r="C24" s="8"/>
      <c r="D24" s="8"/>
    </row>
    <row r="26" spans="1:8">
      <c r="A26" s="2" t="s">
        <v>30</v>
      </c>
      <c r="B26" s="2" t="s">
        <v>31</v>
      </c>
      <c r="C26" s="2" t="s">
        <v>32</v>
      </c>
      <c r="E26" s="3" t="s">
        <v>30</v>
      </c>
      <c r="F26" s="3" t="s">
        <v>31</v>
      </c>
      <c r="G26" s="3" t="s">
        <v>32</v>
      </c>
    </row>
    <row r="27" spans="1:8">
      <c r="A27" s="2">
        <v>1</v>
      </c>
      <c r="B27" s="8">
        <v>1.0000000000000001E-5</v>
      </c>
      <c r="C27" s="9">
        <f>A27*LN(B27)+(1-A27)*LN(B27)</f>
        <v>-11.512925464970229</v>
      </c>
      <c r="E27" s="3">
        <v>0</v>
      </c>
      <c r="F27" s="8">
        <v>1.0000000000000001E-5</v>
      </c>
      <c r="G27" s="9">
        <f>E27*LN(F27)+(1-E27)*LN(1-F27)</f>
        <v>-1.0000050000287824E-5</v>
      </c>
    </row>
    <row r="28" spans="1:8">
      <c r="A28" s="2">
        <v>1</v>
      </c>
      <c r="B28" s="8">
        <v>0.01</v>
      </c>
      <c r="C28" s="9">
        <f t="shared" ref="C28:C41" si="5">A28*LN(B28)+(1-A28)*LN(B28)</f>
        <v>-4.6051701859880909</v>
      </c>
      <c r="E28" s="3">
        <v>0</v>
      </c>
      <c r="F28" s="8">
        <v>0.01</v>
      </c>
      <c r="G28" s="9">
        <f t="shared" ref="G28:G41" si="6">E28*LN(F28)+(1-E28)*LN(1-F28)</f>
        <v>-1.0050335853501451E-2</v>
      </c>
    </row>
    <row r="29" spans="1:8">
      <c r="A29" s="2">
        <v>1</v>
      </c>
      <c r="B29" s="8">
        <v>0.05</v>
      </c>
      <c r="C29" s="9">
        <f t="shared" si="5"/>
        <v>-2.9957322735539909</v>
      </c>
      <c r="E29" s="3">
        <v>0</v>
      </c>
      <c r="F29" s="8">
        <v>0.05</v>
      </c>
      <c r="G29" s="9">
        <f t="shared" si="6"/>
        <v>-5.1293294387550578E-2</v>
      </c>
    </row>
    <row r="30" spans="1:8">
      <c r="A30" s="2">
        <v>1</v>
      </c>
      <c r="B30" s="8">
        <v>0.1</v>
      </c>
      <c r="C30" s="9">
        <f t="shared" si="5"/>
        <v>-2.3025850929940455</v>
      </c>
      <c r="E30" s="3">
        <v>0</v>
      </c>
      <c r="F30" s="8">
        <v>0.1</v>
      </c>
      <c r="G30" s="9">
        <f t="shared" si="6"/>
        <v>-0.10536051565782628</v>
      </c>
    </row>
    <row r="31" spans="1:8">
      <c r="A31" s="2">
        <v>1</v>
      </c>
      <c r="B31" s="8">
        <v>0.2</v>
      </c>
      <c r="C31" s="9">
        <f t="shared" si="5"/>
        <v>-1.6094379124341003</v>
      </c>
      <c r="E31" s="3">
        <v>0</v>
      </c>
      <c r="F31" s="8">
        <v>0.2</v>
      </c>
      <c r="G31" s="9">
        <f t="shared" si="6"/>
        <v>-0.22314355131420971</v>
      </c>
    </row>
    <row r="32" spans="1:8">
      <c r="A32" s="2">
        <v>1</v>
      </c>
      <c r="B32" s="8">
        <v>0.3</v>
      </c>
      <c r="C32" s="9">
        <f t="shared" si="5"/>
        <v>-1.2039728043259361</v>
      </c>
      <c r="E32" s="3">
        <v>0</v>
      </c>
      <c r="F32" s="8">
        <v>0.3</v>
      </c>
      <c r="G32" s="9">
        <f t="shared" si="6"/>
        <v>-0.35667494393873245</v>
      </c>
    </row>
    <row r="33" spans="1:7">
      <c r="A33" s="2">
        <v>1</v>
      </c>
      <c r="B33" s="8">
        <v>0.4</v>
      </c>
      <c r="C33" s="9">
        <f t="shared" si="5"/>
        <v>-0.916290731874155</v>
      </c>
      <c r="E33" s="3">
        <v>0</v>
      </c>
      <c r="F33" s="8">
        <v>0.4</v>
      </c>
      <c r="G33" s="9">
        <f t="shared" si="6"/>
        <v>-0.51082562376599072</v>
      </c>
    </row>
    <row r="34" spans="1:7">
      <c r="A34" s="2">
        <v>1</v>
      </c>
      <c r="B34" s="8">
        <v>0.5</v>
      </c>
      <c r="C34" s="9">
        <f t="shared" si="5"/>
        <v>-0.69314718055994529</v>
      </c>
      <c r="E34" s="3">
        <v>0</v>
      </c>
      <c r="F34" s="8">
        <v>0.5</v>
      </c>
      <c r="G34" s="9">
        <f t="shared" si="6"/>
        <v>-0.69314718055994529</v>
      </c>
    </row>
    <row r="35" spans="1:7">
      <c r="A35" s="2">
        <v>1</v>
      </c>
      <c r="B35" s="8">
        <v>0.6</v>
      </c>
      <c r="C35" s="9">
        <f t="shared" si="5"/>
        <v>-0.51082562376599072</v>
      </c>
      <c r="E35" s="3">
        <v>0</v>
      </c>
      <c r="F35" s="8">
        <v>0.6</v>
      </c>
      <c r="G35" s="9">
        <f t="shared" si="6"/>
        <v>-0.916290731874155</v>
      </c>
    </row>
    <row r="36" spans="1:7">
      <c r="A36" s="2">
        <v>1</v>
      </c>
      <c r="B36" s="8">
        <v>0.7</v>
      </c>
      <c r="C36" s="9">
        <f t="shared" si="5"/>
        <v>-0.35667494393873245</v>
      </c>
      <c r="E36" s="3">
        <v>0</v>
      </c>
      <c r="F36" s="8">
        <v>0.7</v>
      </c>
      <c r="G36" s="9">
        <f t="shared" si="6"/>
        <v>-1.2039728043259359</v>
      </c>
    </row>
    <row r="37" spans="1:7">
      <c r="A37" s="2">
        <v>1</v>
      </c>
      <c r="B37" s="8">
        <v>0.8</v>
      </c>
      <c r="C37" s="9">
        <f t="shared" si="5"/>
        <v>-0.22314355131420971</v>
      </c>
      <c r="E37" s="3">
        <v>0</v>
      </c>
      <c r="F37" s="8">
        <v>0.8</v>
      </c>
      <c r="G37" s="9">
        <f t="shared" si="6"/>
        <v>-1.6094379124341005</v>
      </c>
    </row>
    <row r="38" spans="1:7">
      <c r="A38" s="2">
        <v>1</v>
      </c>
      <c r="B38" s="8">
        <v>0.9</v>
      </c>
      <c r="C38" s="9">
        <f t="shared" si="5"/>
        <v>-0.10536051565782628</v>
      </c>
      <c r="E38" s="3">
        <v>0</v>
      </c>
      <c r="F38" s="8">
        <v>0.9</v>
      </c>
      <c r="G38" s="9">
        <f t="shared" si="6"/>
        <v>-2.3025850929940459</v>
      </c>
    </row>
    <row r="39" spans="1:7">
      <c r="A39" s="2">
        <v>1</v>
      </c>
      <c r="B39" s="8">
        <v>0.95</v>
      </c>
      <c r="C39" s="9">
        <f t="shared" si="5"/>
        <v>-5.1293294387550578E-2</v>
      </c>
      <c r="E39" s="3">
        <v>0</v>
      </c>
      <c r="F39" s="8">
        <v>0.95</v>
      </c>
      <c r="G39" s="9">
        <f t="shared" si="6"/>
        <v>-2.99573227355399</v>
      </c>
    </row>
    <row r="40" spans="1:7">
      <c r="A40" s="2">
        <v>1</v>
      </c>
      <c r="B40" s="8">
        <v>0.99</v>
      </c>
      <c r="C40" s="9">
        <f t="shared" si="5"/>
        <v>-1.0050335853501451E-2</v>
      </c>
      <c r="E40" s="3">
        <v>0</v>
      </c>
      <c r="F40" s="8">
        <v>0.99</v>
      </c>
      <c r="G40" s="9">
        <f t="shared" si="6"/>
        <v>-4.6051701859880909</v>
      </c>
    </row>
    <row r="41" spans="1:7">
      <c r="A41" s="2">
        <v>1</v>
      </c>
      <c r="B41" s="8">
        <v>0.99999000000000005</v>
      </c>
      <c r="C41" s="9">
        <f t="shared" si="5"/>
        <v>-1.0000050000287824E-5</v>
      </c>
      <c r="E41" s="3">
        <v>0</v>
      </c>
      <c r="F41" s="8">
        <v>0.99999000000000005</v>
      </c>
      <c r="G41" s="9">
        <f t="shared" si="6"/>
        <v>-11.51292546497478</v>
      </c>
    </row>
  </sheetData>
  <mergeCells count="2">
    <mergeCell ref="A1:F1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tabSelected="1" zoomScale="94" workbookViewId="0">
      <selection activeCell="F9" sqref="F9"/>
    </sheetView>
  </sheetViews>
  <sheetFormatPr defaultColWidth="9.1640625" defaultRowHeight="17.5"/>
  <cols>
    <col min="1" max="1" width="11.1640625" style="2" customWidth="1"/>
    <col min="2" max="2" width="15.1640625" style="2" customWidth="1"/>
    <col min="3" max="4" width="9.1640625" style="2"/>
    <col min="5" max="5" width="12.4140625" style="2" customWidth="1"/>
    <col min="6" max="6" width="23" style="2" customWidth="1"/>
    <col min="7" max="7" width="21.58203125" style="2" customWidth="1"/>
    <col min="8" max="16384" width="9.1640625" style="2"/>
  </cols>
  <sheetData>
    <row r="1" spans="1:8">
      <c r="A1" s="2" t="s">
        <v>30</v>
      </c>
      <c r="B1" s="2" t="s">
        <v>33</v>
      </c>
      <c r="F1" s="60" t="s">
        <v>34</v>
      </c>
      <c r="G1" s="60"/>
    </row>
    <row r="2" spans="1:8">
      <c r="A2" s="2">
        <v>0</v>
      </c>
      <c r="B2" s="2">
        <v>0</v>
      </c>
      <c r="F2" s="59" t="s">
        <v>4</v>
      </c>
      <c r="G2" s="59"/>
    </row>
    <row r="3" spans="1:8">
      <c r="A3" s="2">
        <v>0</v>
      </c>
      <c r="B3" s="2">
        <v>0</v>
      </c>
      <c r="E3" s="2" t="s">
        <v>35</v>
      </c>
      <c r="F3" s="3" t="s">
        <v>36</v>
      </c>
      <c r="G3" s="3" t="s">
        <v>37</v>
      </c>
    </row>
    <row r="4" spans="1:8">
      <c r="A4" s="2">
        <v>1</v>
      </c>
      <c r="B4" s="2">
        <v>1</v>
      </c>
      <c r="E4" s="2" t="s">
        <v>36</v>
      </c>
      <c r="F4" s="4">
        <f>COUNTIFS(A2:A21,0,B2:B21,0)</f>
        <v>8</v>
      </c>
      <c r="G4" s="4">
        <f>COUNTIFS(A2:A21,0,B2:B21,1)</f>
        <v>2</v>
      </c>
    </row>
    <row r="5" spans="1:8">
      <c r="A5" s="2">
        <v>0</v>
      </c>
      <c r="B5" s="2">
        <v>1</v>
      </c>
      <c r="E5" s="2" t="s">
        <v>37</v>
      </c>
      <c r="F5" s="4">
        <f>COUNTIFS(A2:A21,1,B2:B21,0)</f>
        <v>3</v>
      </c>
      <c r="G5" s="4">
        <f>COUNTIFS(A2:A21,1,B2:B21,1)</f>
        <v>7</v>
      </c>
      <c r="H5" s="2">
        <f>SUM(F5:G5)</f>
        <v>10</v>
      </c>
    </row>
    <row r="6" spans="1:8">
      <c r="A6" s="2">
        <v>0</v>
      </c>
      <c r="B6" s="2">
        <v>0</v>
      </c>
      <c r="G6" s="2">
        <f>SUM(G4:G5)</f>
        <v>9</v>
      </c>
      <c r="H6" s="2">
        <f>COUNT(A2:A21)</f>
        <v>20</v>
      </c>
    </row>
    <row r="7" spans="1:8">
      <c r="A7" s="2">
        <v>1</v>
      </c>
      <c r="B7" s="2">
        <v>1</v>
      </c>
      <c r="E7" s="2" t="s">
        <v>38</v>
      </c>
      <c r="F7" s="5">
        <f>(F4+G5)/H6</f>
        <v>0.75</v>
      </c>
      <c r="G7" s="18" t="s">
        <v>39</v>
      </c>
    </row>
    <row r="8" spans="1:8">
      <c r="A8" s="2">
        <v>0</v>
      </c>
      <c r="B8" s="2">
        <v>0</v>
      </c>
      <c r="E8" s="2" t="s">
        <v>40</v>
      </c>
      <c r="F8" s="5">
        <f>G5/G6</f>
        <v>0.77777777777777779</v>
      </c>
      <c r="G8" s="18" t="s">
        <v>41</v>
      </c>
    </row>
    <row r="9" spans="1:8">
      <c r="A9" s="2">
        <v>1</v>
      </c>
      <c r="B9" s="2">
        <v>0</v>
      </c>
      <c r="E9" s="2" t="s">
        <v>42</v>
      </c>
      <c r="F9" s="5">
        <f>G5/H5</f>
        <v>0.7</v>
      </c>
      <c r="G9" s="18" t="s">
        <v>43</v>
      </c>
    </row>
    <row r="10" spans="1:8">
      <c r="A10" s="2">
        <v>1</v>
      </c>
      <c r="B10" s="2">
        <v>0</v>
      </c>
      <c r="E10" s="2" t="s">
        <v>44</v>
      </c>
      <c r="F10" s="6">
        <f>2*(F8*F9)/(F8+F9)</f>
        <v>0.73684210526315774</v>
      </c>
      <c r="G10" s="18" t="s">
        <v>45</v>
      </c>
    </row>
    <row r="11" spans="1:8">
      <c r="A11" s="2">
        <v>1</v>
      </c>
      <c r="B11" s="2">
        <v>1</v>
      </c>
    </row>
    <row r="12" spans="1:8">
      <c r="A12" s="2">
        <v>0</v>
      </c>
      <c r="B12" s="2">
        <v>0</v>
      </c>
    </row>
    <row r="13" spans="1:8">
      <c r="A13" s="2">
        <v>0</v>
      </c>
      <c r="B13" s="2">
        <v>0</v>
      </c>
    </row>
    <row r="14" spans="1:8">
      <c r="A14" s="2">
        <v>0</v>
      </c>
      <c r="B14" s="2">
        <v>0</v>
      </c>
    </row>
    <row r="15" spans="1:8">
      <c r="A15" s="2">
        <v>1</v>
      </c>
      <c r="B15" s="2">
        <v>1</v>
      </c>
    </row>
    <row r="16" spans="1:8">
      <c r="A16" s="2">
        <v>1</v>
      </c>
      <c r="B16" s="2">
        <v>0</v>
      </c>
    </row>
    <row r="17" spans="1:2">
      <c r="A17" s="2">
        <v>1</v>
      </c>
      <c r="B17" s="2">
        <v>1</v>
      </c>
    </row>
    <row r="18" spans="1:2">
      <c r="A18" s="2">
        <v>0</v>
      </c>
      <c r="B18" s="2">
        <v>0</v>
      </c>
    </row>
    <row r="19" spans="1:2">
      <c r="A19" s="2">
        <v>1</v>
      </c>
      <c r="B19" s="2">
        <v>1</v>
      </c>
    </row>
    <row r="20" spans="1:2">
      <c r="A20" s="2">
        <v>0</v>
      </c>
      <c r="B20" s="2">
        <v>1</v>
      </c>
    </row>
    <row r="21" spans="1:2">
      <c r="A21" s="2">
        <v>1</v>
      </c>
      <c r="B21" s="2">
        <v>1</v>
      </c>
    </row>
  </sheetData>
  <mergeCells count="2"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76CD-1230-432A-9112-A3B26BA4924C}">
  <dimension ref="A1:E407"/>
  <sheetViews>
    <sheetView workbookViewId="0">
      <selection activeCell="E11" sqref="E11"/>
    </sheetView>
  </sheetViews>
  <sheetFormatPr defaultRowHeight="14"/>
  <sheetData>
    <row r="1" spans="1:5" ht="15.5">
      <c r="A1" s="19" t="s">
        <v>22</v>
      </c>
      <c r="B1" s="19"/>
      <c r="C1" s="20"/>
      <c r="D1" s="20"/>
      <c r="E1" s="20"/>
    </row>
    <row r="2" spans="1:5" ht="16.5">
      <c r="A2" s="20" t="s">
        <v>57</v>
      </c>
      <c r="B2" s="20"/>
      <c r="C2" s="20"/>
      <c r="D2" s="20"/>
      <c r="E2" s="20"/>
    </row>
    <row r="3" spans="1:5" ht="16.5">
      <c r="A3" s="20" t="s">
        <v>58</v>
      </c>
      <c r="B3" s="20"/>
      <c r="C3" s="20"/>
      <c r="D3" s="20"/>
      <c r="E3" s="20"/>
    </row>
    <row r="4" spans="1:5" ht="16.5">
      <c r="A4" s="20" t="s">
        <v>59</v>
      </c>
      <c r="B4" s="20"/>
      <c r="C4" s="20"/>
      <c r="D4" s="20"/>
      <c r="E4" s="20"/>
    </row>
    <row r="5" spans="1:5" ht="16.5">
      <c r="A5" s="20" t="s">
        <v>60</v>
      </c>
      <c r="B5" s="20"/>
      <c r="C5" s="20"/>
      <c r="D5" s="20"/>
      <c r="E5" s="20"/>
    </row>
    <row r="6" spans="1:5" ht="15.5">
      <c r="A6" s="20"/>
      <c r="B6" s="20"/>
      <c r="C6" s="20"/>
      <c r="D6" s="20"/>
      <c r="E6" s="20"/>
    </row>
    <row r="7" spans="1:5" ht="15.5">
      <c r="A7" s="23" t="s">
        <v>61</v>
      </c>
      <c r="B7" s="23" t="s">
        <v>62</v>
      </c>
      <c r="C7" s="23" t="s">
        <v>63</v>
      </c>
      <c r="D7" s="23" t="s">
        <v>64</v>
      </c>
      <c r="E7" s="20"/>
    </row>
    <row r="8" spans="1:5" ht="15.5">
      <c r="A8" s="21">
        <v>380</v>
      </c>
      <c r="B8" s="22">
        <v>3.6099998950958252</v>
      </c>
      <c r="C8" s="21">
        <v>3</v>
      </c>
      <c r="D8" s="21">
        <v>0</v>
      </c>
      <c r="E8" s="20"/>
    </row>
    <row r="9" spans="1:5" ht="15.5">
      <c r="A9" s="21">
        <v>660</v>
      </c>
      <c r="B9" s="22">
        <v>3.6700000762939453</v>
      </c>
      <c r="C9" s="21">
        <v>3</v>
      </c>
      <c r="D9" s="21">
        <v>1</v>
      </c>
      <c r="E9" s="20"/>
    </row>
    <row r="10" spans="1:5" ht="15.5">
      <c r="A10" s="21">
        <v>800</v>
      </c>
      <c r="B10" s="22">
        <v>4</v>
      </c>
      <c r="C10" s="21">
        <v>1</v>
      </c>
      <c r="D10" s="21">
        <v>1</v>
      </c>
      <c r="E10" s="20"/>
    </row>
    <row r="11" spans="1:5" ht="15.5">
      <c r="A11" s="21">
        <v>640</v>
      </c>
      <c r="B11" s="22">
        <v>3.190000057220459</v>
      </c>
      <c r="C11" s="21">
        <v>4</v>
      </c>
      <c r="D11" s="21">
        <v>1</v>
      </c>
      <c r="E11" s="20"/>
    </row>
    <row r="12" spans="1:5" ht="15.5">
      <c r="A12" s="21">
        <v>520</v>
      </c>
      <c r="B12" s="22">
        <v>2.9300000667572021</v>
      </c>
      <c r="C12" s="21">
        <v>4</v>
      </c>
      <c r="D12" s="21">
        <v>0</v>
      </c>
      <c r="E12" s="20"/>
    </row>
    <row r="13" spans="1:5" ht="15.5">
      <c r="A13" s="21">
        <v>760</v>
      </c>
      <c r="B13" s="22">
        <v>3</v>
      </c>
      <c r="C13" s="21">
        <v>2</v>
      </c>
      <c r="D13" s="21">
        <v>1</v>
      </c>
      <c r="E13" s="20"/>
    </row>
    <row r="14" spans="1:5" ht="15.5">
      <c r="A14" s="21">
        <v>560</v>
      </c>
      <c r="B14" s="22">
        <v>2.9800000190734863</v>
      </c>
      <c r="C14" s="21">
        <v>1</v>
      </c>
      <c r="D14" s="21">
        <v>1</v>
      </c>
      <c r="E14" s="20"/>
    </row>
    <row r="15" spans="1:5" ht="15.5">
      <c r="A15" s="21">
        <v>400</v>
      </c>
      <c r="B15" s="22">
        <v>3.0799999237060547</v>
      </c>
      <c r="C15" s="21">
        <v>2</v>
      </c>
      <c r="D15" s="21">
        <v>0</v>
      </c>
      <c r="E15" s="20"/>
    </row>
    <row r="16" spans="1:5" ht="15.5">
      <c r="A16" s="21">
        <v>540</v>
      </c>
      <c r="B16" s="22">
        <v>3.3900001049041748</v>
      </c>
      <c r="C16" s="21">
        <v>3</v>
      </c>
      <c r="D16" s="21">
        <v>1</v>
      </c>
      <c r="E16" s="20"/>
    </row>
    <row r="17" spans="1:5" ht="15.5">
      <c r="A17" s="21">
        <v>700</v>
      </c>
      <c r="B17" s="22">
        <v>3.9200000762939453</v>
      </c>
      <c r="C17" s="21">
        <v>2</v>
      </c>
      <c r="D17" s="21">
        <v>0</v>
      </c>
      <c r="E17" s="20"/>
    </row>
    <row r="18" spans="1:5" ht="15.5">
      <c r="A18" s="21">
        <v>800</v>
      </c>
      <c r="B18" s="22">
        <v>4</v>
      </c>
      <c r="C18" s="21">
        <v>4</v>
      </c>
      <c r="D18" s="21">
        <v>0</v>
      </c>
      <c r="E18" s="20"/>
    </row>
    <row r="19" spans="1:5" ht="15.5">
      <c r="A19" s="21">
        <v>440</v>
      </c>
      <c r="B19" s="22">
        <v>3.2200000286102295</v>
      </c>
      <c r="C19" s="21">
        <v>1</v>
      </c>
      <c r="D19" s="21">
        <v>0</v>
      </c>
      <c r="E19" s="20"/>
    </row>
    <row r="20" spans="1:5" ht="15.5">
      <c r="A20" s="21">
        <v>760</v>
      </c>
      <c r="B20" s="22">
        <v>4</v>
      </c>
      <c r="C20" s="21">
        <v>1</v>
      </c>
      <c r="D20" s="21">
        <v>1</v>
      </c>
      <c r="E20" s="20"/>
    </row>
    <row r="21" spans="1:5" ht="15.5">
      <c r="A21" s="21">
        <v>700</v>
      </c>
      <c r="B21" s="22">
        <v>3.0799999237060547</v>
      </c>
      <c r="C21" s="21">
        <v>2</v>
      </c>
      <c r="D21" s="21">
        <v>0</v>
      </c>
      <c r="E21" s="20"/>
    </row>
    <row r="22" spans="1:5" ht="15.5">
      <c r="A22" s="21">
        <v>700</v>
      </c>
      <c r="B22" s="22">
        <v>4</v>
      </c>
      <c r="C22" s="21">
        <v>1</v>
      </c>
      <c r="D22" s="21">
        <v>1</v>
      </c>
      <c r="E22" s="20"/>
    </row>
    <row r="23" spans="1:5" ht="15.5">
      <c r="A23" s="21">
        <v>480</v>
      </c>
      <c r="B23" s="22">
        <v>3.440000057220459</v>
      </c>
      <c r="C23" s="21">
        <v>3</v>
      </c>
      <c r="D23" s="21">
        <v>0</v>
      </c>
      <c r="E23" s="20"/>
    </row>
    <row r="24" spans="1:5" ht="15.5">
      <c r="A24" s="21">
        <v>780</v>
      </c>
      <c r="B24" s="22">
        <v>3.869999885559082</v>
      </c>
      <c r="C24" s="21">
        <v>4</v>
      </c>
      <c r="D24" s="21">
        <v>0</v>
      </c>
      <c r="E24" s="20"/>
    </row>
    <row r="25" spans="1:5" ht="15.5">
      <c r="A25" s="21">
        <v>360</v>
      </c>
      <c r="B25" s="22">
        <v>2.559999942779541</v>
      </c>
      <c r="C25" s="21">
        <v>3</v>
      </c>
      <c r="D25" s="21">
        <v>0</v>
      </c>
      <c r="E25" s="20"/>
    </row>
    <row r="26" spans="1:5" ht="15.5">
      <c r="A26" s="21">
        <v>800</v>
      </c>
      <c r="B26" s="22">
        <v>3.75</v>
      </c>
      <c r="C26" s="21">
        <v>2</v>
      </c>
      <c r="D26" s="21">
        <v>0</v>
      </c>
      <c r="E26" s="20"/>
    </row>
    <row r="27" spans="1:5" ht="15.5">
      <c r="A27" s="21">
        <v>540</v>
      </c>
      <c r="B27" s="22">
        <v>3.809999942779541</v>
      </c>
      <c r="C27" s="21">
        <v>1</v>
      </c>
      <c r="D27" s="21">
        <v>1</v>
      </c>
      <c r="E27" s="20"/>
    </row>
    <row r="28" spans="1:5" ht="15.5">
      <c r="A28" s="21">
        <v>500</v>
      </c>
      <c r="B28" s="22">
        <v>3.1700000762939453</v>
      </c>
      <c r="C28" s="21">
        <v>3</v>
      </c>
      <c r="D28" s="21">
        <v>0</v>
      </c>
      <c r="E28" s="20"/>
    </row>
    <row r="29" spans="1:5" ht="15.5">
      <c r="A29" s="21">
        <v>660</v>
      </c>
      <c r="B29" s="22">
        <v>3.630000114440918</v>
      </c>
      <c r="C29" s="21">
        <v>2</v>
      </c>
      <c r="D29" s="21">
        <v>1</v>
      </c>
      <c r="E29" s="20"/>
    </row>
    <row r="30" spans="1:5" ht="15.5">
      <c r="A30" s="21">
        <v>600</v>
      </c>
      <c r="B30" s="22">
        <v>2.8199999332427979</v>
      </c>
      <c r="C30" s="21">
        <v>4</v>
      </c>
      <c r="D30" s="21">
        <v>0</v>
      </c>
      <c r="E30" s="20"/>
    </row>
    <row r="31" spans="1:5" ht="15.5">
      <c r="A31" s="21">
        <v>680</v>
      </c>
      <c r="B31" s="22">
        <v>3.190000057220459</v>
      </c>
      <c r="C31" s="21">
        <v>4</v>
      </c>
      <c r="D31" s="21">
        <v>0</v>
      </c>
      <c r="E31" s="20"/>
    </row>
    <row r="32" spans="1:5" ht="15.5">
      <c r="A32" s="21">
        <v>760</v>
      </c>
      <c r="B32" s="22">
        <v>3.3499999046325684</v>
      </c>
      <c r="C32" s="21">
        <v>2</v>
      </c>
      <c r="D32" s="21">
        <v>1</v>
      </c>
      <c r="E32" s="20"/>
    </row>
    <row r="33" spans="1:5" ht="15.5">
      <c r="A33" s="21">
        <v>800</v>
      </c>
      <c r="B33" s="22">
        <v>3.6600000858306885</v>
      </c>
      <c r="C33" s="21">
        <v>1</v>
      </c>
      <c r="D33" s="21">
        <v>1</v>
      </c>
      <c r="E33" s="20"/>
    </row>
    <row r="34" spans="1:5" ht="15.5">
      <c r="A34" s="21">
        <v>620</v>
      </c>
      <c r="B34" s="22">
        <v>3.6099998950958252</v>
      </c>
      <c r="C34" s="21">
        <v>1</v>
      </c>
      <c r="D34" s="21">
        <v>1</v>
      </c>
      <c r="E34" s="20"/>
    </row>
    <row r="35" spans="1:5" ht="15.5">
      <c r="A35" s="21">
        <v>520</v>
      </c>
      <c r="B35" s="22">
        <v>3.7400000095367432</v>
      </c>
      <c r="C35" s="21">
        <v>4</v>
      </c>
      <c r="D35" s="21">
        <v>1</v>
      </c>
      <c r="E35" s="20"/>
    </row>
    <row r="36" spans="1:5" ht="15.5">
      <c r="A36" s="21">
        <v>780</v>
      </c>
      <c r="B36" s="22">
        <v>3.2200000286102295</v>
      </c>
      <c r="C36" s="21">
        <v>2</v>
      </c>
      <c r="D36" s="21">
        <v>1</v>
      </c>
      <c r="E36" s="20"/>
    </row>
    <row r="37" spans="1:5" ht="15.5">
      <c r="A37" s="21">
        <v>520</v>
      </c>
      <c r="B37" s="22">
        <v>3.2899999618530273</v>
      </c>
      <c r="C37" s="21">
        <v>1</v>
      </c>
      <c r="D37" s="21">
        <v>0</v>
      </c>
      <c r="E37" s="20"/>
    </row>
    <row r="38" spans="1:5" ht="15.5">
      <c r="A38" s="21">
        <v>540</v>
      </c>
      <c r="B38" s="22">
        <v>3.7799999713897705</v>
      </c>
      <c r="C38" s="21">
        <v>4</v>
      </c>
      <c r="D38" s="21">
        <v>0</v>
      </c>
      <c r="E38" s="20"/>
    </row>
    <row r="39" spans="1:5" ht="15.5">
      <c r="A39" s="21">
        <v>760</v>
      </c>
      <c r="B39" s="22">
        <v>3.3499999046325684</v>
      </c>
      <c r="C39" s="21">
        <v>3</v>
      </c>
      <c r="D39" s="21">
        <v>0</v>
      </c>
      <c r="E39" s="20"/>
    </row>
    <row r="40" spans="1:5" ht="15.5">
      <c r="A40" s="21">
        <v>600</v>
      </c>
      <c r="B40" s="22">
        <v>3.4000000953674316</v>
      </c>
      <c r="C40" s="21">
        <v>3</v>
      </c>
      <c r="D40" s="21">
        <v>0</v>
      </c>
      <c r="E40" s="20"/>
    </row>
    <row r="41" spans="1:5" ht="15.5">
      <c r="A41" s="21">
        <v>800</v>
      </c>
      <c r="B41" s="22">
        <v>4</v>
      </c>
      <c r="C41" s="21">
        <v>3</v>
      </c>
      <c r="D41" s="21">
        <v>1</v>
      </c>
      <c r="E41" s="20"/>
    </row>
    <row r="42" spans="1:5" ht="15.5">
      <c r="A42" s="21">
        <v>360</v>
      </c>
      <c r="B42" s="22">
        <v>3.1400001049041748</v>
      </c>
      <c r="C42" s="21">
        <v>1</v>
      </c>
      <c r="D42" s="21">
        <v>0</v>
      </c>
      <c r="E42" s="20"/>
    </row>
    <row r="43" spans="1:5" ht="15.5">
      <c r="A43" s="21">
        <v>400</v>
      </c>
      <c r="B43" s="22">
        <v>3.0499999523162842</v>
      </c>
      <c r="C43" s="21">
        <v>2</v>
      </c>
      <c r="D43" s="21">
        <v>0</v>
      </c>
      <c r="E43" s="20"/>
    </row>
    <row r="44" spans="1:5" ht="15.5">
      <c r="A44" s="21">
        <v>580</v>
      </c>
      <c r="B44" s="22">
        <v>3.25</v>
      </c>
      <c r="C44" s="21">
        <v>1</v>
      </c>
      <c r="D44" s="21">
        <v>0</v>
      </c>
      <c r="E44" s="20"/>
    </row>
    <row r="45" spans="1:5" ht="15.5">
      <c r="A45" s="21">
        <v>520</v>
      </c>
      <c r="B45" s="22">
        <v>2.9000000953674316</v>
      </c>
      <c r="C45" s="21">
        <v>3</v>
      </c>
      <c r="D45" s="21">
        <v>0</v>
      </c>
      <c r="E45" s="20"/>
    </row>
    <row r="46" spans="1:5" ht="15.5">
      <c r="A46" s="21">
        <v>500</v>
      </c>
      <c r="B46" s="22">
        <v>3.130000114440918</v>
      </c>
      <c r="C46" s="21">
        <v>2</v>
      </c>
      <c r="D46" s="21">
        <v>1</v>
      </c>
      <c r="E46" s="20"/>
    </row>
    <row r="47" spans="1:5" ht="15.5">
      <c r="A47" s="21">
        <v>520</v>
      </c>
      <c r="B47" s="22">
        <v>2.6800000667572021</v>
      </c>
      <c r="C47" s="21">
        <v>3</v>
      </c>
      <c r="D47" s="21">
        <v>1</v>
      </c>
      <c r="E47" s="20"/>
    </row>
    <row r="48" spans="1:5" ht="15.5">
      <c r="A48" s="21">
        <v>560</v>
      </c>
      <c r="B48" s="22">
        <v>2.4200000762939453</v>
      </c>
      <c r="C48" s="21">
        <v>2</v>
      </c>
      <c r="D48" s="21">
        <v>0</v>
      </c>
      <c r="E48" s="20"/>
    </row>
    <row r="49" spans="1:5" ht="15.5">
      <c r="A49" s="21">
        <v>580</v>
      </c>
      <c r="B49" s="22">
        <v>3.3199999332427979</v>
      </c>
      <c r="C49" s="21">
        <v>2</v>
      </c>
      <c r="D49" s="21">
        <v>1</v>
      </c>
      <c r="E49" s="20"/>
    </row>
    <row r="50" spans="1:5" ht="15.5">
      <c r="A50" s="21">
        <v>600</v>
      </c>
      <c r="B50" s="22">
        <v>3.1500000953674316</v>
      </c>
      <c r="C50" s="21">
        <v>2</v>
      </c>
      <c r="D50" s="21">
        <v>1</v>
      </c>
      <c r="E50" s="20"/>
    </row>
    <row r="51" spans="1:5" ht="15.5">
      <c r="A51" s="21">
        <v>500</v>
      </c>
      <c r="B51" s="22">
        <v>3.309999942779541</v>
      </c>
      <c r="C51" s="21">
        <v>3</v>
      </c>
      <c r="D51" s="21">
        <v>0</v>
      </c>
      <c r="E51" s="20"/>
    </row>
    <row r="52" spans="1:5" ht="15.5">
      <c r="A52" s="21">
        <v>700</v>
      </c>
      <c r="B52" s="22">
        <v>2.940000057220459</v>
      </c>
      <c r="C52" s="21">
        <v>2</v>
      </c>
      <c r="D52" s="21">
        <v>0</v>
      </c>
      <c r="E52" s="20"/>
    </row>
    <row r="53" spans="1:5" ht="15.5">
      <c r="A53" s="21">
        <v>460</v>
      </c>
      <c r="B53" s="22">
        <v>3.4500000476837158</v>
      </c>
      <c r="C53" s="21">
        <v>3</v>
      </c>
      <c r="D53" s="21">
        <v>1</v>
      </c>
      <c r="E53" s="20"/>
    </row>
    <row r="54" spans="1:5" ht="15.5">
      <c r="A54" s="21">
        <v>580</v>
      </c>
      <c r="B54" s="22">
        <v>3.4600000381469727</v>
      </c>
      <c r="C54" s="21">
        <v>2</v>
      </c>
      <c r="D54" s="21">
        <v>1</v>
      </c>
      <c r="E54" s="20"/>
    </row>
    <row r="55" spans="1:5" ht="15.5">
      <c r="A55" s="21">
        <v>500</v>
      </c>
      <c r="B55" s="22">
        <v>2.9700000286102295</v>
      </c>
      <c r="C55" s="21">
        <v>4</v>
      </c>
      <c r="D55" s="21">
        <v>0</v>
      </c>
      <c r="E55" s="20"/>
    </row>
    <row r="56" spans="1:5" ht="15.5">
      <c r="A56" s="21">
        <v>440</v>
      </c>
      <c r="B56" s="22">
        <v>2.4800000190734863</v>
      </c>
      <c r="C56" s="21">
        <v>4</v>
      </c>
      <c r="D56" s="21">
        <v>0</v>
      </c>
      <c r="E56" s="20"/>
    </row>
    <row r="57" spans="1:5" ht="15.5">
      <c r="A57" s="21">
        <v>400</v>
      </c>
      <c r="B57" s="22">
        <v>3.3499999046325684</v>
      </c>
      <c r="C57" s="21">
        <v>3</v>
      </c>
      <c r="D57" s="21">
        <v>0</v>
      </c>
      <c r="E57" s="20"/>
    </row>
    <row r="58" spans="1:5" ht="15.5">
      <c r="A58" s="21">
        <v>640</v>
      </c>
      <c r="B58" s="22">
        <v>3.8599998950958252</v>
      </c>
      <c r="C58" s="21">
        <v>3</v>
      </c>
      <c r="D58" s="21">
        <v>0</v>
      </c>
      <c r="E58" s="20"/>
    </row>
    <row r="59" spans="1:5" ht="15.5">
      <c r="A59" s="21">
        <v>440</v>
      </c>
      <c r="B59" s="22">
        <v>3.130000114440918</v>
      </c>
      <c r="C59" s="21">
        <v>4</v>
      </c>
      <c r="D59" s="21">
        <v>0</v>
      </c>
      <c r="E59" s="20"/>
    </row>
    <row r="60" spans="1:5" ht="15.5">
      <c r="A60" s="21">
        <v>740</v>
      </c>
      <c r="B60" s="22">
        <v>3.369999885559082</v>
      </c>
      <c r="C60" s="21">
        <v>4</v>
      </c>
      <c r="D60" s="21">
        <v>0</v>
      </c>
      <c r="E60" s="20"/>
    </row>
    <row r="61" spans="1:5" ht="15.5">
      <c r="A61" s="21">
        <v>680</v>
      </c>
      <c r="B61" s="22">
        <v>3.2699999809265137</v>
      </c>
      <c r="C61" s="21">
        <v>2</v>
      </c>
      <c r="D61" s="21">
        <v>1</v>
      </c>
      <c r="E61" s="20"/>
    </row>
    <row r="62" spans="1:5" ht="15.5">
      <c r="A62" s="21">
        <v>660</v>
      </c>
      <c r="B62" s="22">
        <v>3.3399999141693115</v>
      </c>
      <c r="C62" s="21">
        <v>3</v>
      </c>
      <c r="D62" s="21">
        <v>0</v>
      </c>
      <c r="E62" s="20"/>
    </row>
    <row r="63" spans="1:5" ht="15.5">
      <c r="A63" s="21">
        <v>740</v>
      </c>
      <c r="B63" s="22">
        <v>4</v>
      </c>
      <c r="C63" s="21">
        <v>3</v>
      </c>
      <c r="D63" s="21">
        <v>1</v>
      </c>
      <c r="E63" s="20"/>
    </row>
    <row r="64" spans="1:5" ht="15.5">
      <c r="A64" s="21">
        <v>560</v>
      </c>
      <c r="B64" s="22">
        <v>3.190000057220459</v>
      </c>
      <c r="C64" s="21">
        <v>3</v>
      </c>
      <c r="D64" s="21">
        <v>0</v>
      </c>
      <c r="E64" s="20"/>
    </row>
    <row r="65" spans="1:5" ht="15.5">
      <c r="A65" s="21">
        <v>380</v>
      </c>
      <c r="B65" s="22">
        <v>2.940000057220459</v>
      </c>
      <c r="C65" s="21">
        <v>3</v>
      </c>
      <c r="D65" s="21">
        <v>0</v>
      </c>
      <c r="E65" s="20"/>
    </row>
    <row r="66" spans="1:5" ht="15.5">
      <c r="A66" s="21">
        <v>400</v>
      </c>
      <c r="B66" s="22">
        <v>3.6500000953674316</v>
      </c>
      <c r="C66" s="21">
        <v>2</v>
      </c>
      <c r="D66" s="21">
        <v>0</v>
      </c>
      <c r="E66" s="20"/>
    </row>
    <row r="67" spans="1:5" ht="15.5">
      <c r="A67" s="21">
        <v>600</v>
      </c>
      <c r="B67" s="22">
        <v>2.8199999332427979</v>
      </c>
      <c r="C67" s="21">
        <v>4</v>
      </c>
      <c r="D67" s="21">
        <v>0</v>
      </c>
      <c r="E67" s="20"/>
    </row>
    <row r="68" spans="1:5" ht="15.5">
      <c r="A68" s="21">
        <v>620</v>
      </c>
      <c r="B68" s="22">
        <v>3.1800000667572021</v>
      </c>
      <c r="C68" s="21">
        <v>2</v>
      </c>
      <c r="D68" s="21">
        <v>1</v>
      </c>
      <c r="E68" s="20"/>
    </row>
    <row r="69" spans="1:5" ht="15.5">
      <c r="A69" s="21">
        <v>560</v>
      </c>
      <c r="B69" s="22">
        <v>3.3199999332427979</v>
      </c>
      <c r="C69" s="21">
        <v>4</v>
      </c>
      <c r="D69" s="21">
        <v>0</v>
      </c>
      <c r="E69" s="20"/>
    </row>
    <row r="70" spans="1:5" ht="15.5">
      <c r="A70" s="21">
        <v>640</v>
      </c>
      <c r="B70" s="22">
        <v>3.6700000762939453</v>
      </c>
      <c r="C70" s="21">
        <v>3</v>
      </c>
      <c r="D70" s="21">
        <v>0</v>
      </c>
      <c r="E70" s="20"/>
    </row>
    <row r="71" spans="1:5" ht="15.5">
      <c r="A71" s="21">
        <v>680</v>
      </c>
      <c r="B71" s="22">
        <v>3.8499999046325684</v>
      </c>
      <c r="C71" s="21">
        <v>3</v>
      </c>
      <c r="D71" s="21">
        <v>1</v>
      </c>
      <c r="E71" s="20"/>
    </row>
    <row r="72" spans="1:5" ht="15.5">
      <c r="A72" s="21">
        <v>580</v>
      </c>
      <c r="B72" s="22">
        <v>4</v>
      </c>
      <c r="C72" s="21">
        <v>3</v>
      </c>
      <c r="D72" s="21">
        <v>0</v>
      </c>
      <c r="E72" s="20"/>
    </row>
    <row r="73" spans="1:5" ht="15.5">
      <c r="A73" s="21">
        <v>600</v>
      </c>
      <c r="B73" s="22">
        <v>3.5899999141693115</v>
      </c>
      <c r="C73" s="21">
        <v>2</v>
      </c>
      <c r="D73" s="21">
        <v>0</v>
      </c>
      <c r="E73" s="20"/>
    </row>
    <row r="74" spans="1:5" ht="15.5">
      <c r="A74" s="21">
        <v>740</v>
      </c>
      <c r="B74" s="22">
        <v>3.619999885559082</v>
      </c>
      <c r="C74" s="21">
        <v>4</v>
      </c>
      <c r="D74" s="21">
        <v>0</v>
      </c>
      <c r="E74" s="20"/>
    </row>
    <row r="75" spans="1:5" ht="15.5">
      <c r="A75" s="21">
        <v>620</v>
      </c>
      <c r="B75" s="22">
        <v>3.2999999523162842</v>
      </c>
      <c r="C75" s="21">
        <v>1</v>
      </c>
      <c r="D75" s="21">
        <v>0</v>
      </c>
      <c r="E75" s="20"/>
    </row>
    <row r="76" spans="1:5" ht="15.5">
      <c r="A76" s="21">
        <v>580</v>
      </c>
      <c r="B76" s="22">
        <v>3.690000057220459</v>
      </c>
      <c r="C76" s="21">
        <v>1</v>
      </c>
      <c r="D76" s="21">
        <v>0</v>
      </c>
      <c r="E76" s="20"/>
    </row>
    <row r="77" spans="1:5" ht="15.5">
      <c r="A77" s="21">
        <v>800</v>
      </c>
      <c r="B77" s="22">
        <v>3.7300000190734863</v>
      </c>
      <c r="C77" s="21">
        <v>1</v>
      </c>
      <c r="D77" s="21">
        <v>0</v>
      </c>
      <c r="E77" s="20"/>
    </row>
    <row r="78" spans="1:5" ht="15.5">
      <c r="A78" s="21">
        <v>640</v>
      </c>
      <c r="B78" s="22">
        <v>4</v>
      </c>
      <c r="C78" s="21">
        <v>3</v>
      </c>
      <c r="D78" s="21">
        <v>0</v>
      </c>
      <c r="E78" s="20"/>
    </row>
    <row r="79" spans="1:5" ht="15.5">
      <c r="A79" s="21">
        <v>300</v>
      </c>
      <c r="B79" s="22">
        <v>2.9200000762939453</v>
      </c>
      <c r="C79" s="21">
        <v>4</v>
      </c>
      <c r="D79" s="21">
        <v>0</v>
      </c>
      <c r="E79" s="20"/>
    </row>
    <row r="80" spans="1:5" ht="15.5">
      <c r="A80" s="21">
        <v>480</v>
      </c>
      <c r="B80" s="22">
        <v>3.3900001049041748</v>
      </c>
      <c r="C80" s="21">
        <v>4</v>
      </c>
      <c r="D80" s="21">
        <v>0</v>
      </c>
      <c r="E80" s="20"/>
    </row>
    <row r="81" spans="1:5" ht="15.5">
      <c r="A81" s="21">
        <v>580</v>
      </c>
      <c r="B81" s="22">
        <v>4</v>
      </c>
      <c r="C81" s="21">
        <v>2</v>
      </c>
      <c r="D81" s="21">
        <v>0</v>
      </c>
      <c r="E81" s="20"/>
    </row>
    <row r="82" spans="1:5" ht="15.5">
      <c r="A82" s="21">
        <v>720</v>
      </c>
      <c r="B82" s="22">
        <v>3.4500000476837158</v>
      </c>
      <c r="C82" s="21">
        <v>4</v>
      </c>
      <c r="D82" s="21">
        <v>0</v>
      </c>
      <c r="E82" s="20"/>
    </row>
    <row r="83" spans="1:5" ht="15.5">
      <c r="A83" s="21">
        <v>720</v>
      </c>
      <c r="B83" s="22">
        <v>4</v>
      </c>
      <c r="C83" s="21">
        <v>3</v>
      </c>
      <c r="D83" s="21">
        <v>0</v>
      </c>
      <c r="E83" s="20"/>
    </row>
    <row r="84" spans="1:5" ht="15.5">
      <c r="A84" s="21">
        <v>560</v>
      </c>
      <c r="B84" s="22">
        <v>3.3599998950958252</v>
      </c>
      <c r="C84" s="21">
        <v>3</v>
      </c>
      <c r="D84" s="21">
        <v>0</v>
      </c>
      <c r="E84" s="20"/>
    </row>
    <row r="85" spans="1:5" ht="15.5">
      <c r="A85" s="21">
        <v>800</v>
      </c>
      <c r="B85" s="22">
        <v>4</v>
      </c>
      <c r="C85" s="21">
        <v>3</v>
      </c>
      <c r="D85" s="21">
        <v>1</v>
      </c>
      <c r="E85" s="20"/>
    </row>
    <row r="86" spans="1:5" ht="15.5">
      <c r="A86" s="21">
        <v>540</v>
      </c>
      <c r="B86" s="22">
        <v>3.119999885559082</v>
      </c>
      <c r="C86" s="21">
        <v>1</v>
      </c>
      <c r="D86" s="21">
        <v>0</v>
      </c>
      <c r="E86" s="20"/>
    </row>
    <row r="87" spans="1:5" ht="15.5">
      <c r="A87" s="21">
        <v>620</v>
      </c>
      <c r="B87" s="22">
        <v>4</v>
      </c>
      <c r="C87" s="21">
        <v>1</v>
      </c>
      <c r="D87" s="21">
        <v>1</v>
      </c>
      <c r="E87" s="20"/>
    </row>
    <row r="88" spans="1:5" ht="15.5">
      <c r="A88" s="21">
        <v>700</v>
      </c>
      <c r="B88" s="22">
        <v>2.9000000953674316</v>
      </c>
      <c r="C88" s="21">
        <v>4</v>
      </c>
      <c r="D88" s="21">
        <v>0</v>
      </c>
      <c r="E88" s="20"/>
    </row>
    <row r="89" spans="1:5" ht="15.5">
      <c r="A89" s="21">
        <v>620</v>
      </c>
      <c r="B89" s="22">
        <v>3.0699999332427979</v>
      </c>
      <c r="C89" s="21">
        <v>2</v>
      </c>
      <c r="D89" s="21">
        <v>0</v>
      </c>
      <c r="E89" s="20"/>
    </row>
    <row r="90" spans="1:5" ht="15.5">
      <c r="A90" s="21">
        <v>500</v>
      </c>
      <c r="B90" s="22">
        <v>2.7100000381469727</v>
      </c>
      <c r="C90" s="21">
        <v>2</v>
      </c>
      <c r="D90" s="21">
        <v>0</v>
      </c>
      <c r="E90" s="20"/>
    </row>
    <row r="91" spans="1:5" ht="15.5">
      <c r="A91" s="21">
        <v>380</v>
      </c>
      <c r="B91" s="22">
        <v>2.9100000858306885</v>
      </c>
      <c r="C91" s="21">
        <v>4</v>
      </c>
      <c r="D91" s="21">
        <v>0</v>
      </c>
      <c r="E91" s="20"/>
    </row>
    <row r="92" spans="1:5" ht="15.5">
      <c r="A92" s="21">
        <v>500</v>
      </c>
      <c r="B92" s="22">
        <v>3.5999999046325684</v>
      </c>
      <c r="C92" s="21">
        <v>3</v>
      </c>
      <c r="D92" s="21">
        <v>1</v>
      </c>
      <c r="E92" s="20"/>
    </row>
    <row r="93" spans="1:5" ht="15.5">
      <c r="A93" s="21">
        <v>520</v>
      </c>
      <c r="B93" s="22">
        <v>2.9800000190734863</v>
      </c>
      <c r="C93" s="21">
        <v>2</v>
      </c>
      <c r="D93" s="21">
        <v>0</v>
      </c>
      <c r="E93" s="20"/>
    </row>
    <row r="94" spans="1:5" ht="15.5">
      <c r="A94" s="21">
        <v>600</v>
      </c>
      <c r="B94" s="22">
        <v>3.3199999332427979</v>
      </c>
      <c r="C94" s="21">
        <v>2</v>
      </c>
      <c r="D94" s="21">
        <v>0</v>
      </c>
      <c r="E94" s="20"/>
    </row>
    <row r="95" spans="1:5" ht="15.5">
      <c r="A95" s="21">
        <v>600</v>
      </c>
      <c r="B95" s="22">
        <v>3.4800000190734863</v>
      </c>
      <c r="C95" s="21">
        <v>2</v>
      </c>
      <c r="D95" s="21">
        <v>0</v>
      </c>
      <c r="E95" s="20"/>
    </row>
    <row r="96" spans="1:5" ht="15.5">
      <c r="A96" s="21">
        <v>700</v>
      </c>
      <c r="B96" s="22">
        <v>3.2799999713897705</v>
      </c>
      <c r="C96" s="21">
        <v>1</v>
      </c>
      <c r="D96" s="21">
        <v>0</v>
      </c>
      <c r="E96" s="20"/>
    </row>
    <row r="97" spans="1:5" ht="15.5">
      <c r="A97" s="21">
        <v>660</v>
      </c>
      <c r="B97" s="22">
        <v>4</v>
      </c>
      <c r="C97" s="21">
        <v>2</v>
      </c>
      <c r="D97" s="21">
        <v>1</v>
      </c>
      <c r="E97" s="20"/>
    </row>
    <row r="98" spans="1:5" ht="15.5">
      <c r="A98" s="21">
        <v>700</v>
      </c>
      <c r="B98" s="22">
        <v>3.8299999237060547</v>
      </c>
      <c r="C98" s="21">
        <v>2</v>
      </c>
      <c r="D98" s="21">
        <v>0</v>
      </c>
      <c r="E98" s="20"/>
    </row>
    <row r="99" spans="1:5" ht="15.5">
      <c r="A99" s="21">
        <v>720</v>
      </c>
      <c r="B99" s="22">
        <v>3.6400001049041748</v>
      </c>
      <c r="C99" s="21">
        <v>1</v>
      </c>
      <c r="D99" s="21">
        <v>1</v>
      </c>
      <c r="E99" s="20"/>
    </row>
    <row r="100" spans="1:5" ht="15.5">
      <c r="A100" s="21">
        <v>800</v>
      </c>
      <c r="B100" s="22">
        <v>3.9000000953674316</v>
      </c>
      <c r="C100" s="21">
        <v>2</v>
      </c>
      <c r="D100" s="21">
        <v>0</v>
      </c>
      <c r="E100" s="20"/>
    </row>
    <row r="101" spans="1:5" ht="15.5">
      <c r="A101" s="21">
        <v>580</v>
      </c>
      <c r="B101" s="22">
        <v>2.9300000667572021</v>
      </c>
      <c r="C101" s="21">
        <v>2</v>
      </c>
      <c r="D101" s="21">
        <v>0</v>
      </c>
      <c r="E101" s="20"/>
    </row>
    <row r="102" spans="1:5" ht="15.5">
      <c r="A102" s="21">
        <v>660</v>
      </c>
      <c r="B102" s="22">
        <v>3.440000057220459</v>
      </c>
      <c r="C102" s="21">
        <v>2</v>
      </c>
      <c r="D102" s="21">
        <v>1</v>
      </c>
      <c r="E102" s="20"/>
    </row>
    <row r="103" spans="1:5" ht="15.5">
      <c r="A103" s="21">
        <v>660</v>
      </c>
      <c r="B103" s="22">
        <v>3.3299999237060547</v>
      </c>
      <c r="C103" s="21">
        <v>2</v>
      </c>
      <c r="D103" s="21">
        <v>0</v>
      </c>
      <c r="E103" s="20"/>
    </row>
    <row r="104" spans="1:5" ht="15.5">
      <c r="A104" s="21">
        <v>640</v>
      </c>
      <c r="B104" s="22">
        <v>3.5199999809265137</v>
      </c>
      <c r="C104" s="21">
        <v>4</v>
      </c>
      <c r="D104" s="21">
        <v>0</v>
      </c>
      <c r="E104" s="20"/>
    </row>
    <row r="105" spans="1:5" ht="15.5">
      <c r="A105" s="21">
        <v>480</v>
      </c>
      <c r="B105" s="22">
        <v>3.5699999332427979</v>
      </c>
      <c r="C105" s="21">
        <v>2</v>
      </c>
      <c r="D105" s="21">
        <v>0</v>
      </c>
      <c r="E105" s="20"/>
    </row>
    <row r="106" spans="1:5" ht="15.5">
      <c r="A106" s="21">
        <v>700</v>
      </c>
      <c r="B106" s="22">
        <v>2.880000114440918</v>
      </c>
      <c r="C106" s="21">
        <v>2</v>
      </c>
      <c r="D106" s="21">
        <v>0</v>
      </c>
      <c r="E106" s="20"/>
    </row>
    <row r="107" spans="1:5" ht="15.5">
      <c r="A107" s="21">
        <v>400</v>
      </c>
      <c r="B107" s="22">
        <v>3.309999942779541</v>
      </c>
      <c r="C107" s="21">
        <v>3</v>
      </c>
      <c r="D107" s="21">
        <v>0</v>
      </c>
      <c r="E107" s="20"/>
    </row>
    <row r="108" spans="1:5" ht="15.5">
      <c r="A108" s="21">
        <v>340</v>
      </c>
      <c r="B108" s="22">
        <v>3.1500000953674316</v>
      </c>
      <c r="C108" s="21">
        <v>3</v>
      </c>
      <c r="D108" s="21">
        <v>0</v>
      </c>
      <c r="E108" s="20"/>
    </row>
    <row r="109" spans="1:5" ht="15.5">
      <c r="A109" s="21">
        <v>580</v>
      </c>
      <c r="B109" s="22">
        <v>3.5699999332427979</v>
      </c>
      <c r="C109" s="21">
        <v>3</v>
      </c>
      <c r="D109" s="21">
        <v>0</v>
      </c>
      <c r="E109" s="20"/>
    </row>
    <row r="110" spans="1:5" ht="15.5">
      <c r="A110" s="21">
        <v>380</v>
      </c>
      <c r="B110" s="22">
        <v>3.3299999237060547</v>
      </c>
      <c r="C110" s="21">
        <v>4</v>
      </c>
      <c r="D110" s="21">
        <v>0</v>
      </c>
      <c r="E110" s="20"/>
    </row>
    <row r="111" spans="1:5" ht="15.5">
      <c r="A111" s="21">
        <v>540</v>
      </c>
      <c r="B111" s="22">
        <v>3.940000057220459</v>
      </c>
      <c r="C111" s="21">
        <v>3</v>
      </c>
      <c r="D111" s="21">
        <v>0</v>
      </c>
      <c r="E111" s="20"/>
    </row>
    <row r="112" spans="1:5" ht="15.5">
      <c r="A112" s="21">
        <v>660</v>
      </c>
      <c r="B112" s="22">
        <v>3.9500000476837158</v>
      </c>
      <c r="C112" s="21">
        <v>2</v>
      </c>
      <c r="D112" s="21">
        <v>1</v>
      </c>
      <c r="E112" s="20"/>
    </row>
    <row r="113" spans="1:5" ht="15.5">
      <c r="A113" s="21">
        <v>740</v>
      </c>
      <c r="B113" s="22">
        <v>2.9700000286102295</v>
      </c>
      <c r="C113" s="21">
        <v>2</v>
      </c>
      <c r="D113" s="21">
        <v>1</v>
      </c>
      <c r="E113" s="20"/>
    </row>
    <row r="114" spans="1:5" ht="15.5">
      <c r="A114" s="21">
        <v>700</v>
      </c>
      <c r="B114" s="22">
        <v>3.559999942779541</v>
      </c>
      <c r="C114" s="21">
        <v>1</v>
      </c>
      <c r="D114" s="21">
        <v>1</v>
      </c>
      <c r="E114" s="20"/>
    </row>
    <row r="115" spans="1:5" ht="15.5">
      <c r="A115" s="21">
        <v>480</v>
      </c>
      <c r="B115" s="22">
        <v>3.130000114440918</v>
      </c>
      <c r="C115" s="21">
        <v>2</v>
      </c>
      <c r="D115" s="21">
        <v>0</v>
      </c>
      <c r="E115" s="20"/>
    </row>
    <row r="116" spans="1:5" ht="15.5">
      <c r="A116" s="21">
        <v>400</v>
      </c>
      <c r="B116" s="22">
        <v>2.9300000667572021</v>
      </c>
      <c r="C116" s="21">
        <v>3</v>
      </c>
      <c r="D116" s="21">
        <v>0</v>
      </c>
      <c r="E116" s="20"/>
    </row>
    <row r="117" spans="1:5" ht="15.5">
      <c r="A117" s="21">
        <v>480</v>
      </c>
      <c r="B117" s="22">
        <v>3.4500000476837158</v>
      </c>
      <c r="C117" s="21">
        <v>2</v>
      </c>
      <c r="D117" s="21">
        <v>0</v>
      </c>
      <c r="E117" s="20"/>
    </row>
    <row r="118" spans="1:5" ht="15.5">
      <c r="A118" s="21">
        <v>680</v>
      </c>
      <c r="B118" s="22">
        <v>3.0799999237060547</v>
      </c>
      <c r="C118" s="21">
        <v>4</v>
      </c>
      <c r="D118" s="21">
        <v>0</v>
      </c>
      <c r="E118" s="20"/>
    </row>
    <row r="119" spans="1:5" ht="15.5">
      <c r="A119" s="21">
        <v>420</v>
      </c>
      <c r="B119" s="22">
        <v>3.4100000858306885</v>
      </c>
      <c r="C119" s="21">
        <v>4</v>
      </c>
      <c r="D119" s="21">
        <v>0</v>
      </c>
      <c r="E119" s="20"/>
    </row>
    <row r="120" spans="1:5" ht="15.5">
      <c r="A120" s="21">
        <v>360</v>
      </c>
      <c r="B120" s="22">
        <v>3</v>
      </c>
      <c r="C120" s="21">
        <v>3</v>
      </c>
      <c r="D120" s="21">
        <v>0</v>
      </c>
      <c r="E120" s="20"/>
    </row>
    <row r="121" spans="1:5" ht="15.5">
      <c r="A121" s="21">
        <v>600</v>
      </c>
      <c r="B121" s="22">
        <v>3.2200000286102295</v>
      </c>
      <c r="C121" s="21">
        <v>1</v>
      </c>
      <c r="D121" s="21">
        <v>0</v>
      </c>
      <c r="E121" s="20"/>
    </row>
    <row r="122" spans="1:5" ht="15.5">
      <c r="A122" s="21">
        <v>720</v>
      </c>
      <c r="B122" s="22">
        <v>3.8399999141693115</v>
      </c>
      <c r="C122" s="21">
        <v>3</v>
      </c>
      <c r="D122" s="21">
        <v>0</v>
      </c>
      <c r="E122" s="20"/>
    </row>
    <row r="123" spans="1:5" ht="15.5">
      <c r="A123" s="21">
        <v>620</v>
      </c>
      <c r="B123" s="22">
        <v>3.9900000095367432</v>
      </c>
      <c r="C123" s="21">
        <v>3</v>
      </c>
      <c r="D123" s="21">
        <v>0</v>
      </c>
      <c r="E123" s="20"/>
    </row>
    <row r="124" spans="1:5" ht="15.5">
      <c r="A124" s="21">
        <v>440</v>
      </c>
      <c r="B124" s="22">
        <v>3.4500000476837158</v>
      </c>
      <c r="C124" s="21">
        <v>2</v>
      </c>
      <c r="D124" s="21">
        <v>1</v>
      </c>
      <c r="E124" s="20"/>
    </row>
    <row r="125" spans="1:5" ht="15.5">
      <c r="A125" s="21">
        <v>700</v>
      </c>
      <c r="B125" s="22">
        <v>3.7200000286102295</v>
      </c>
      <c r="C125" s="21">
        <v>2</v>
      </c>
      <c r="D125" s="21">
        <v>0</v>
      </c>
      <c r="E125" s="20"/>
    </row>
    <row r="126" spans="1:5" ht="15.5">
      <c r="A126" s="21">
        <v>800</v>
      </c>
      <c r="B126" s="22">
        <v>3.7000000476837158</v>
      </c>
      <c r="C126" s="21">
        <v>1</v>
      </c>
      <c r="D126" s="21">
        <v>1</v>
      </c>
      <c r="E126" s="20"/>
    </row>
    <row r="127" spans="1:5" ht="15.5">
      <c r="A127" s="21">
        <v>340</v>
      </c>
      <c r="B127" s="22">
        <v>2.9200000762939453</v>
      </c>
      <c r="C127" s="21">
        <v>3</v>
      </c>
      <c r="D127" s="21">
        <v>0</v>
      </c>
      <c r="E127" s="20"/>
    </row>
    <row r="128" spans="1:5" ht="15.5">
      <c r="A128" s="21">
        <v>520</v>
      </c>
      <c r="B128" s="22">
        <v>3.7400000095367432</v>
      </c>
      <c r="C128" s="21">
        <v>2</v>
      </c>
      <c r="D128" s="21">
        <v>1</v>
      </c>
      <c r="E128" s="20"/>
    </row>
    <row r="129" spans="1:5" ht="15.5">
      <c r="A129" s="21">
        <v>480</v>
      </c>
      <c r="B129" s="22">
        <v>2.6700000762939453</v>
      </c>
      <c r="C129" s="21">
        <v>2</v>
      </c>
      <c r="D129" s="21">
        <v>1</v>
      </c>
      <c r="E129" s="20"/>
    </row>
    <row r="130" spans="1:5" ht="15.5">
      <c r="A130" s="21">
        <v>520</v>
      </c>
      <c r="B130" s="22">
        <v>2.8499999046325684</v>
      </c>
      <c r="C130" s="21">
        <v>3</v>
      </c>
      <c r="D130" s="21">
        <v>0</v>
      </c>
      <c r="E130" s="20"/>
    </row>
    <row r="131" spans="1:5" ht="15.5">
      <c r="A131" s="21">
        <v>500</v>
      </c>
      <c r="B131" s="22">
        <v>2.9800000190734863</v>
      </c>
      <c r="C131" s="21">
        <v>3</v>
      </c>
      <c r="D131" s="21">
        <v>0</v>
      </c>
      <c r="E131" s="20"/>
    </row>
    <row r="132" spans="1:5" ht="15.5">
      <c r="A132" s="21">
        <v>720</v>
      </c>
      <c r="B132" s="22">
        <v>3.880000114440918</v>
      </c>
      <c r="C132" s="21">
        <v>3</v>
      </c>
      <c r="D132" s="21">
        <v>0</v>
      </c>
      <c r="E132" s="20"/>
    </row>
    <row r="133" spans="1:5" ht="15.5">
      <c r="A133" s="21">
        <v>540</v>
      </c>
      <c r="B133" s="22">
        <v>3.380000114440918</v>
      </c>
      <c r="C133" s="21">
        <v>4</v>
      </c>
      <c r="D133" s="21">
        <v>0</v>
      </c>
      <c r="E133" s="20"/>
    </row>
    <row r="134" spans="1:5" ht="15.5">
      <c r="A134" s="21">
        <v>600</v>
      </c>
      <c r="B134" s="22">
        <v>3.5399999618530273</v>
      </c>
      <c r="C134" s="21">
        <v>1</v>
      </c>
      <c r="D134" s="21">
        <v>1</v>
      </c>
      <c r="E134" s="20"/>
    </row>
    <row r="135" spans="1:5" ht="15.5">
      <c r="A135" s="21">
        <v>740</v>
      </c>
      <c r="B135" s="22">
        <v>3.7400000095367432</v>
      </c>
      <c r="C135" s="21">
        <v>4</v>
      </c>
      <c r="D135" s="21">
        <v>0</v>
      </c>
      <c r="E135" s="20"/>
    </row>
    <row r="136" spans="1:5" ht="15.5">
      <c r="A136" s="21">
        <v>540</v>
      </c>
      <c r="B136" s="22">
        <v>3.190000057220459</v>
      </c>
      <c r="C136" s="21">
        <v>2</v>
      </c>
      <c r="D136" s="21">
        <v>0</v>
      </c>
      <c r="E136" s="20"/>
    </row>
    <row r="137" spans="1:5" ht="15.5">
      <c r="A137" s="21">
        <v>460</v>
      </c>
      <c r="B137" s="22">
        <v>3.1500000953674316</v>
      </c>
      <c r="C137" s="21">
        <v>4</v>
      </c>
      <c r="D137" s="21">
        <v>0</v>
      </c>
      <c r="E137" s="20"/>
    </row>
    <row r="138" spans="1:5" ht="15.5">
      <c r="A138" s="21">
        <v>620</v>
      </c>
      <c r="B138" s="22">
        <v>3.1700000762939453</v>
      </c>
      <c r="C138" s="21">
        <v>2</v>
      </c>
      <c r="D138" s="21">
        <v>1</v>
      </c>
      <c r="E138" s="20"/>
    </row>
    <row r="139" spans="1:5" ht="15.5">
      <c r="A139" s="21">
        <v>640</v>
      </c>
      <c r="B139" s="22">
        <v>2.7899999618530273</v>
      </c>
      <c r="C139" s="21">
        <v>2</v>
      </c>
      <c r="D139" s="21">
        <v>0</v>
      </c>
      <c r="E139" s="20"/>
    </row>
    <row r="140" spans="1:5" ht="15.5">
      <c r="A140" s="21">
        <v>580</v>
      </c>
      <c r="B140" s="22">
        <v>3.4000000953674316</v>
      </c>
      <c r="C140" s="21">
        <v>2</v>
      </c>
      <c r="D140" s="21">
        <v>0</v>
      </c>
      <c r="E140" s="20"/>
    </row>
    <row r="141" spans="1:5" ht="15.5">
      <c r="A141" s="21">
        <v>500</v>
      </c>
      <c r="B141" s="22">
        <v>3.0799999237060547</v>
      </c>
      <c r="C141" s="21">
        <v>3</v>
      </c>
      <c r="D141" s="21">
        <v>0</v>
      </c>
      <c r="E141" s="20"/>
    </row>
    <row r="142" spans="1:5" ht="15.5">
      <c r="A142" s="21">
        <v>560</v>
      </c>
      <c r="B142" s="22">
        <v>2.9500000476837158</v>
      </c>
      <c r="C142" s="21">
        <v>2</v>
      </c>
      <c r="D142" s="21">
        <v>0</v>
      </c>
      <c r="E142" s="20"/>
    </row>
    <row r="143" spans="1:5" ht="15.5">
      <c r="A143" s="21">
        <v>500</v>
      </c>
      <c r="B143" s="22">
        <v>3.5699999332427979</v>
      </c>
      <c r="C143" s="21">
        <v>3</v>
      </c>
      <c r="D143" s="21">
        <v>0</v>
      </c>
      <c r="E143" s="20"/>
    </row>
    <row r="144" spans="1:5" ht="15.5">
      <c r="A144" s="21">
        <v>560</v>
      </c>
      <c r="B144" s="22">
        <v>3.3299999237060547</v>
      </c>
      <c r="C144" s="21">
        <v>4</v>
      </c>
      <c r="D144" s="21">
        <v>0</v>
      </c>
      <c r="E144" s="20"/>
    </row>
    <row r="145" spans="1:5" ht="15.5">
      <c r="A145" s="21">
        <v>700</v>
      </c>
      <c r="B145" s="22">
        <v>4</v>
      </c>
      <c r="C145" s="21">
        <v>3</v>
      </c>
      <c r="D145" s="21">
        <v>0</v>
      </c>
      <c r="E145" s="20"/>
    </row>
    <row r="146" spans="1:5" ht="15.5">
      <c r="A146" s="21">
        <v>620</v>
      </c>
      <c r="B146" s="22">
        <v>3.4000000953674316</v>
      </c>
      <c r="C146" s="21">
        <v>2</v>
      </c>
      <c r="D146" s="21">
        <v>0</v>
      </c>
      <c r="E146" s="20"/>
    </row>
    <row r="147" spans="1:5" ht="15.5">
      <c r="A147" s="21">
        <v>600</v>
      </c>
      <c r="B147" s="22">
        <v>3.5799999237060547</v>
      </c>
      <c r="C147" s="21">
        <v>1</v>
      </c>
      <c r="D147" s="21">
        <v>1</v>
      </c>
      <c r="E147" s="20"/>
    </row>
    <row r="148" spans="1:5" ht="15.5">
      <c r="A148" s="21">
        <v>640</v>
      </c>
      <c r="B148" s="22">
        <v>3.9300000667572021</v>
      </c>
      <c r="C148" s="21">
        <v>2</v>
      </c>
      <c r="D148" s="21">
        <v>0</v>
      </c>
      <c r="E148" s="20"/>
    </row>
    <row r="149" spans="1:5" ht="15.5">
      <c r="A149" s="21">
        <v>700</v>
      </c>
      <c r="B149" s="22">
        <v>3.5199999809265137</v>
      </c>
      <c r="C149" s="21">
        <v>4</v>
      </c>
      <c r="D149" s="21">
        <v>1</v>
      </c>
      <c r="E149" s="20"/>
    </row>
    <row r="150" spans="1:5" ht="15.5">
      <c r="A150" s="21">
        <v>620</v>
      </c>
      <c r="B150" s="22">
        <v>3.940000057220459</v>
      </c>
      <c r="C150" s="21">
        <v>4</v>
      </c>
      <c r="D150" s="21">
        <v>0</v>
      </c>
      <c r="E150" s="20"/>
    </row>
    <row r="151" spans="1:5" ht="15.5">
      <c r="A151" s="21">
        <v>580</v>
      </c>
      <c r="B151" s="22">
        <v>3.4000000953674316</v>
      </c>
      <c r="C151" s="21">
        <v>3</v>
      </c>
      <c r="D151" s="21">
        <v>0</v>
      </c>
      <c r="E151" s="20"/>
    </row>
    <row r="152" spans="1:5" ht="15.5">
      <c r="A152" s="21">
        <v>580</v>
      </c>
      <c r="B152" s="22">
        <v>3.4000000953674316</v>
      </c>
      <c r="C152" s="21">
        <v>4</v>
      </c>
      <c r="D152" s="21">
        <v>0</v>
      </c>
      <c r="E152" s="20"/>
    </row>
    <row r="153" spans="1:5" ht="15.5">
      <c r="A153" s="21">
        <v>380</v>
      </c>
      <c r="B153" s="22">
        <v>3.4300000667572021</v>
      </c>
      <c r="C153" s="21">
        <v>3</v>
      </c>
      <c r="D153" s="21">
        <v>0</v>
      </c>
      <c r="E153" s="20"/>
    </row>
    <row r="154" spans="1:5" ht="15.5">
      <c r="A154" s="21">
        <v>480</v>
      </c>
      <c r="B154" s="22">
        <v>3.4000000953674316</v>
      </c>
      <c r="C154" s="21">
        <v>2</v>
      </c>
      <c r="D154" s="21">
        <v>0</v>
      </c>
      <c r="E154" s="20"/>
    </row>
    <row r="155" spans="1:5" ht="15.5">
      <c r="A155" s="21">
        <v>560</v>
      </c>
      <c r="B155" s="22">
        <v>2.7100000381469727</v>
      </c>
      <c r="C155" s="21">
        <v>3</v>
      </c>
      <c r="D155" s="21">
        <v>0</v>
      </c>
      <c r="E155" s="20"/>
    </row>
    <row r="156" spans="1:5" ht="15.5">
      <c r="A156" s="21">
        <v>480</v>
      </c>
      <c r="B156" s="22">
        <v>2.9100000858306885</v>
      </c>
      <c r="C156" s="21">
        <v>1</v>
      </c>
      <c r="D156" s="21">
        <v>1</v>
      </c>
      <c r="E156" s="20"/>
    </row>
    <row r="157" spans="1:5" ht="15.5">
      <c r="A157" s="21">
        <v>740</v>
      </c>
      <c r="B157" s="22">
        <v>3.309999942779541</v>
      </c>
      <c r="C157" s="21">
        <v>1</v>
      </c>
      <c r="D157" s="21">
        <v>0</v>
      </c>
      <c r="E157" s="20"/>
    </row>
    <row r="158" spans="1:5" ht="15.5">
      <c r="A158" s="21">
        <v>800</v>
      </c>
      <c r="B158" s="22">
        <v>3.7400000095367432</v>
      </c>
      <c r="C158" s="21">
        <v>1</v>
      </c>
      <c r="D158" s="21">
        <v>1</v>
      </c>
      <c r="E158" s="20"/>
    </row>
    <row r="159" spans="1:5" ht="15.5">
      <c r="A159" s="21">
        <v>400</v>
      </c>
      <c r="B159" s="22">
        <v>3.380000114440918</v>
      </c>
      <c r="C159" s="21">
        <v>2</v>
      </c>
      <c r="D159" s="21">
        <v>0</v>
      </c>
      <c r="E159" s="20"/>
    </row>
    <row r="160" spans="1:5" ht="15.5">
      <c r="A160" s="21">
        <v>640</v>
      </c>
      <c r="B160" s="22">
        <v>3.940000057220459</v>
      </c>
      <c r="C160" s="21">
        <v>2</v>
      </c>
      <c r="D160" s="21">
        <v>1</v>
      </c>
      <c r="E160" s="20"/>
    </row>
    <row r="161" spans="1:5" ht="15.5">
      <c r="A161" s="21">
        <v>580</v>
      </c>
      <c r="B161" s="22">
        <v>3.4600000381469727</v>
      </c>
      <c r="C161" s="21">
        <v>3</v>
      </c>
      <c r="D161" s="21">
        <v>0</v>
      </c>
      <c r="E161" s="20"/>
    </row>
    <row r="162" spans="1:5" ht="15.5">
      <c r="A162" s="21">
        <v>620</v>
      </c>
      <c r="B162" s="22">
        <v>3.690000057220459</v>
      </c>
      <c r="C162" s="21">
        <v>3</v>
      </c>
      <c r="D162" s="21">
        <v>0</v>
      </c>
      <c r="E162" s="20"/>
    </row>
    <row r="163" spans="1:5" ht="15.5">
      <c r="A163" s="21">
        <v>580</v>
      </c>
      <c r="B163" s="22">
        <v>2.8599998950958252</v>
      </c>
      <c r="C163" s="21">
        <v>4</v>
      </c>
      <c r="D163" s="21">
        <v>1</v>
      </c>
      <c r="E163" s="20"/>
    </row>
    <row r="164" spans="1:5" ht="15.5">
      <c r="A164" s="21">
        <v>560</v>
      </c>
      <c r="B164" s="22">
        <v>2.5199999809265137</v>
      </c>
      <c r="C164" s="21">
        <v>2</v>
      </c>
      <c r="D164" s="21">
        <v>0</v>
      </c>
      <c r="E164" s="20"/>
    </row>
    <row r="165" spans="1:5" ht="15.5">
      <c r="A165" s="21">
        <v>480</v>
      </c>
      <c r="B165" s="22">
        <v>3.5799999237060547</v>
      </c>
      <c r="C165" s="21">
        <v>1</v>
      </c>
      <c r="D165" s="21">
        <v>1</v>
      </c>
      <c r="E165" s="20"/>
    </row>
    <row r="166" spans="1:5" ht="15.5">
      <c r="A166" s="21">
        <v>660</v>
      </c>
      <c r="B166" s="22">
        <v>3.4900000095367432</v>
      </c>
      <c r="C166" s="21">
        <v>2</v>
      </c>
      <c r="D166" s="21">
        <v>0</v>
      </c>
      <c r="E166" s="20"/>
    </row>
    <row r="167" spans="1:5" ht="15.5">
      <c r="A167" s="21">
        <v>700</v>
      </c>
      <c r="B167" s="22">
        <v>3.8199999332427979</v>
      </c>
      <c r="C167" s="21">
        <v>3</v>
      </c>
      <c r="D167" s="21">
        <v>0</v>
      </c>
      <c r="E167" s="20"/>
    </row>
    <row r="168" spans="1:5" ht="15.5">
      <c r="A168" s="21">
        <v>600</v>
      </c>
      <c r="B168" s="22">
        <v>3.130000114440918</v>
      </c>
      <c r="C168" s="21">
        <v>2</v>
      </c>
      <c r="D168" s="21">
        <v>0</v>
      </c>
      <c r="E168" s="20"/>
    </row>
    <row r="169" spans="1:5" ht="15.5">
      <c r="A169" s="21">
        <v>640</v>
      </c>
      <c r="B169" s="22">
        <v>3.5</v>
      </c>
      <c r="C169" s="21">
        <v>2</v>
      </c>
      <c r="D169" s="21">
        <v>0</v>
      </c>
      <c r="E169" s="20"/>
    </row>
    <row r="170" spans="1:5" ht="15.5">
      <c r="A170" s="21">
        <v>700</v>
      </c>
      <c r="B170" s="22">
        <v>3.559999942779541</v>
      </c>
      <c r="C170" s="21">
        <v>2</v>
      </c>
      <c r="D170" s="21">
        <v>1</v>
      </c>
      <c r="E170" s="20"/>
    </row>
    <row r="171" spans="1:5" ht="15.5">
      <c r="A171" s="21">
        <v>520</v>
      </c>
      <c r="B171" s="22">
        <v>2.7300000190734863</v>
      </c>
      <c r="C171" s="21">
        <v>2</v>
      </c>
      <c r="D171" s="21">
        <v>0</v>
      </c>
      <c r="E171" s="20"/>
    </row>
    <row r="172" spans="1:5" ht="15.5">
      <c r="A172" s="21">
        <v>580</v>
      </c>
      <c r="B172" s="22">
        <v>3.2999999523162842</v>
      </c>
      <c r="C172" s="21">
        <v>2</v>
      </c>
      <c r="D172" s="21">
        <v>0</v>
      </c>
      <c r="E172" s="20"/>
    </row>
    <row r="173" spans="1:5" ht="15.5">
      <c r="A173" s="21">
        <v>700</v>
      </c>
      <c r="B173" s="22">
        <v>4</v>
      </c>
      <c r="C173" s="21">
        <v>1</v>
      </c>
      <c r="D173" s="21">
        <v>0</v>
      </c>
      <c r="E173" s="20"/>
    </row>
    <row r="174" spans="1:5" ht="15.5">
      <c r="A174" s="21">
        <v>440</v>
      </c>
      <c r="B174" s="22">
        <v>3.2400000095367432</v>
      </c>
      <c r="C174" s="21">
        <v>4</v>
      </c>
      <c r="D174" s="21">
        <v>0</v>
      </c>
      <c r="E174" s="20"/>
    </row>
    <row r="175" spans="1:5" ht="15.5">
      <c r="A175" s="21">
        <v>720</v>
      </c>
      <c r="B175" s="22">
        <v>3.7699999809265137</v>
      </c>
      <c r="C175" s="21">
        <v>3</v>
      </c>
      <c r="D175" s="21">
        <v>0</v>
      </c>
      <c r="E175" s="20"/>
    </row>
    <row r="176" spans="1:5" ht="15.5">
      <c r="A176" s="21">
        <v>500</v>
      </c>
      <c r="B176" s="22">
        <v>4</v>
      </c>
      <c r="C176" s="21">
        <v>3</v>
      </c>
      <c r="D176" s="21">
        <v>0</v>
      </c>
      <c r="E176" s="20"/>
    </row>
    <row r="177" spans="1:5" ht="15.5">
      <c r="A177" s="21">
        <v>600</v>
      </c>
      <c r="B177" s="22">
        <v>3.619999885559082</v>
      </c>
      <c r="C177" s="21">
        <v>3</v>
      </c>
      <c r="D177" s="21">
        <v>0</v>
      </c>
      <c r="E177" s="20"/>
    </row>
    <row r="178" spans="1:5" ht="15.5">
      <c r="A178" s="21">
        <v>400</v>
      </c>
      <c r="B178" s="22">
        <v>3.5099999904632568</v>
      </c>
      <c r="C178" s="21">
        <v>3</v>
      </c>
      <c r="D178" s="21">
        <v>0</v>
      </c>
      <c r="E178" s="20"/>
    </row>
    <row r="179" spans="1:5" ht="15.5">
      <c r="A179" s="21">
        <v>540</v>
      </c>
      <c r="B179" s="22">
        <v>2.809999942779541</v>
      </c>
      <c r="C179" s="21">
        <v>3</v>
      </c>
      <c r="D179" s="21">
        <v>0</v>
      </c>
      <c r="E179" s="20"/>
    </row>
    <row r="180" spans="1:5" ht="15.5">
      <c r="A180" s="21">
        <v>680</v>
      </c>
      <c r="B180" s="22">
        <v>3.4800000190734863</v>
      </c>
      <c r="C180" s="21">
        <v>3</v>
      </c>
      <c r="D180" s="21">
        <v>0</v>
      </c>
      <c r="E180" s="20"/>
    </row>
    <row r="181" spans="1:5" ht="15.5">
      <c r="A181" s="21">
        <v>800</v>
      </c>
      <c r="B181" s="22">
        <v>3.4300000667572021</v>
      </c>
      <c r="C181" s="21">
        <v>2</v>
      </c>
      <c r="D181" s="21">
        <v>1</v>
      </c>
      <c r="E181" s="20"/>
    </row>
    <row r="182" spans="1:5" ht="15.5">
      <c r="A182" s="21">
        <v>500</v>
      </c>
      <c r="B182" s="22">
        <v>3.5299999713897705</v>
      </c>
      <c r="C182" s="21">
        <v>4</v>
      </c>
      <c r="D182" s="21">
        <v>0</v>
      </c>
      <c r="E182" s="20"/>
    </row>
    <row r="183" spans="1:5" ht="15.5">
      <c r="A183" s="21">
        <v>620</v>
      </c>
      <c r="B183" s="22">
        <v>3.369999885559082</v>
      </c>
      <c r="C183" s="21">
        <v>2</v>
      </c>
      <c r="D183" s="21">
        <v>1</v>
      </c>
      <c r="E183" s="20"/>
    </row>
    <row r="184" spans="1:5" ht="15.5">
      <c r="A184" s="21">
        <v>520</v>
      </c>
      <c r="B184" s="22">
        <v>2.619999885559082</v>
      </c>
      <c r="C184" s="21">
        <v>2</v>
      </c>
      <c r="D184" s="21">
        <v>0</v>
      </c>
      <c r="E184" s="20"/>
    </row>
    <row r="185" spans="1:5" ht="15.5">
      <c r="A185" s="21">
        <v>620</v>
      </c>
      <c r="B185" s="22">
        <v>3.2300000190734863</v>
      </c>
      <c r="C185" s="21">
        <v>3</v>
      </c>
      <c r="D185" s="21">
        <v>1</v>
      </c>
      <c r="E185" s="20"/>
    </row>
    <row r="186" spans="1:5" ht="15.5">
      <c r="A186" s="21">
        <v>620</v>
      </c>
      <c r="B186" s="22">
        <v>3.3299999237060547</v>
      </c>
      <c r="C186" s="21">
        <v>3</v>
      </c>
      <c r="D186" s="21">
        <v>0</v>
      </c>
      <c r="E186" s="20"/>
    </row>
    <row r="187" spans="1:5" ht="15.5">
      <c r="A187" s="21">
        <v>300</v>
      </c>
      <c r="B187" s="22">
        <v>3.0099999904632568</v>
      </c>
      <c r="C187" s="21">
        <v>3</v>
      </c>
      <c r="D187" s="21">
        <v>0</v>
      </c>
      <c r="E187" s="20"/>
    </row>
    <row r="188" spans="1:5" ht="15.5">
      <c r="A188" s="21">
        <v>620</v>
      </c>
      <c r="B188" s="22">
        <v>3.7799999713897705</v>
      </c>
      <c r="C188" s="21">
        <v>3</v>
      </c>
      <c r="D188" s="21">
        <v>0</v>
      </c>
      <c r="E188" s="20"/>
    </row>
    <row r="189" spans="1:5" ht="15.5">
      <c r="A189" s="21">
        <v>500</v>
      </c>
      <c r="B189" s="22">
        <v>3.880000114440918</v>
      </c>
      <c r="C189" s="21">
        <v>4</v>
      </c>
      <c r="D189" s="21">
        <v>0</v>
      </c>
      <c r="E189" s="20"/>
    </row>
    <row r="190" spans="1:5" ht="15.5">
      <c r="A190" s="21">
        <v>700</v>
      </c>
      <c r="B190" s="22">
        <v>4</v>
      </c>
      <c r="C190" s="21">
        <v>2</v>
      </c>
      <c r="D190" s="21">
        <v>0</v>
      </c>
      <c r="E190" s="20"/>
    </row>
    <row r="191" spans="1:5" ht="15.5">
      <c r="A191" s="21">
        <v>540</v>
      </c>
      <c r="B191" s="22">
        <v>3.8399999141693115</v>
      </c>
      <c r="C191" s="21">
        <v>2</v>
      </c>
      <c r="D191" s="21">
        <v>1</v>
      </c>
      <c r="E191" s="20"/>
    </row>
    <row r="192" spans="1:5" ht="15.5">
      <c r="A192" s="21">
        <v>500</v>
      </c>
      <c r="B192" s="22">
        <v>2.7899999618530273</v>
      </c>
      <c r="C192" s="21">
        <v>4</v>
      </c>
      <c r="D192" s="21">
        <v>0</v>
      </c>
      <c r="E192" s="20"/>
    </row>
    <row r="193" spans="1:5" ht="15.5">
      <c r="A193" s="21">
        <v>800</v>
      </c>
      <c r="B193" s="22">
        <v>3.5999999046325684</v>
      </c>
      <c r="C193" s="21">
        <v>2</v>
      </c>
      <c r="D193" s="21">
        <v>0</v>
      </c>
      <c r="E193" s="20"/>
    </row>
    <row r="194" spans="1:5" ht="15.5">
      <c r="A194" s="21">
        <v>560</v>
      </c>
      <c r="B194" s="22">
        <v>3.6099998950958252</v>
      </c>
      <c r="C194" s="21">
        <v>3</v>
      </c>
      <c r="D194" s="21">
        <v>0</v>
      </c>
      <c r="E194" s="20"/>
    </row>
    <row r="195" spans="1:5" ht="15.5">
      <c r="A195" s="21">
        <v>580</v>
      </c>
      <c r="B195" s="22">
        <v>2.880000114440918</v>
      </c>
      <c r="C195" s="21">
        <v>2</v>
      </c>
      <c r="D195" s="21">
        <v>0</v>
      </c>
      <c r="E195" s="20"/>
    </row>
    <row r="196" spans="1:5" ht="15.5">
      <c r="A196" s="21">
        <v>560</v>
      </c>
      <c r="B196" s="22">
        <v>3.0699999332427979</v>
      </c>
      <c r="C196" s="21">
        <v>2</v>
      </c>
      <c r="D196" s="21">
        <v>0</v>
      </c>
      <c r="E196" s="20"/>
    </row>
    <row r="197" spans="1:5" ht="15.5">
      <c r="A197" s="21">
        <v>500</v>
      </c>
      <c r="B197" s="22">
        <v>3.3499999046325684</v>
      </c>
      <c r="C197" s="21">
        <v>2</v>
      </c>
      <c r="D197" s="21">
        <v>0</v>
      </c>
      <c r="E197" s="20"/>
    </row>
    <row r="198" spans="1:5" ht="15.5">
      <c r="A198" s="21">
        <v>640</v>
      </c>
      <c r="B198" s="22">
        <v>2.940000057220459</v>
      </c>
      <c r="C198" s="21">
        <v>2</v>
      </c>
      <c r="D198" s="21">
        <v>1</v>
      </c>
      <c r="E198" s="20"/>
    </row>
    <row r="199" spans="1:5" ht="15.5">
      <c r="A199" s="21">
        <v>800</v>
      </c>
      <c r="B199" s="22">
        <v>3.5399999618530273</v>
      </c>
      <c r="C199" s="21">
        <v>3</v>
      </c>
      <c r="D199" s="21">
        <v>0</v>
      </c>
      <c r="E199" s="20"/>
    </row>
    <row r="200" spans="1:5" ht="15.5">
      <c r="A200" s="21">
        <v>640</v>
      </c>
      <c r="B200" s="22">
        <v>3.7599999904632568</v>
      </c>
      <c r="C200" s="21">
        <v>3</v>
      </c>
      <c r="D200" s="21">
        <v>0</v>
      </c>
      <c r="E200" s="20"/>
    </row>
    <row r="201" spans="1:5" ht="15.5">
      <c r="A201" s="21">
        <v>380</v>
      </c>
      <c r="B201" s="22">
        <v>3.5899999141693115</v>
      </c>
      <c r="C201" s="21">
        <v>4</v>
      </c>
      <c r="D201" s="21">
        <v>0</v>
      </c>
      <c r="E201" s="20"/>
    </row>
    <row r="202" spans="1:5" ht="15.5">
      <c r="A202" s="21">
        <v>600</v>
      </c>
      <c r="B202" s="22">
        <v>3.4700000286102295</v>
      </c>
      <c r="C202" s="21">
        <v>2</v>
      </c>
      <c r="D202" s="21">
        <v>1</v>
      </c>
      <c r="E202" s="20"/>
    </row>
    <row r="203" spans="1:5" ht="15.5">
      <c r="A203" s="21">
        <v>560</v>
      </c>
      <c r="B203" s="22">
        <v>3.5899999141693115</v>
      </c>
      <c r="C203" s="21">
        <v>2</v>
      </c>
      <c r="D203" s="21">
        <v>0</v>
      </c>
      <c r="E203" s="20"/>
    </row>
    <row r="204" spans="1:5" ht="15.5">
      <c r="A204" s="21">
        <v>660</v>
      </c>
      <c r="B204" s="22">
        <v>3.0699999332427979</v>
      </c>
      <c r="C204" s="21">
        <v>3</v>
      </c>
      <c r="D204" s="21">
        <v>0</v>
      </c>
      <c r="E204" s="20"/>
    </row>
    <row r="205" spans="1:5" ht="15.5">
      <c r="A205" s="21">
        <v>400</v>
      </c>
      <c r="B205" s="22">
        <v>3.2300000190734863</v>
      </c>
      <c r="C205" s="21">
        <v>4</v>
      </c>
      <c r="D205" s="21">
        <v>1</v>
      </c>
      <c r="E205" s="20"/>
    </row>
    <row r="206" spans="1:5" ht="15.5">
      <c r="A206" s="21">
        <v>600</v>
      </c>
      <c r="B206" s="22">
        <v>3.630000114440918</v>
      </c>
      <c r="C206" s="21">
        <v>3</v>
      </c>
      <c r="D206" s="21">
        <v>0</v>
      </c>
      <c r="E206" s="20"/>
    </row>
    <row r="207" spans="1:5" ht="15.5">
      <c r="A207" s="21">
        <v>580</v>
      </c>
      <c r="B207" s="22">
        <v>3.7699999809265137</v>
      </c>
      <c r="C207" s="21">
        <v>4</v>
      </c>
      <c r="D207" s="21">
        <v>0</v>
      </c>
      <c r="E207" s="20"/>
    </row>
    <row r="208" spans="1:5" ht="15.5">
      <c r="A208" s="21">
        <v>800</v>
      </c>
      <c r="B208" s="22">
        <v>3.309999942779541</v>
      </c>
      <c r="C208" s="21">
        <v>3</v>
      </c>
      <c r="D208" s="21">
        <v>0</v>
      </c>
      <c r="E208" s="20"/>
    </row>
    <row r="209" spans="1:5" ht="15.5">
      <c r="A209" s="21">
        <v>580</v>
      </c>
      <c r="B209" s="22">
        <v>3.2000000476837158</v>
      </c>
      <c r="C209" s="21">
        <v>2</v>
      </c>
      <c r="D209" s="21">
        <v>1</v>
      </c>
      <c r="E209" s="20"/>
    </row>
    <row r="210" spans="1:5" ht="15.5">
      <c r="A210" s="21">
        <v>700</v>
      </c>
      <c r="B210" s="22">
        <v>4</v>
      </c>
      <c r="C210" s="21">
        <v>1</v>
      </c>
      <c r="D210" s="21">
        <v>1</v>
      </c>
      <c r="E210" s="20"/>
    </row>
    <row r="211" spans="1:5" ht="15.5">
      <c r="A211" s="21">
        <v>420</v>
      </c>
      <c r="B211" s="22">
        <v>3.9200000762939453</v>
      </c>
      <c r="C211" s="21">
        <v>4</v>
      </c>
      <c r="D211" s="21">
        <v>0</v>
      </c>
      <c r="E211" s="20"/>
    </row>
    <row r="212" spans="1:5" ht="15.5">
      <c r="A212" s="21">
        <v>600</v>
      </c>
      <c r="B212" s="22">
        <v>3.8900001049041748</v>
      </c>
      <c r="C212" s="21">
        <v>1</v>
      </c>
      <c r="D212" s="21">
        <v>1</v>
      </c>
      <c r="E212" s="20"/>
    </row>
    <row r="213" spans="1:5" ht="15.5">
      <c r="A213" s="21">
        <v>780</v>
      </c>
      <c r="B213" s="22">
        <v>3.7999999523162842</v>
      </c>
      <c r="C213" s="21">
        <v>3</v>
      </c>
      <c r="D213" s="21">
        <v>1</v>
      </c>
      <c r="E213" s="20"/>
    </row>
    <row r="214" spans="1:5" ht="15.5">
      <c r="A214" s="21">
        <v>740</v>
      </c>
      <c r="B214" s="22">
        <v>3.5399999618530273</v>
      </c>
      <c r="C214" s="21">
        <v>1</v>
      </c>
      <c r="D214" s="21">
        <v>0</v>
      </c>
      <c r="E214" s="20"/>
    </row>
    <row r="215" spans="1:5" ht="15.5">
      <c r="A215" s="21">
        <v>640</v>
      </c>
      <c r="B215" s="22">
        <v>3.630000114440918</v>
      </c>
      <c r="C215" s="21">
        <v>1</v>
      </c>
      <c r="D215" s="21">
        <v>1</v>
      </c>
      <c r="E215" s="20"/>
    </row>
    <row r="216" spans="1:5" ht="15.5">
      <c r="A216" s="21">
        <v>540</v>
      </c>
      <c r="B216" s="22">
        <v>3.1600000858306885</v>
      </c>
      <c r="C216" s="21">
        <v>3</v>
      </c>
      <c r="D216" s="21">
        <v>0</v>
      </c>
      <c r="E216" s="20"/>
    </row>
    <row r="217" spans="1:5" ht="15.5">
      <c r="A217" s="21">
        <v>580</v>
      </c>
      <c r="B217" s="22">
        <v>3.5</v>
      </c>
      <c r="C217" s="21">
        <v>2</v>
      </c>
      <c r="D217" s="21">
        <v>0</v>
      </c>
      <c r="E217" s="20"/>
    </row>
    <row r="218" spans="1:5" ht="15.5">
      <c r="A218" s="21">
        <v>740</v>
      </c>
      <c r="B218" s="22">
        <v>3.3399999141693115</v>
      </c>
      <c r="C218" s="21">
        <v>4</v>
      </c>
      <c r="D218" s="21">
        <v>0</v>
      </c>
      <c r="E218" s="20"/>
    </row>
    <row r="219" spans="1:5" ht="15.5">
      <c r="A219" s="21">
        <v>580</v>
      </c>
      <c r="B219" s="22">
        <v>3.0199999809265137</v>
      </c>
      <c r="C219" s="21">
        <v>2</v>
      </c>
      <c r="D219" s="21">
        <v>0</v>
      </c>
      <c r="E219" s="20"/>
    </row>
    <row r="220" spans="1:5" ht="15.5">
      <c r="A220" s="21">
        <v>460</v>
      </c>
      <c r="B220" s="22">
        <v>2.869999885559082</v>
      </c>
      <c r="C220" s="21">
        <v>2</v>
      </c>
      <c r="D220" s="21">
        <v>0</v>
      </c>
      <c r="E220" s="20"/>
    </row>
    <row r="221" spans="1:5" ht="15.5">
      <c r="A221" s="21">
        <v>640</v>
      </c>
      <c r="B221" s="22">
        <v>3.380000114440918</v>
      </c>
      <c r="C221" s="21">
        <v>3</v>
      </c>
      <c r="D221" s="21">
        <v>0</v>
      </c>
      <c r="E221" s="20"/>
    </row>
    <row r="222" spans="1:5" ht="15.5">
      <c r="A222" s="21">
        <v>600</v>
      </c>
      <c r="B222" s="22">
        <v>3.559999942779541</v>
      </c>
      <c r="C222" s="21">
        <v>2</v>
      </c>
      <c r="D222" s="21">
        <v>1</v>
      </c>
      <c r="E222" s="20"/>
    </row>
    <row r="223" spans="1:5" ht="15.5">
      <c r="A223" s="21">
        <v>660</v>
      </c>
      <c r="B223" s="22">
        <v>2.9100000858306885</v>
      </c>
      <c r="C223" s="21">
        <v>3</v>
      </c>
      <c r="D223" s="21">
        <v>1</v>
      </c>
      <c r="E223" s="20"/>
    </row>
    <row r="224" spans="1:5" ht="15.5">
      <c r="A224" s="21">
        <v>340</v>
      </c>
      <c r="B224" s="22">
        <v>2.9000000953674316</v>
      </c>
      <c r="C224" s="21">
        <v>1</v>
      </c>
      <c r="D224" s="21">
        <v>0</v>
      </c>
      <c r="E224" s="20"/>
    </row>
    <row r="225" spans="1:5" ht="15.5">
      <c r="A225" s="21">
        <v>460</v>
      </c>
      <c r="B225" s="22">
        <v>3.6400001049041748</v>
      </c>
      <c r="C225" s="21">
        <v>1</v>
      </c>
      <c r="D225" s="21">
        <v>1</v>
      </c>
      <c r="E225" s="20"/>
    </row>
    <row r="226" spans="1:5" ht="15.5">
      <c r="A226" s="21">
        <v>460</v>
      </c>
      <c r="B226" s="22">
        <v>2.9800000190734863</v>
      </c>
      <c r="C226" s="21">
        <v>1</v>
      </c>
      <c r="D226" s="21">
        <v>0</v>
      </c>
      <c r="E226" s="20"/>
    </row>
    <row r="227" spans="1:5" ht="15.5">
      <c r="A227" s="21">
        <v>560</v>
      </c>
      <c r="B227" s="22">
        <v>3.5899999141693115</v>
      </c>
      <c r="C227" s="21">
        <v>2</v>
      </c>
      <c r="D227" s="21">
        <v>1</v>
      </c>
      <c r="E227" s="20"/>
    </row>
    <row r="228" spans="1:5" ht="15.5">
      <c r="A228" s="21">
        <v>540</v>
      </c>
      <c r="B228" s="22">
        <v>3.2799999713897705</v>
      </c>
      <c r="C228" s="21">
        <v>3</v>
      </c>
      <c r="D228" s="21">
        <v>0</v>
      </c>
      <c r="E228" s="20"/>
    </row>
    <row r="229" spans="1:5" ht="15.5">
      <c r="A229" s="21">
        <v>680</v>
      </c>
      <c r="B229" s="22">
        <v>3.9900000095367432</v>
      </c>
      <c r="C229" s="21">
        <v>3</v>
      </c>
      <c r="D229" s="21">
        <v>0</v>
      </c>
      <c r="E229" s="20"/>
    </row>
    <row r="230" spans="1:5" ht="15.5">
      <c r="A230" s="21">
        <v>480</v>
      </c>
      <c r="B230" s="22">
        <v>3.0199999809265137</v>
      </c>
      <c r="C230" s="21">
        <v>1</v>
      </c>
      <c r="D230" s="21">
        <v>1</v>
      </c>
      <c r="E230" s="20"/>
    </row>
    <row r="231" spans="1:5" ht="15.5">
      <c r="A231" s="21">
        <v>800</v>
      </c>
      <c r="B231" s="22">
        <v>3.4700000286102295</v>
      </c>
      <c r="C231" s="21">
        <v>3</v>
      </c>
      <c r="D231" s="21">
        <v>0</v>
      </c>
      <c r="E231" s="20"/>
    </row>
    <row r="232" spans="1:5" ht="15.5">
      <c r="A232" s="21">
        <v>800</v>
      </c>
      <c r="B232" s="22">
        <v>2.9000000953674316</v>
      </c>
      <c r="C232" s="21">
        <v>2</v>
      </c>
      <c r="D232" s="21">
        <v>0</v>
      </c>
      <c r="E232" s="20"/>
    </row>
    <row r="233" spans="1:5" ht="15.5">
      <c r="A233" s="21">
        <v>720</v>
      </c>
      <c r="B233" s="22">
        <v>3.5</v>
      </c>
      <c r="C233" s="21">
        <v>3</v>
      </c>
      <c r="D233" s="21">
        <v>1</v>
      </c>
      <c r="E233" s="20"/>
    </row>
    <row r="234" spans="1:5" ht="15.5">
      <c r="A234" s="21">
        <v>620</v>
      </c>
      <c r="B234" s="22">
        <v>3.5799999237060547</v>
      </c>
      <c r="C234" s="21">
        <v>2</v>
      </c>
      <c r="D234" s="21">
        <v>0</v>
      </c>
      <c r="E234" s="20"/>
    </row>
    <row r="235" spans="1:5" ht="15.5">
      <c r="A235" s="21">
        <v>540</v>
      </c>
      <c r="B235" s="22">
        <v>3.0199999809265137</v>
      </c>
      <c r="C235" s="21">
        <v>4</v>
      </c>
      <c r="D235" s="21">
        <v>0</v>
      </c>
      <c r="E235" s="20"/>
    </row>
    <row r="236" spans="1:5" ht="15.5">
      <c r="A236" s="21">
        <v>480</v>
      </c>
      <c r="B236" s="22">
        <v>3.4300000667572021</v>
      </c>
      <c r="C236" s="21">
        <v>2</v>
      </c>
      <c r="D236" s="21">
        <v>0</v>
      </c>
      <c r="E236" s="20"/>
    </row>
    <row r="237" spans="1:5" ht="15.5">
      <c r="A237" s="21">
        <v>720</v>
      </c>
      <c r="B237" s="22">
        <v>3.4200000762939453</v>
      </c>
      <c r="C237" s="21">
        <v>2</v>
      </c>
      <c r="D237" s="21">
        <v>1</v>
      </c>
      <c r="E237" s="20"/>
    </row>
    <row r="238" spans="1:5" ht="15.5">
      <c r="A238" s="21">
        <v>580</v>
      </c>
      <c r="B238" s="22">
        <v>3.2899999618530273</v>
      </c>
      <c r="C238" s="21">
        <v>4</v>
      </c>
      <c r="D238" s="21">
        <v>0</v>
      </c>
      <c r="E238" s="20"/>
    </row>
    <row r="239" spans="1:5" ht="15.5">
      <c r="A239" s="21">
        <v>600</v>
      </c>
      <c r="B239" s="22">
        <v>3.2799999713897705</v>
      </c>
      <c r="C239" s="21">
        <v>3</v>
      </c>
      <c r="D239" s="21">
        <v>0</v>
      </c>
      <c r="E239" s="20"/>
    </row>
    <row r="240" spans="1:5" ht="15.5">
      <c r="A240" s="21">
        <v>380</v>
      </c>
      <c r="B240" s="22">
        <v>3.380000114440918</v>
      </c>
      <c r="C240" s="21">
        <v>2</v>
      </c>
      <c r="D240" s="21">
        <v>0</v>
      </c>
      <c r="E240" s="20"/>
    </row>
    <row r="241" spans="1:5" ht="15.5">
      <c r="A241" s="21">
        <v>420</v>
      </c>
      <c r="B241" s="22">
        <v>2.6700000762939453</v>
      </c>
      <c r="C241" s="21">
        <v>3</v>
      </c>
      <c r="D241" s="21">
        <v>0</v>
      </c>
      <c r="E241" s="20"/>
    </row>
    <row r="242" spans="1:5" ht="15.5">
      <c r="A242" s="21">
        <v>800</v>
      </c>
      <c r="B242" s="22">
        <v>3.5299999713897705</v>
      </c>
      <c r="C242" s="21">
        <v>1</v>
      </c>
      <c r="D242" s="21">
        <v>1</v>
      </c>
      <c r="E242" s="20"/>
    </row>
    <row r="243" spans="1:5" ht="15.5">
      <c r="A243" s="21">
        <v>620</v>
      </c>
      <c r="B243" s="22">
        <v>3.0499999523162842</v>
      </c>
      <c r="C243" s="21">
        <v>2</v>
      </c>
      <c r="D243" s="21">
        <v>0</v>
      </c>
      <c r="E243" s="20"/>
    </row>
    <row r="244" spans="1:5" ht="15.5">
      <c r="A244" s="21">
        <v>660</v>
      </c>
      <c r="B244" s="22">
        <v>3.4900000095367432</v>
      </c>
      <c r="C244" s="21">
        <v>2</v>
      </c>
      <c r="D244" s="21">
        <v>1</v>
      </c>
      <c r="E244" s="20"/>
    </row>
    <row r="245" spans="1:5" ht="15.5">
      <c r="A245" s="21">
        <v>480</v>
      </c>
      <c r="B245" s="22">
        <v>4</v>
      </c>
      <c r="C245" s="21">
        <v>2</v>
      </c>
      <c r="D245" s="21">
        <v>0</v>
      </c>
      <c r="E245" s="20"/>
    </row>
    <row r="246" spans="1:5" ht="15.5">
      <c r="A246" s="21">
        <v>500</v>
      </c>
      <c r="B246" s="22">
        <v>2.8599998950958252</v>
      </c>
      <c r="C246" s="21">
        <v>4</v>
      </c>
      <c r="D246" s="21">
        <v>0</v>
      </c>
      <c r="E246" s="20"/>
    </row>
    <row r="247" spans="1:5" ht="15.5">
      <c r="A247" s="21">
        <v>700</v>
      </c>
      <c r="B247" s="22">
        <v>3.4500000476837158</v>
      </c>
      <c r="C247" s="21">
        <v>3</v>
      </c>
      <c r="D247" s="21">
        <v>0</v>
      </c>
      <c r="E247" s="20"/>
    </row>
    <row r="248" spans="1:5" ht="15.5">
      <c r="A248" s="21">
        <v>440</v>
      </c>
      <c r="B248" s="22">
        <v>2.7599999904632568</v>
      </c>
      <c r="C248" s="21">
        <v>2</v>
      </c>
      <c r="D248" s="21">
        <v>0</v>
      </c>
      <c r="E248" s="20"/>
    </row>
    <row r="249" spans="1:5" ht="15.5">
      <c r="A249" s="21">
        <v>520</v>
      </c>
      <c r="B249" s="22">
        <v>3.809999942779541</v>
      </c>
      <c r="C249" s="21">
        <v>1</v>
      </c>
      <c r="D249" s="21">
        <v>1</v>
      </c>
      <c r="E249" s="20"/>
    </row>
    <row r="250" spans="1:5" ht="15.5">
      <c r="A250" s="21">
        <v>680</v>
      </c>
      <c r="B250" s="22">
        <v>2.9600000381469727</v>
      </c>
      <c r="C250" s="21">
        <v>3</v>
      </c>
      <c r="D250" s="21">
        <v>1</v>
      </c>
      <c r="E250" s="20"/>
    </row>
    <row r="251" spans="1:5" ht="15.5">
      <c r="A251" s="21">
        <v>620</v>
      </c>
      <c r="B251" s="22">
        <v>3.2200000286102295</v>
      </c>
      <c r="C251" s="21">
        <v>2</v>
      </c>
      <c r="D251" s="21">
        <v>0</v>
      </c>
      <c r="E251" s="20"/>
    </row>
    <row r="252" spans="1:5" ht="15.5">
      <c r="A252" s="21">
        <v>540</v>
      </c>
      <c r="B252" s="22">
        <v>3.0399999618530273</v>
      </c>
      <c r="C252" s="21">
        <v>1</v>
      </c>
      <c r="D252" s="21">
        <v>0</v>
      </c>
      <c r="E252" s="20"/>
    </row>
    <row r="253" spans="1:5" ht="15.5">
      <c r="A253" s="21">
        <v>800</v>
      </c>
      <c r="B253" s="22">
        <v>3.9100000858306885</v>
      </c>
      <c r="C253" s="21">
        <v>3</v>
      </c>
      <c r="D253" s="21">
        <v>0</v>
      </c>
      <c r="E253" s="20"/>
    </row>
    <row r="254" spans="1:5" ht="15.5">
      <c r="A254" s="21">
        <v>680</v>
      </c>
      <c r="B254" s="22">
        <v>3.3399999141693115</v>
      </c>
      <c r="C254" s="21">
        <v>2</v>
      </c>
      <c r="D254" s="21">
        <v>0</v>
      </c>
      <c r="E254" s="20"/>
    </row>
    <row r="255" spans="1:5" ht="15.5">
      <c r="A255" s="21">
        <v>440</v>
      </c>
      <c r="B255" s="22">
        <v>3.1700000762939453</v>
      </c>
      <c r="C255" s="21">
        <v>2</v>
      </c>
      <c r="D255" s="21">
        <v>0</v>
      </c>
      <c r="E255" s="20"/>
    </row>
    <row r="256" spans="1:5" ht="15.5">
      <c r="A256" s="21">
        <v>680</v>
      </c>
      <c r="B256" s="22">
        <v>3.6400001049041748</v>
      </c>
      <c r="C256" s="21">
        <v>3</v>
      </c>
      <c r="D256" s="21">
        <v>0</v>
      </c>
      <c r="E256" s="20"/>
    </row>
    <row r="257" spans="1:5" ht="15.5">
      <c r="A257" s="21">
        <v>640</v>
      </c>
      <c r="B257" s="22">
        <v>3.7300000190734863</v>
      </c>
      <c r="C257" s="21">
        <v>3</v>
      </c>
      <c r="D257" s="21">
        <v>0</v>
      </c>
      <c r="E257" s="20"/>
    </row>
    <row r="258" spans="1:5" ht="15.5">
      <c r="A258" s="21">
        <v>660</v>
      </c>
      <c r="B258" s="22">
        <v>3.309999942779541</v>
      </c>
      <c r="C258" s="21">
        <v>4</v>
      </c>
      <c r="D258" s="21">
        <v>0</v>
      </c>
      <c r="E258" s="20"/>
    </row>
    <row r="259" spans="1:5" ht="15.5">
      <c r="A259" s="21">
        <v>620</v>
      </c>
      <c r="B259" s="22">
        <v>3.2100000381469727</v>
      </c>
      <c r="C259" s="21">
        <v>4</v>
      </c>
      <c r="D259" s="21">
        <v>0</v>
      </c>
      <c r="E259" s="20"/>
    </row>
    <row r="260" spans="1:5" ht="15.5">
      <c r="A260" s="21">
        <v>520</v>
      </c>
      <c r="B260" s="22">
        <v>4</v>
      </c>
      <c r="C260" s="21">
        <v>2</v>
      </c>
      <c r="D260" s="21">
        <v>1</v>
      </c>
      <c r="E260" s="20"/>
    </row>
    <row r="261" spans="1:5" ht="15.5">
      <c r="A261" s="21">
        <v>540</v>
      </c>
      <c r="B261" s="22">
        <v>3.5499999523162842</v>
      </c>
      <c r="C261" s="21">
        <v>4</v>
      </c>
      <c r="D261" s="21">
        <v>1</v>
      </c>
      <c r="E261" s="20"/>
    </row>
    <row r="262" spans="1:5" ht="15.5">
      <c r="A262" s="21">
        <v>740</v>
      </c>
      <c r="B262" s="22">
        <v>3.5199999809265137</v>
      </c>
      <c r="C262" s="21">
        <v>4</v>
      </c>
      <c r="D262" s="21">
        <v>1</v>
      </c>
      <c r="E262" s="20"/>
    </row>
    <row r="263" spans="1:5" ht="15.5">
      <c r="A263" s="21">
        <v>640</v>
      </c>
      <c r="B263" s="22">
        <v>3.3499999046325684</v>
      </c>
      <c r="C263" s="21">
        <v>3</v>
      </c>
      <c r="D263" s="21">
        <v>0</v>
      </c>
      <c r="E263" s="20"/>
    </row>
    <row r="264" spans="1:5" ht="15.5">
      <c r="A264" s="21">
        <v>520</v>
      </c>
      <c r="B264" s="22">
        <v>3.2999999523162842</v>
      </c>
      <c r="C264" s="21">
        <v>2</v>
      </c>
      <c r="D264" s="21">
        <v>1</v>
      </c>
      <c r="E264" s="20"/>
    </row>
    <row r="265" spans="1:5" ht="15.5">
      <c r="A265" s="21">
        <v>620</v>
      </c>
      <c r="B265" s="22">
        <v>3.9500000476837158</v>
      </c>
      <c r="C265" s="21">
        <v>3</v>
      </c>
      <c r="D265" s="21">
        <v>1</v>
      </c>
      <c r="E265" s="20"/>
    </row>
    <row r="266" spans="1:5" ht="15.5">
      <c r="A266" s="21">
        <v>520</v>
      </c>
      <c r="B266" s="22">
        <v>3.5099999904632568</v>
      </c>
      <c r="C266" s="21">
        <v>2</v>
      </c>
      <c r="D266" s="21">
        <v>0</v>
      </c>
      <c r="E266" s="20"/>
    </row>
    <row r="267" spans="1:5" ht="15.5">
      <c r="A267" s="21">
        <v>640</v>
      </c>
      <c r="B267" s="22">
        <v>3.809999942779541</v>
      </c>
      <c r="C267" s="21">
        <v>2</v>
      </c>
      <c r="D267" s="21">
        <v>0</v>
      </c>
      <c r="E267" s="20"/>
    </row>
    <row r="268" spans="1:5" ht="15.5">
      <c r="A268" s="21">
        <v>680</v>
      </c>
      <c r="B268" s="22">
        <v>3.1099998950958252</v>
      </c>
      <c r="C268" s="21">
        <v>2</v>
      </c>
      <c r="D268" s="21">
        <v>0</v>
      </c>
      <c r="E268" s="20"/>
    </row>
    <row r="269" spans="1:5" ht="15.5">
      <c r="A269" s="21">
        <v>440</v>
      </c>
      <c r="B269" s="22">
        <v>3.1500000953674316</v>
      </c>
      <c r="C269" s="21">
        <v>2</v>
      </c>
      <c r="D269" s="21">
        <v>0</v>
      </c>
      <c r="E269" s="20"/>
    </row>
    <row r="270" spans="1:5" ht="15.5">
      <c r="A270" s="21">
        <v>520</v>
      </c>
      <c r="B270" s="22">
        <v>3.190000057220459</v>
      </c>
      <c r="C270" s="21">
        <v>3</v>
      </c>
      <c r="D270" s="21">
        <v>1</v>
      </c>
      <c r="E270" s="20"/>
    </row>
    <row r="271" spans="1:5" ht="15.5">
      <c r="A271" s="21">
        <v>620</v>
      </c>
      <c r="B271" s="22">
        <v>3.9500000476837158</v>
      </c>
      <c r="C271" s="21">
        <v>3</v>
      </c>
      <c r="D271" s="21">
        <v>1</v>
      </c>
      <c r="E271" s="20"/>
    </row>
    <row r="272" spans="1:5" ht="15.5">
      <c r="A272" s="21">
        <v>520</v>
      </c>
      <c r="B272" s="22">
        <v>3.9000000953674316</v>
      </c>
      <c r="C272" s="21">
        <v>3</v>
      </c>
      <c r="D272" s="21">
        <v>1</v>
      </c>
      <c r="E272" s="20"/>
    </row>
    <row r="273" spans="1:5" ht="15.5">
      <c r="A273" s="21">
        <v>380</v>
      </c>
      <c r="B273" s="22">
        <v>3.3399999141693115</v>
      </c>
      <c r="C273" s="21">
        <v>3</v>
      </c>
      <c r="D273" s="21">
        <v>0</v>
      </c>
      <c r="E273" s="20"/>
    </row>
    <row r="274" spans="1:5" ht="15.5">
      <c r="A274" s="21">
        <v>560</v>
      </c>
      <c r="B274" s="22">
        <v>3.2400000095367432</v>
      </c>
      <c r="C274" s="21">
        <v>4</v>
      </c>
      <c r="D274" s="21">
        <v>0</v>
      </c>
      <c r="E274" s="20"/>
    </row>
    <row r="275" spans="1:5" ht="15.5">
      <c r="A275" s="21">
        <v>600</v>
      </c>
      <c r="B275" s="22">
        <v>3.6400001049041748</v>
      </c>
      <c r="C275" s="21">
        <v>3</v>
      </c>
      <c r="D275" s="21">
        <v>1</v>
      </c>
      <c r="E275" s="20"/>
    </row>
    <row r="276" spans="1:5" ht="15.5">
      <c r="A276" s="21">
        <v>680</v>
      </c>
      <c r="B276" s="22">
        <v>3.4600000381469727</v>
      </c>
      <c r="C276" s="21">
        <v>2</v>
      </c>
      <c r="D276" s="21">
        <v>1</v>
      </c>
      <c r="E276" s="20"/>
    </row>
    <row r="277" spans="1:5" ht="15.5">
      <c r="A277" s="21">
        <v>500</v>
      </c>
      <c r="B277" s="22">
        <v>2.809999942779541</v>
      </c>
      <c r="C277" s="21">
        <v>3</v>
      </c>
      <c r="D277" s="21">
        <v>0</v>
      </c>
      <c r="E277" s="20"/>
    </row>
    <row r="278" spans="1:5" ht="15.5">
      <c r="A278" s="21">
        <v>640</v>
      </c>
      <c r="B278" s="22">
        <v>3.9500000476837158</v>
      </c>
      <c r="C278" s="21">
        <v>2</v>
      </c>
      <c r="D278" s="21">
        <v>1</v>
      </c>
      <c r="E278" s="20"/>
    </row>
    <row r="279" spans="1:5" ht="15.5">
      <c r="A279" s="21">
        <v>540</v>
      </c>
      <c r="B279" s="22">
        <v>3.3299999237060547</v>
      </c>
      <c r="C279" s="21">
        <v>3</v>
      </c>
      <c r="D279" s="21">
        <v>0</v>
      </c>
      <c r="E279" s="20"/>
    </row>
    <row r="280" spans="1:5" ht="15.5">
      <c r="A280" s="21">
        <v>680</v>
      </c>
      <c r="B280" s="22">
        <v>3.6700000762939453</v>
      </c>
      <c r="C280" s="21">
        <v>2</v>
      </c>
      <c r="D280" s="21">
        <v>1</v>
      </c>
      <c r="E280" s="20"/>
    </row>
    <row r="281" spans="1:5" ht="15.5">
      <c r="A281" s="21">
        <v>660</v>
      </c>
      <c r="B281" s="22">
        <v>3.3199999332427979</v>
      </c>
      <c r="C281" s="21">
        <v>1</v>
      </c>
      <c r="D281" s="21">
        <v>0</v>
      </c>
      <c r="E281" s="20"/>
    </row>
    <row r="282" spans="1:5" ht="15.5">
      <c r="A282" s="21">
        <v>520</v>
      </c>
      <c r="B282" s="22">
        <v>3.119999885559082</v>
      </c>
      <c r="C282" s="21">
        <v>2</v>
      </c>
      <c r="D282" s="21">
        <v>0</v>
      </c>
      <c r="E282" s="20"/>
    </row>
    <row r="283" spans="1:5" ht="15.5">
      <c r="A283" s="21">
        <v>600</v>
      </c>
      <c r="B283" s="22">
        <v>2.9800000190734863</v>
      </c>
      <c r="C283" s="21">
        <v>2</v>
      </c>
      <c r="D283" s="21">
        <v>1</v>
      </c>
      <c r="E283" s="20"/>
    </row>
    <row r="284" spans="1:5" ht="15.5">
      <c r="A284" s="21">
        <v>460</v>
      </c>
      <c r="B284" s="22">
        <v>3.7699999809265137</v>
      </c>
      <c r="C284" s="21">
        <v>3</v>
      </c>
      <c r="D284" s="21">
        <v>0</v>
      </c>
      <c r="E284" s="20"/>
    </row>
    <row r="285" spans="1:5" ht="15.5">
      <c r="A285" s="21">
        <v>580</v>
      </c>
      <c r="B285" s="22">
        <v>3.5799999237060547</v>
      </c>
      <c r="C285" s="21">
        <v>1</v>
      </c>
      <c r="D285" s="21">
        <v>1</v>
      </c>
      <c r="E285" s="20"/>
    </row>
    <row r="286" spans="1:5" ht="15.5">
      <c r="A286" s="21">
        <v>680</v>
      </c>
      <c r="B286" s="22">
        <v>3</v>
      </c>
      <c r="C286" s="21">
        <v>4</v>
      </c>
      <c r="D286" s="21">
        <v>1</v>
      </c>
      <c r="E286" s="20"/>
    </row>
    <row r="287" spans="1:5" ht="15.5">
      <c r="A287" s="21">
        <v>660</v>
      </c>
      <c r="B287" s="22">
        <v>3.1400001049041748</v>
      </c>
      <c r="C287" s="21">
        <v>2</v>
      </c>
      <c r="D287" s="21">
        <v>1</v>
      </c>
      <c r="E287" s="20"/>
    </row>
    <row r="288" spans="1:5" ht="15.5">
      <c r="A288" s="21">
        <v>660</v>
      </c>
      <c r="B288" s="22">
        <v>3.940000057220459</v>
      </c>
      <c r="C288" s="21">
        <v>2</v>
      </c>
      <c r="D288" s="21">
        <v>0</v>
      </c>
      <c r="E288" s="20"/>
    </row>
    <row r="289" spans="1:5" ht="15.5">
      <c r="A289" s="21">
        <v>360</v>
      </c>
      <c r="B289" s="22">
        <v>3.2699999809265137</v>
      </c>
      <c r="C289" s="21">
        <v>3</v>
      </c>
      <c r="D289" s="21">
        <v>0</v>
      </c>
      <c r="E289" s="20"/>
    </row>
    <row r="290" spans="1:5" ht="15.5">
      <c r="A290" s="21">
        <v>660</v>
      </c>
      <c r="B290" s="22">
        <v>3.4500000476837158</v>
      </c>
      <c r="C290" s="21">
        <v>4</v>
      </c>
      <c r="D290" s="21">
        <v>0</v>
      </c>
      <c r="E290" s="20"/>
    </row>
    <row r="291" spans="1:5" ht="15.5">
      <c r="A291" s="21">
        <v>520</v>
      </c>
      <c r="B291" s="22">
        <v>3.0999999046325684</v>
      </c>
      <c r="C291" s="21">
        <v>4</v>
      </c>
      <c r="D291" s="21">
        <v>0</v>
      </c>
      <c r="E291" s="20"/>
    </row>
    <row r="292" spans="1:5" ht="15.5">
      <c r="A292" s="21">
        <v>440</v>
      </c>
      <c r="B292" s="22">
        <v>3.3900001049041748</v>
      </c>
      <c r="C292" s="21">
        <v>2</v>
      </c>
      <c r="D292" s="21">
        <v>1</v>
      </c>
      <c r="E292" s="20"/>
    </row>
    <row r="293" spans="1:5" ht="15.5">
      <c r="A293" s="21">
        <v>600</v>
      </c>
      <c r="B293" s="22">
        <v>3.309999942779541</v>
      </c>
      <c r="C293" s="21">
        <v>4</v>
      </c>
      <c r="D293" s="21">
        <v>0</v>
      </c>
      <c r="E293" s="20"/>
    </row>
    <row r="294" spans="1:5" ht="15.5">
      <c r="A294" s="21">
        <v>800</v>
      </c>
      <c r="B294" s="22">
        <v>3.2200000286102295</v>
      </c>
      <c r="C294" s="21">
        <v>1</v>
      </c>
      <c r="D294" s="21">
        <v>1</v>
      </c>
      <c r="E294" s="20"/>
    </row>
    <row r="295" spans="1:5" ht="15.5">
      <c r="A295" s="21">
        <v>660</v>
      </c>
      <c r="B295" s="22">
        <v>3.7000000476837158</v>
      </c>
      <c r="C295" s="21">
        <v>4</v>
      </c>
      <c r="D295" s="21">
        <v>1</v>
      </c>
      <c r="E295" s="20"/>
    </row>
    <row r="296" spans="1:5" ht="15.5">
      <c r="A296" s="21">
        <v>800</v>
      </c>
      <c r="B296" s="22">
        <v>3.1500000953674316</v>
      </c>
      <c r="C296" s="21">
        <v>4</v>
      </c>
      <c r="D296" s="21">
        <v>0</v>
      </c>
      <c r="E296" s="20"/>
    </row>
    <row r="297" spans="1:5" ht="15.5">
      <c r="A297" s="21">
        <v>420</v>
      </c>
      <c r="B297" s="22">
        <v>2.2599999904632568</v>
      </c>
      <c r="C297" s="21">
        <v>4</v>
      </c>
      <c r="D297" s="21">
        <v>0</v>
      </c>
      <c r="E297" s="20"/>
    </row>
    <row r="298" spans="1:5" ht="15.5">
      <c r="A298" s="21">
        <v>620</v>
      </c>
      <c r="B298" s="22">
        <v>3.4500000476837158</v>
      </c>
      <c r="C298" s="21">
        <v>2</v>
      </c>
      <c r="D298" s="21">
        <v>1</v>
      </c>
      <c r="E298" s="20"/>
    </row>
    <row r="299" spans="1:5" ht="15.5">
      <c r="A299" s="21">
        <v>800</v>
      </c>
      <c r="B299" s="22">
        <v>2.7799999713897705</v>
      </c>
      <c r="C299" s="21">
        <v>2</v>
      </c>
      <c r="D299" s="21">
        <v>0</v>
      </c>
      <c r="E299" s="20"/>
    </row>
    <row r="300" spans="1:5" ht="15.5">
      <c r="A300" s="21">
        <v>680</v>
      </c>
      <c r="B300" s="22">
        <v>3.7000000476837158</v>
      </c>
      <c r="C300" s="21">
        <v>2</v>
      </c>
      <c r="D300" s="21">
        <v>0</v>
      </c>
      <c r="E300" s="20"/>
    </row>
    <row r="301" spans="1:5" ht="15.5">
      <c r="A301" s="21">
        <v>800</v>
      </c>
      <c r="B301" s="22">
        <v>3.9700000286102295</v>
      </c>
      <c r="C301" s="21">
        <v>1</v>
      </c>
      <c r="D301" s="21">
        <v>0</v>
      </c>
      <c r="E301" s="20"/>
    </row>
    <row r="302" spans="1:5" ht="15.5">
      <c r="A302" s="21">
        <v>480</v>
      </c>
      <c r="B302" s="22">
        <v>2.5499999523162842</v>
      </c>
      <c r="C302" s="21">
        <v>1</v>
      </c>
      <c r="D302" s="21">
        <v>0</v>
      </c>
      <c r="E302" s="20"/>
    </row>
    <row r="303" spans="1:5" ht="15.5">
      <c r="A303" s="21">
        <v>520</v>
      </c>
      <c r="B303" s="22">
        <v>3.25</v>
      </c>
      <c r="C303" s="21">
        <v>3</v>
      </c>
      <c r="D303" s="21">
        <v>0</v>
      </c>
      <c r="E303" s="20"/>
    </row>
    <row r="304" spans="1:5" ht="15.5">
      <c r="A304" s="21">
        <v>560</v>
      </c>
      <c r="B304" s="22">
        <v>3.1600000858306885</v>
      </c>
      <c r="C304" s="21">
        <v>1</v>
      </c>
      <c r="D304" s="21">
        <v>0</v>
      </c>
      <c r="E304" s="20"/>
    </row>
    <row r="305" spans="1:5" ht="15.5">
      <c r="A305" s="21">
        <v>460</v>
      </c>
      <c r="B305" s="22">
        <v>3.0699999332427979</v>
      </c>
      <c r="C305" s="21">
        <v>2</v>
      </c>
      <c r="D305" s="21">
        <v>0</v>
      </c>
      <c r="E305" s="20"/>
    </row>
    <row r="306" spans="1:5" ht="15.5">
      <c r="A306" s="21">
        <v>540</v>
      </c>
      <c r="B306" s="22">
        <v>3.5</v>
      </c>
      <c r="C306" s="21">
        <v>2</v>
      </c>
      <c r="D306" s="21">
        <v>0</v>
      </c>
      <c r="E306" s="20"/>
    </row>
    <row r="307" spans="1:5" ht="15.5">
      <c r="A307" s="21">
        <v>720</v>
      </c>
      <c r="B307" s="22">
        <v>3.4000000953674316</v>
      </c>
      <c r="C307" s="21">
        <v>3</v>
      </c>
      <c r="D307" s="21">
        <v>0</v>
      </c>
      <c r="E307" s="20"/>
    </row>
    <row r="308" spans="1:5" ht="15.5">
      <c r="A308" s="21">
        <v>640</v>
      </c>
      <c r="B308" s="22">
        <v>3.2999999523162842</v>
      </c>
      <c r="C308" s="21">
        <v>2</v>
      </c>
      <c r="D308" s="21">
        <v>0</v>
      </c>
      <c r="E308" s="20"/>
    </row>
    <row r="309" spans="1:5" ht="15.5">
      <c r="A309" s="21">
        <v>660</v>
      </c>
      <c r="B309" s="22">
        <v>3.5999999046325684</v>
      </c>
      <c r="C309" s="21">
        <v>3</v>
      </c>
      <c r="D309" s="21">
        <v>1</v>
      </c>
      <c r="E309" s="20"/>
    </row>
    <row r="310" spans="1:5" ht="15.5">
      <c r="A310" s="21">
        <v>400</v>
      </c>
      <c r="B310" s="22">
        <v>3.1500000953674316</v>
      </c>
      <c r="C310" s="21">
        <v>2</v>
      </c>
      <c r="D310" s="21">
        <v>1</v>
      </c>
      <c r="E310" s="20"/>
    </row>
    <row r="311" spans="1:5" ht="15.5">
      <c r="A311" s="21">
        <v>680</v>
      </c>
      <c r="B311" s="22">
        <v>3.9800000190734863</v>
      </c>
      <c r="C311" s="21">
        <v>2</v>
      </c>
      <c r="D311" s="21">
        <v>1</v>
      </c>
      <c r="E311" s="20"/>
    </row>
    <row r="312" spans="1:5" ht="15.5">
      <c r="A312" s="21">
        <v>220</v>
      </c>
      <c r="B312" s="22">
        <v>2.8299999237060547</v>
      </c>
      <c r="C312" s="21">
        <v>3</v>
      </c>
      <c r="D312" s="21">
        <v>0</v>
      </c>
      <c r="E312" s="20"/>
    </row>
    <row r="313" spans="1:5" ht="15.5">
      <c r="A313" s="21">
        <v>580</v>
      </c>
      <c r="B313" s="22">
        <v>3.4600000381469727</v>
      </c>
      <c r="C313" s="21">
        <v>4</v>
      </c>
      <c r="D313" s="21">
        <v>0</v>
      </c>
      <c r="E313" s="20"/>
    </row>
    <row r="314" spans="1:5" ht="15.5">
      <c r="A314" s="21">
        <v>540</v>
      </c>
      <c r="B314" s="22">
        <v>3.1700000762939453</v>
      </c>
      <c r="C314" s="21">
        <v>1</v>
      </c>
      <c r="D314" s="21">
        <v>1</v>
      </c>
      <c r="E314" s="20"/>
    </row>
    <row r="315" spans="1:5" ht="15.5">
      <c r="A315" s="21">
        <v>580</v>
      </c>
      <c r="B315" s="22">
        <v>3.5099999904632568</v>
      </c>
      <c r="C315" s="21">
        <v>2</v>
      </c>
      <c r="D315" s="21">
        <v>0</v>
      </c>
      <c r="E315" s="20"/>
    </row>
    <row r="316" spans="1:5" ht="15.5">
      <c r="A316" s="21">
        <v>540</v>
      </c>
      <c r="B316" s="22">
        <v>3.130000114440918</v>
      </c>
      <c r="C316" s="21">
        <v>2</v>
      </c>
      <c r="D316" s="21">
        <v>0</v>
      </c>
      <c r="E316" s="20"/>
    </row>
    <row r="317" spans="1:5" ht="15.5">
      <c r="A317" s="21">
        <v>440</v>
      </c>
      <c r="B317" s="22">
        <v>2.9800000190734863</v>
      </c>
      <c r="C317" s="21">
        <v>3</v>
      </c>
      <c r="D317" s="21">
        <v>0</v>
      </c>
      <c r="E317" s="20"/>
    </row>
    <row r="318" spans="1:5" ht="15.5">
      <c r="A318" s="21">
        <v>560</v>
      </c>
      <c r="B318" s="22">
        <v>4</v>
      </c>
      <c r="C318" s="21">
        <v>3</v>
      </c>
      <c r="D318" s="21">
        <v>0</v>
      </c>
      <c r="E318" s="20"/>
    </row>
    <row r="319" spans="1:5" ht="15.5">
      <c r="A319" s="21">
        <v>660</v>
      </c>
      <c r="B319" s="22">
        <v>3.6700000762939453</v>
      </c>
      <c r="C319" s="21">
        <v>2</v>
      </c>
      <c r="D319" s="21">
        <v>0</v>
      </c>
      <c r="E319" s="20"/>
    </row>
    <row r="320" spans="1:5" ht="15.5">
      <c r="A320" s="21">
        <v>660</v>
      </c>
      <c r="B320" s="22">
        <v>3.7699999809265137</v>
      </c>
      <c r="C320" s="21">
        <v>3</v>
      </c>
      <c r="D320" s="21">
        <v>0</v>
      </c>
      <c r="E320" s="20"/>
    </row>
    <row r="321" spans="1:5" ht="15.5">
      <c r="A321" s="21">
        <v>520</v>
      </c>
      <c r="B321" s="22">
        <v>3.6500000953674316</v>
      </c>
      <c r="C321" s="21">
        <v>4</v>
      </c>
      <c r="D321" s="21">
        <v>1</v>
      </c>
      <c r="E321" s="20"/>
    </row>
    <row r="322" spans="1:5" ht="15.5">
      <c r="A322" s="21">
        <v>540</v>
      </c>
      <c r="B322" s="22">
        <v>3.4600000381469727</v>
      </c>
      <c r="C322" s="21">
        <v>4</v>
      </c>
      <c r="D322" s="21">
        <v>0</v>
      </c>
      <c r="E322" s="20"/>
    </row>
    <row r="323" spans="1:5" ht="15.5">
      <c r="A323" s="21">
        <v>300</v>
      </c>
      <c r="B323" s="22">
        <v>2.8399999141693115</v>
      </c>
      <c r="C323" s="21">
        <v>2</v>
      </c>
      <c r="D323" s="21">
        <v>1</v>
      </c>
      <c r="E323" s="20"/>
    </row>
    <row r="324" spans="1:5" ht="15.5">
      <c r="A324" s="21">
        <v>340</v>
      </c>
      <c r="B324" s="22">
        <v>3</v>
      </c>
      <c r="C324" s="21">
        <v>2</v>
      </c>
      <c r="D324" s="21">
        <v>1</v>
      </c>
      <c r="E324" s="20"/>
    </row>
    <row r="325" spans="1:5" ht="15.5">
      <c r="A325" s="21">
        <v>780</v>
      </c>
      <c r="B325" s="22">
        <v>3.630000114440918</v>
      </c>
      <c r="C325" s="21">
        <v>4</v>
      </c>
      <c r="D325" s="21">
        <v>1</v>
      </c>
      <c r="E325" s="20"/>
    </row>
    <row r="326" spans="1:5" ht="15.5">
      <c r="A326" s="21">
        <v>480</v>
      </c>
      <c r="B326" s="22">
        <v>3.7100000381469727</v>
      </c>
      <c r="C326" s="21">
        <v>4</v>
      </c>
      <c r="D326" s="21">
        <v>1</v>
      </c>
      <c r="E326" s="20"/>
    </row>
    <row r="327" spans="1:5" ht="15.5">
      <c r="A327" s="21">
        <v>540</v>
      </c>
      <c r="B327" s="22">
        <v>3.2799999713897705</v>
      </c>
      <c r="C327" s="21">
        <v>1</v>
      </c>
      <c r="D327" s="21">
        <v>0</v>
      </c>
      <c r="E327" s="20"/>
    </row>
    <row r="328" spans="1:5" ht="15.5">
      <c r="A328" s="21">
        <v>460</v>
      </c>
      <c r="B328" s="22">
        <v>3.1400001049041748</v>
      </c>
      <c r="C328" s="21">
        <v>3</v>
      </c>
      <c r="D328" s="21">
        <v>0</v>
      </c>
      <c r="E328" s="20"/>
    </row>
    <row r="329" spans="1:5" ht="15.5">
      <c r="A329" s="21">
        <v>460</v>
      </c>
      <c r="B329" s="22">
        <v>3.5799999237060547</v>
      </c>
      <c r="C329" s="21">
        <v>2</v>
      </c>
      <c r="D329" s="21">
        <v>0</v>
      </c>
      <c r="E329" s="20"/>
    </row>
    <row r="330" spans="1:5" ht="15.5">
      <c r="A330" s="21">
        <v>500</v>
      </c>
      <c r="B330" s="22">
        <v>3.0099999904632568</v>
      </c>
      <c r="C330" s="21">
        <v>4</v>
      </c>
      <c r="D330" s="21">
        <v>0</v>
      </c>
      <c r="E330" s="20"/>
    </row>
    <row r="331" spans="1:5" ht="15.5">
      <c r="A331" s="21">
        <v>420</v>
      </c>
      <c r="B331" s="22">
        <v>2.690000057220459</v>
      </c>
      <c r="C331" s="21">
        <v>2</v>
      </c>
      <c r="D331" s="21">
        <v>0</v>
      </c>
      <c r="E331" s="20"/>
    </row>
    <row r="332" spans="1:5" ht="15.5">
      <c r="A332" s="21">
        <v>520</v>
      </c>
      <c r="B332" s="22">
        <v>2.7000000476837158</v>
      </c>
      <c r="C332" s="21">
        <v>3</v>
      </c>
      <c r="D332" s="21">
        <v>0</v>
      </c>
      <c r="E332" s="20"/>
    </row>
    <row r="333" spans="1:5" ht="15.5">
      <c r="A333" s="21">
        <v>680</v>
      </c>
      <c r="B333" s="22">
        <v>3.9000000953674316</v>
      </c>
      <c r="C333" s="21">
        <v>1</v>
      </c>
      <c r="D333" s="21">
        <v>0</v>
      </c>
      <c r="E333" s="20"/>
    </row>
    <row r="334" spans="1:5" ht="15.5">
      <c r="A334" s="21">
        <v>680</v>
      </c>
      <c r="B334" s="22">
        <v>3.309999942779541</v>
      </c>
      <c r="C334" s="21">
        <v>2</v>
      </c>
      <c r="D334" s="21">
        <v>0</v>
      </c>
      <c r="E334" s="20"/>
    </row>
    <row r="335" spans="1:5" ht="15.5">
      <c r="A335" s="21">
        <v>560</v>
      </c>
      <c r="B335" s="22">
        <v>3.4800000190734863</v>
      </c>
      <c r="C335" s="21">
        <v>2</v>
      </c>
      <c r="D335" s="21">
        <v>1</v>
      </c>
      <c r="E335" s="20"/>
    </row>
    <row r="336" spans="1:5" ht="15.5">
      <c r="A336" s="21">
        <v>580</v>
      </c>
      <c r="B336" s="22">
        <v>3.3399999141693115</v>
      </c>
      <c r="C336" s="21">
        <v>2</v>
      </c>
      <c r="D336" s="21">
        <v>0</v>
      </c>
      <c r="E336" s="20"/>
    </row>
    <row r="337" spans="1:5" ht="15.5">
      <c r="A337" s="21">
        <v>500</v>
      </c>
      <c r="B337" s="22">
        <v>2.9300000667572021</v>
      </c>
      <c r="C337" s="21">
        <v>4</v>
      </c>
      <c r="D337" s="21">
        <v>0</v>
      </c>
      <c r="E337" s="20"/>
    </row>
    <row r="338" spans="1:5" ht="15.5">
      <c r="A338" s="21">
        <v>740</v>
      </c>
      <c r="B338" s="22">
        <v>4</v>
      </c>
      <c r="C338" s="21">
        <v>3</v>
      </c>
      <c r="D338" s="21">
        <v>0</v>
      </c>
      <c r="E338" s="20"/>
    </row>
    <row r="339" spans="1:5" ht="15.5">
      <c r="A339" s="21">
        <v>660</v>
      </c>
      <c r="B339" s="22">
        <v>3.5899999141693115</v>
      </c>
      <c r="C339" s="21">
        <v>3</v>
      </c>
      <c r="D339" s="21">
        <v>0</v>
      </c>
      <c r="E339" s="20"/>
    </row>
    <row r="340" spans="1:5" ht="15.5">
      <c r="A340" s="21">
        <v>420</v>
      </c>
      <c r="B340" s="22">
        <v>2.9600000381469727</v>
      </c>
      <c r="C340" s="21">
        <v>1</v>
      </c>
      <c r="D340" s="21">
        <v>0</v>
      </c>
      <c r="E340" s="20"/>
    </row>
    <row r="341" spans="1:5" ht="15.5">
      <c r="A341" s="21">
        <v>560</v>
      </c>
      <c r="B341" s="22">
        <v>3.4300000667572021</v>
      </c>
      <c r="C341" s="21">
        <v>3</v>
      </c>
      <c r="D341" s="21">
        <v>0</v>
      </c>
      <c r="E341" s="20"/>
    </row>
    <row r="342" spans="1:5" ht="15.5">
      <c r="A342" s="21">
        <v>460</v>
      </c>
      <c r="B342" s="22">
        <v>3.6400001049041748</v>
      </c>
      <c r="C342" s="21">
        <v>3</v>
      </c>
      <c r="D342" s="21">
        <v>1</v>
      </c>
      <c r="E342" s="20"/>
    </row>
    <row r="343" spans="1:5" ht="15.5">
      <c r="A343" s="21">
        <v>620</v>
      </c>
      <c r="B343" s="22">
        <v>3.7100000381469727</v>
      </c>
      <c r="C343" s="21">
        <v>1</v>
      </c>
      <c r="D343" s="21">
        <v>1</v>
      </c>
      <c r="E343" s="20"/>
    </row>
    <row r="344" spans="1:5" ht="15.5">
      <c r="A344" s="21">
        <v>520</v>
      </c>
      <c r="B344" s="22">
        <v>3.1500000953674316</v>
      </c>
      <c r="C344" s="21">
        <v>3</v>
      </c>
      <c r="D344" s="21">
        <v>0</v>
      </c>
      <c r="E344" s="20"/>
    </row>
    <row r="345" spans="1:5" ht="15.5">
      <c r="A345" s="21">
        <v>620</v>
      </c>
      <c r="B345" s="22">
        <v>3.0899999141693115</v>
      </c>
      <c r="C345" s="21">
        <v>4</v>
      </c>
      <c r="D345" s="21">
        <v>0</v>
      </c>
      <c r="E345" s="20"/>
    </row>
    <row r="346" spans="1:5" ht="15.5">
      <c r="A346" s="21">
        <v>540</v>
      </c>
      <c r="B346" s="22">
        <v>3.2000000476837158</v>
      </c>
      <c r="C346" s="21">
        <v>1</v>
      </c>
      <c r="D346" s="21">
        <v>0</v>
      </c>
      <c r="E346" s="20"/>
    </row>
    <row r="347" spans="1:5" ht="15.5">
      <c r="A347" s="21">
        <v>660</v>
      </c>
      <c r="B347" s="22">
        <v>3.4700000286102295</v>
      </c>
      <c r="C347" s="21">
        <v>3</v>
      </c>
      <c r="D347" s="21">
        <v>1</v>
      </c>
      <c r="E347" s="20"/>
    </row>
    <row r="348" spans="1:5" ht="15.5">
      <c r="A348" s="21">
        <v>500</v>
      </c>
      <c r="B348" s="22">
        <v>3.2300000190734863</v>
      </c>
      <c r="C348" s="21">
        <v>4</v>
      </c>
      <c r="D348" s="21">
        <v>0</v>
      </c>
      <c r="E348" s="20"/>
    </row>
    <row r="349" spans="1:5" ht="15.5">
      <c r="A349" s="21">
        <v>560</v>
      </c>
      <c r="B349" s="22">
        <v>2.6500000953674316</v>
      </c>
      <c r="C349" s="21">
        <v>3</v>
      </c>
      <c r="D349" s="21">
        <v>1</v>
      </c>
      <c r="E349" s="20"/>
    </row>
    <row r="350" spans="1:5" ht="15.5">
      <c r="A350" s="21">
        <v>500</v>
      </c>
      <c r="B350" s="22">
        <v>3.9500000476837158</v>
      </c>
      <c r="C350" s="21">
        <v>4</v>
      </c>
      <c r="D350" s="21">
        <v>0</v>
      </c>
      <c r="E350" s="20"/>
    </row>
    <row r="351" spans="1:5" ht="15.5">
      <c r="A351" s="21">
        <v>580</v>
      </c>
      <c r="B351" s="22">
        <v>3.059999942779541</v>
      </c>
      <c r="C351" s="21">
        <v>2</v>
      </c>
      <c r="D351" s="21">
        <v>0</v>
      </c>
      <c r="E351" s="20"/>
    </row>
    <row r="352" spans="1:5" ht="15.5">
      <c r="A352" s="21">
        <v>520</v>
      </c>
      <c r="B352" s="22">
        <v>3.3499999046325684</v>
      </c>
      <c r="C352" s="21">
        <v>3</v>
      </c>
      <c r="D352" s="21">
        <v>0</v>
      </c>
      <c r="E352" s="20"/>
    </row>
    <row r="353" spans="1:5" ht="15.5">
      <c r="A353" s="21">
        <v>500</v>
      </c>
      <c r="B353" s="22">
        <v>3.0299999713897705</v>
      </c>
      <c r="C353" s="21">
        <v>3</v>
      </c>
      <c r="D353" s="21">
        <v>0</v>
      </c>
      <c r="E353" s="20"/>
    </row>
    <row r="354" spans="1:5" ht="15.5">
      <c r="A354" s="21">
        <v>600</v>
      </c>
      <c r="B354" s="22">
        <v>3.3499999046325684</v>
      </c>
      <c r="C354" s="21">
        <v>2</v>
      </c>
      <c r="D354" s="21">
        <v>0</v>
      </c>
      <c r="E354" s="20"/>
    </row>
    <row r="355" spans="1:5" ht="15.5">
      <c r="A355" s="21">
        <v>580</v>
      </c>
      <c r="B355" s="22">
        <v>3.7999999523162842</v>
      </c>
      <c r="C355" s="21">
        <v>2</v>
      </c>
      <c r="D355" s="21">
        <v>0</v>
      </c>
      <c r="E355" s="20"/>
    </row>
    <row r="356" spans="1:5" ht="15.5">
      <c r="A356" s="21">
        <v>400</v>
      </c>
      <c r="B356" s="22">
        <v>3.3599998950958252</v>
      </c>
      <c r="C356" s="21">
        <v>2</v>
      </c>
      <c r="D356" s="21">
        <v>0</v>
      </c>
      <c r="E356" s="20"/>
    </row>
    <row r="357" spans="1:5" ht="15.5">
      <c r="A357" s="21">
        <v>620</v>
      </c>
      <c r="B357" s="22">
        <v>2.8499999046325684</v>
      </c>
      <c r="C357" s="21">
        <v>2</v>
      </c>
      <c r="D357" s="21">
        <v>0</v>
      </c>
      <c r="E357" s="20"/>
    </row>
    <row r="358" spans="1:5" ht="15.5">
      <c r="A358" s="21">
        <v>780</v>
      </c>
      <c r="B358" s="22">
        <v>4</v>
      </c>
      <c r="C358" s="21">
        <v>2</v>
      </c>
      <c r="D358" s="21">
        <v>1</v>
      </c>
      <c r="E358" s="20"/>
    </row>
    <row r="359" spans="1:5" ht="15.5">
      <c r="A359" s="21">
        <v>620</v>
      </c>
      <c r="B359" s="22">
        <v>3.4300000667572021</v>
      </c>
      <c r="C359" s="21">
        <v>3</v>
      </c>
      <c r="D359" s="21">
        <v>0</v>
      </c>
      <c r="E359" s="20"/>
    </row>
    <row r="360" spans="1:5" ht="15.5">
      <c r="A360" s="21">
        <v>580</v>
      </c>
      <c r="B360" s="22">
        <v>3.119999885559082</v>
      </c>
      <c r="C360" s="21">
        <v>3</v>
      </c>
      <c r="D360" s="21">
        <v>1</v>
      </c>
      <c r="E360" s="20"/>
    </row>
    <row r="361" spans="1:5" ht="15.5">
      <c r="A361" s="21">
        <v>700</v>
      </c>
      <c r="B361" s="22">
        <v>3.5199999809265137</v>
      </c>
      <c r="C361" s="21">
        <v>2</v>
      </c>
      <c r="D361" s="21">
        <v>0</v>
      </c>
      <c r="E361" s="20"/>
    </row>
    <row r="362" spans="1:5" ht="15.5">
      <c r="A362" s="21">
        <v>540</v>
      </c>
      <c r="B362" s="22">
        <v>3.7799999713897705</v>
      </c>
      <c r="C362" s="21">
        <v>2</v>
      </c>
      <c r="D362" s="21">
        <v>1</v>
      </c>
      <c r="E362" s="20"/>
    </row>
    <row r="363" spans="1:5" ht="15.5">
      <c r="A363" s="21">
        <v>760</v>
      </c>
      <c r="B363" s="22">
        <v>2.809999942779541</v>
      </c>
      <c r="C363" s="21">
        <v>1</v>
      </c>
      <c r="D363" s="21">
        <v>1</v>
      </c>
      <c r="E363" s="20"/>
    </row>
    <row r="364" spans="1:5" ht="15.5">
      <c r="A364" s="21">
        <v>700</v>
      </c>
      <c r="B364" s="22">
        <v>3.2699999809265137</v>
      </c>
      <c r="C364" s="21">
        <v>2</v>
      </c>
      <c r="D364" s="21">
        <v>0</v>
      </c>
      <c r="E364" s="20"/>
    </row>
    <row r="365" spans="1:5" ht="15.5">
      <c r="A365" s="21">
        <v>720</v>
      </c>
      <c r="B365" s="22">
        <v>3.309999942779541</v>
      </c>
      <c r="C365" s="21">
        <v>1</v>
      </c>
      <c r="D365" s="21">
        <v>0</v>
      </c>
      <c r="E365" s="20"/>
    </row>
    <row r="366" spans="1:5" ht="15.5">
      <c r="A366" s="21">
        <v>560</v>
      </c>
      <c r="B366" s="22">
        <v>3.690000057220459</v>
      </c>
      <c r="C366" s="21">
        <v>3</v>
      </c>
      <c r="D366" s="21">
        <v>1</v>
      </c>
      <c r="E366" s="20"/>
    </row>
    <row r="367" spans="1:5" ht="15.5">
      <c r="A367" s="21">
        <v>720</v>
      </c>
      <c r="B367" s="22">
        <v>3.940000057220459</v>
      </c>
      <c r="C367" s="21">
        <v>3</v>
      </c>
      <c r="D367" s="21">
        <v>0</v>
      </c>
      <c r="E367" s="20"/>
    </row>
    <row r="368" spans="1:5" ht="15.5">
      <c r="A368" s="21">
        <v>520</v>
      </c>
      <c r="B368" s="22">
        <v>4</v>
      </c>
      <c r="C368" s="21">
        <v>1</v>
      </c>
      <c r="D368" s="21">
        <v>1</v>
      </c>
      <c r="E368" s="20"/>
    </row>
    <row r="369" spans="1:5" ht="15.5">
      <c r="A369" s="21">
        <v>540</v>
      </c>
      <c r="B369" s="22">
        <v>3.4900000095367432</v>
      </c>
      <c r="C369" s="21">
        <v>1</v>
      </c>
      <c r="D369" s="21">
        <v>1</v>
      </c>
      <c r="E369" s="20"/>
    </row>
    <row r="370" spans="1:5" ht="15.5">
      <c r="A370" s="21">
        <v>680</v>
      </c>
      <c r="B370" s="22">
        <v>3.1400001049041748</v>
      </c>
      <c r="C370" s="21">
        <v>2</v>
      </c>
      <c r="D370" s="21">
        <v>0</v>
      </c>
      <c r="E370" s="20"/>
    </row>
    <row r="371" spans="1:5" ht="15.5">
      <c r="A371" s="21">
        <v>460</v>
      </c>
      <c r="B371" s="22">
        <v>3.440000057220459</v>
      </c>
      <c r="C371" s="21">
        <v>2</v>
      </c>
      <c r="D371" s="21">
        <v>0</v>
      </c>
      <c r="E371" s="20"/>
    </row>
    <row r="372" spans="1:5" ht="15.5">
      <c r="A372" s="21">
        <v>560</v>
      </c>
      <c r="B372" s="22">
        <v>3.3599998950958252</v>
      </c>
      <c r="C372" s="21">
        <v>1</v>
      </c>
      <c r="D372" s="21">
        <v>1</v>
      </c>
      <c r="E372" s="20"/>
    </row>
    <row r="373" spans="1:5" ht="15.5">
      <c r="A373" s="21">
        <v>480</v>
      </c>
      <c r="B373" s="22">
        <v>2.7799999713897705</v>
      </c>
      <c r="C373" s="21">
        <v>3</v>
      </c>
      <c r="D373" s="21">
        <v>0</v>
      </c>
      <c r="E373" s="20"/>
    </row>
    <row r="374" spans="1:5" ht="15.5">
      <c r="A374" s="21">
        <v>460</v>
      </c>
      <c r="B374" s="22">
        <v>2.9300000667572021</v>
      </c>
      <c r="C374" s="21">
        <v>3</v>
      </c>
      <c r="D374" s="21">
        <v>0</v>
      </c>
      <c r="E374" s="20"/>
    </row>
    <row r="375" spans="1:5" ht="15.5">
      <c r="A375" s="21">
        <v>620</v>
      </c>
      <c r="B375" s="22">
        <v>3.630000114440918</v>
      </c>
      <c r="C375" s="21">
        <v>3</v>
      </c>
      <c r="D375" s="21">
        <v>0</v>
      </c>
      <c r="E375" s="20"/>
    </row>
    <row r="376" spans="1:5" ht="15.5">
      <c r="A376" s="21">
        <v>580</v>
      </c>
      <c r="B376" s="22">
        <v>4</v>
      </c>
      <c r="C376" s="21">
        <v>1</v>
      </c>
      <c r="D376" s="21">
        <v>0</v>
      </c>
      <c r="E376" s="20"/>
    </row>
    <row r="377" spans="1:5" ht="15.5">
      <c r="A377" s="21">
        <v>800</v>
      </c>
      <c r="B377" s="22">
        <v>3.8900001049041748</v>
      </c>
      <c r="C377" s="21">
        <v>2</v>
      </c>
      <c r="D377" s="21">
        <v>0</v>
      </c>
      <c r="E377" s="20"/>
    </row>
    <row r="378" spans="1:5" ht="15.5">
      <c r="A378" s="21">
        <v>540</v>
      </c>
      <c r="B378" s="22">
        <v>3.7699999809265137</v>
      </c>
      <c r="C378" s="21">
        <v>2</v>
      </c>
      <c r="D378" s="21">
        <v>1</v>
      </c>
      <c r="E378" s="20"/>
    </row>
    <row r="379" spans="1:5" ht="15.5">
      <c r="A379" s="21">
        <v>680</v>
      </c>
      <c r="B379" s="22">
        <v>3.7599999904632568</v>
      </c>
      <c r="C379" s="21">
        <v>3</v>
      </c>
      <c r="D379" s="21">
        <v>1</v>
      </c>
      <c r="E379" s="20"/>
    </row>
    <row r="380" spans="1:5" ht="15.5">
      <c r="A380" s="21">
        <v>680</v>
      </c>
      <c r="B380" s="22">
        <v>2.4200000762939453</v>
      </c>
      <c r="C380" s="21">
        <v>1</v>
      </c>
      <c r="D380" s="21">
        <v>1</v>
      </c>
      <c r="E380" s="20"/>
    </row>
    <row r="381" spans="1:5" ht="15.5">
      <c r="A381" s="21">
        <v>620</v>
      </c>
      <c r="B381" s="22">
        <v>3.369999885559082</v>
      </c>
      <c r="C381" s="21">
        <v>1</v>
      </c>
      <c r="D381" s="21">
        <v>1</v>
      </c>
      <c r="E381" s="20"/>
    </row>
    <row r="382" spans="1:5" ht="15.5">
      <c r="A382" s="21">
        <v>560</v>
      </c>
      <c r="B382" s="22">
        <v>3.7799999713897705</v>
      </c>
      <c r="C382" s="21">
        <v>2</v>
      </c>
      <c r="D382" s="21">
        <v>0</v>
      </c>
      <c r="E382" s="20"/>
    </row>
    <row r="383" spans="1:5" ht="15.5">
      <c r="A383" s="21">
        <v>560</v>
      </c>
      <c r="B383" s="22">
        <v>3.4900000095367432</v>
      </c>
      <c r="C383" s="21">
        <v>4</v>
      </c>
      <c r="D383" s="21">
        <v>0</v>
      </c>
      <c r="E383" s="20"/>
    </row>
    <row r="384" spans="1:5" ht="15.5">
      <c r="A384" s="21">
        <v>620</v>
      </c>
      <c r="B384" s="22">
        <v>3.630000114440918</v>
      </c>
      <c r="C384" s="21">
        <v>2</v>
      </c>
      <c r="D384" s="21">
        <v>0</v>
      </c>
      <c r="E384" s="20"/>
    </row>
    <row r="385" spans="1:5" ht="15.5">
      <c r="A385" s="21">
        <v>800</v>
      </c>
      <c r="B385" s="22">
        <v>4</v>
      </c>
      <c r="C385" s="21">
        <v>2</v>
      </c>
      <c r="D385" s="21">
        <v>1</v>
      </c>
      <c r="E385" s="20"/>
    </row>
    <row r="386" spans="1:5" ht="15.5">
      <c r="A386" s="21">
        <v>640</v>
      </c>
      <c r="B386" s="22">
        <v>3.119999885559082</v>
      </c>
      <c r="C386" s="21">
        <v>3</v>
      </c>
      <c r="D386" s="21">
        <v>0</v>
      </c>
      <c r="E386" s="20"/>
    </row>
    <row r="387" spans="1:5" ht="15.5">
      <c r="A387" s="21">
        <v>540</v>
      </c>
      <c r="B387" s="22">
        <v>2.7000000476837158</v>
      </c>
      <c r="C387" s="21">
        <v>2</v>
      </c>
      <c r="D387" s="21">
        <v>0</v>
      </c>
      <c r="E387" s="20"/>
    </row>
    <row r="388" spans="1:5" ht="15.5">
      <c r="A388" s="21">
        <v>700</v>
      </c>
      <c r="B388" s="22">
        <v>3.6500000953674316</v>
      </c>
      <c r="C388" s="21">
        <v>2</v>
      </c>
      <c r="D388" s="21">
        <v>0</v>
      </c>
      <c r="E388" s="20"/>
    </row>
    <row r="389" spans="1:5" ht="15.5">
      <c r="A389" s="21">
        <v>540</v>
      </c>
      <c r="B389" s="22">
        <v>3.4900000095367432</v>
      </c>
      <c r="C389" s="21">
        <v>2</v>
      </c>
      <c r="D389" s="21">
        <v>1</v>
      </c>
      <c r="E389" s="20"/>
    </row>
    <row r="390" spans="1:5" ht="15.5">
      <c r="A390" s="21">
        <v>540</v>
      </c>
      <c r="B390" s="22">
        <v>3.5099999904632568</v>
      </c>
      <c r="C390" s="21">
        <v>2</v>
      </c>
      <c r="D390" s="21">
        <v>0</v>
      </c>
      <c r="E390" s="20"/>
    </row>
    <row r="391" spans="1:5" ht="15.5">
      <c r="A391" s="21">
        <v>660</v>
      </c>
      <c r="B391" s="22">
        <v>4</v>
      </c>
      <c r="C391" s="21">
        <v>1</v>
      </c>
      <c r="D391" s="21">
        <v>0</v>
      </c>
      <c r="E391" s="20"/>
    </row>
    <row r="392" spans="1:5" ht="15.5">
      <c r="A392" s="21">
        <v>480</v>
      </c>
      <c r="B392" s="22">
        <v>2.619999885559082</v>
      </c>
      <c r="C392" s="21">
        <v>2</v>
      </c>
      <c r="D392" s="21">
        <v>1</v>
      </c>
      <c r="E392" s="20"/>
    </row>
    <row r="393" spans="1:5" ht="15.5">
      <c r="A393" s="21">
        <v>420</v>
      </c>
      <c r="B393" s="22">
        <v>3.0199999809265137</v>
      </c>
      <c r="C393" s="21">
        <v>1</v>
      </c>
      <c r="D393" s="21">
        <v>0</v>
      </c>
      <c r="E393" s="20"/>
    </row>
    <row r="394" spans="1:5" ht="15.5">
      <c r="A394" s="21">
        <v>740</v>
      </c>
      <c r="B394" s="22">
        <v>3.8599998950958252</v>
      </c>
      <c r="C394" s="21">
        <v>2</v>
      </c>
      <c r="D394" s="21">
        <v>1</v>
      </c>
      <c r="E394" s="20"/>
    </row>
    <row r="395" spans="1:5" ht="15.5">
      <c r="A395" s="21">
        <v>580</v>
      </c>
      <c r="B395" s="22">
        <v>3.3599998950958252</v>
      </c>
      <c r="C395" s="21">
        <v>2</v>
      </c>
      <c r="D395" s="21">
        <v>0</v>
      </c>
      <c r="E395" s="20"/>
    </row>
    <row r="396" spans="1:5" ht="15.5">
      <c r="A396" s="21">
        <v>640</v>
      </c>
      <c r="B396" s="22">
        <v>3.1700000762939453</v>
      </c>
      <c r="C396" s="21">
        <v>2</v>
      </c>
      <c r="D396" s="21">
        <v>0</v>
      </c>
      <c r="E396" s="20"/>
    </row>
    <row r="397" spans="1:5" ht="15.5">
      <c r="A397" s="21">
        <v>640</v>
      </c>
      <c r="B397" s="22">
        <v>3.5099999904632568</v>
      </c>
      <c r="C397" s="21">
        <v>2</v>
      </c>
      <c r="D397" s="21">
        <v>0</v>
      </c>
      <c r="E397" s="20"/>
    </row>
    <row r="398" spans="1:5" ht="15.5">
      <c r="A398" s="21">
        <v>800</v>
      </c>
      <c r="B398" s="22">
        <v>3.0499999523162842</v>
      </c>
      <c r="C398" s="21">
        <v>2</v>
      </c>
      <c r="D398" s="21">
        <v>1</v>
      </c>
      <c r="E398" s="20"/>
    </row>
    <row r="399" spans="1:5" ht="15.5">
      <c r="A399" s="21">
        <v>660</v>
      </c>
      <c r="B399" s="22">
        <v>3.880000114440918</v>
      </c>
      <c r="C399" s="21">
        <v>2</v>
      </c>
      <c r="D399" s="21">
        <v>1</v>
      </c>
      <c r="E399" s="20"/>
    </row>
    <row r="400" spans="1:5" ht="15.5">
      <c r="A400" s="21">
        <v>600</v>
      </c>
      <c r="B400" s="22">
        <v>3.380000114440918</v>
      </c>
      <c r="C400" s="21">
        <v>3</v>
      </c>
      <c r="D400" s="21">
        <v>1</v>
      </c>
      <c r="E400" s="20"/>
    </row>
    <row r="401" spans="1:5" ht="15.5">
      <c r="A401" s="21">
        <v>620</v>
      </c>
      <c r="B401" s="22">
        <v>3.75</v>
      </c>
      <c r="C401" s="21">
        <v>2</v>
      </c>
      <c r="D401" s="21">
        <v>1</v>
      </c>
      <c r="E401" s="20"/>
    </row>
    <row r="402" spans="1:5" ht="15.5">
      <c r="A402" s="21">
        <v>460</v>
      </c>
      <c r="B402" s="22">
        <v>3.9900000095367432</v>
      </c>
      <c r="C402" s="21">
        <v>3</v>
      </c>
      <c r="D402" s="21">
        <v>1</v>
      </c>
      <c r="E402" s="20"/>
    </row>
    <row r="403" spans="1:5" ht="15.5">
      <c r="A403" s="21">
        <v>620</v>
      </c>
      <c r="B403" s="22">
        <v>4</v>
      </c>
      <c r="C403" s="21">
        <v>2</v>
      </c>
      <c r="D403" s="21">
        <v>0</v>
      </c>
      <c r="E403" s="20"/>
    </row>
    <row r="404" spans="1:5" ht="15.5">
      <c r="A404" s="21">
        <v>560</v>
      </c>
      <c r="B404" s="22">
        <v>3.0399999618530273</v>
      </c>
      <c r="C404" s="21">
        <v>3</v>
      </c>
      <c r="D404" s="21">
        <v>0</v>
      </c>
      <c r="E404" s="20"/>
    </row>
    <row r="405" spans="1:5" ht="15.5">
      <c r="A405" s="21">
        <v>460</v>
      </c>
      <c r="B405" s="22">
        <v>2.630000114440918</v>
      </c>
      <c r="C405" s="21">
        <v>2</v>
      </c>
      <c r="D405" s="21">
        <v>0</v>
      </c>
      <c r="E405" s="20"/>
    </row>
    <row r="406" spans="1:5" ht="15.5">
      <c r="A406" s="21">
        <v>700</v>
      </c>
      <c r="B406" s="22">
        <v>3.6500000953674316</v>
      </c>
      <c r="C406" s="21">
        <v>2</v>
      </c>
      <c r="D406" s="21">
        <v>0</v>
      </c>
      <c r="E406" s="20"/>
    </row>
    <row r="407" spans="1:5" ht="15.5">
      <c r="A407" s="21">
        <v>600</v>
      </c>
      <c r="B407" s="22">
        <v>3.8900001049041748</v>
      </c>
      <c r="C407" s="21">
        <v>3</v>
      </c>
      <c r="D407" s="21">
        <v>0</v>
      </c>
      <c r="E407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B2" sqref="B2"/>
    </sheetView>
  </sheetViews>
  <sheetFormatPr defaultColWidth="9.1640625" defaultRowHeight="21"/>
  <cols>
    <col min="1" max="2" width="9.1640625" style="1"/>
    <col min="3" max="3" width="12.58203125" style="1" customWidth="1"/>
    <col min="4" max="4" width="11.4140625" style="1" customWidth="1"/>
    <col min="5" max="5" width="12.83203125" style="1" customWidth="1"/>
    <col min="6" max="6" width="21" style="1" customWidth="1"/>
    <col min="7" max="7" width="17.83203125" style="1" customWidth="1"/>
    <col min="8" max="8" width="27.75" style="1" bestFit="1" customWidth="1"/>
    <col min="9" max="16384" width="9.1640625" style="1"/>
  </cols>
  <sheetData>
    <row r="1" spans="1:8">
      <c r="A1" s="1" t="s">
        <v>46</v>
      </c>
    </row>
    <row r="2" spans="1:8">
      <c r="A2" s="34" t="s">
        <v>47</v>
      </c>
      <c r="B2" s="34" t="s">
        <v>48</v>
      </c>
      <c r="C2" s="34" t="s">
        <v>49</v>
      </c>
      <c r="D2" s="34" t="s">
        <v>50</v>
      </c>
      <c r="E2" s="34" t="s">
        <v>51</v>
      </c>
      <c r="F2" s="34" t="s">
        <v>52</v>
      </c>
      <c r="G2" s="34" t="s">
        <v>90</v>
      </c>
      <c r="H2" s="34" t="s">
        <v>91</v>
      </c>
    </row>
    <row r="3" spans="1:8">
      <c r="A3" s="32">
        <v>1</v>
      </c>
      <c r="B3" s="31">
        <v>37</v>
      </c>
      <c r="C3" s="33">
        <v>70.47</v>
      </c>
      <c r="D3" s="31" t="s">
        <v>53</v>
      </c>
      <c r="E3" s="31">
        <v>55.79</v>
      </c>
      <c r="F3" s="31" t="s">
        <v>54</v>
      </c>
      <c r="G3" s="31">
        <f>IF(D3="male",0,1)</f>
        <v>0</v>
      </c>
      <c r="H3" s="31">
        <f>IF(F3="yes",1,0)</f>
        <v>0</v>
      </c>
    </row>
    <row r="4" spans="1:8">
      <c r="A4" s="32">
        <v>2</v>
      </c>
      <c r="B4" s="31">
        <v>73</v>
      </c>
      <c r="C4" s="33">
        <v>50.34</v>
      </c>
      <c r="D4" s="31" t="s">
        <v>55</v>
      </c>
      <c r="E4" s="31">
        <v>35</v>
      </c>
      <c r="F4" s="31" t="s">
        <v>54</v>
      </c>
      <c r="G4" s="31">
        <f t="shared" ref="G4:G18" si="0">IF(D4="male",0,1)</f>
        <v>1</v>
      </c>
      <c r="H4" s="31">
        <f t="shared" ref="H4:H18" si="1">IF(F4="yes",1,0)</f>
        <v>0</v>
      </c>
    </row>
    <row r="5" spans="1:8">
      <c r="A5" s="32">
        <v>3</v>
      </c>
      <c r="B5" s="31">
        <v>46</v>
      </c>
      <c r="C5" s="33">
        <v>87.65</v>
      </c>
      <c r="D5" s="31" t="s">
        <v>53</v>
      </c>
      <c r="E5" s="31">
        <v>42.93</v>
      </c>
      <c r="F5" s="31" t="s">
        <v>56</v>
      </c>
      <c r="G5" s="31">
        <f t="shared" si="0"/>
        <v>0</v>
      </c>
      <c r="H5" s="31">
        <f t="shared" si="1"/>
        <v>1</v>
      </c>
    </row>
    <row r="6" spans="1:8">
      <c r="A6" s="32">
        <v>4</v>
      </c>
      <c r="B6" s="31">
        <v>36</v>
      </c>
      <c r="C6" s="33">
        <v>89.8</v>
      </c>
      <c r="D6" s="31" t="s">
        <v>55</v>
      </c>
      <c r="E6" s="31">
        <v>28.3</v>
      </c>
      <c r="F6" s="31" t="s">
        <v>56</v>
      </c>
      <c r="G6" s="31">
        <f t="shared" si="0"/>
        <v>1</v>
      </c>
      <c r="H6" s="31">
        <f t="shared" si="1"/>
        <v>1</v>
      </c>
    </row>
    <row r="7" spans="1:8">
      <c r="A7" s="32">
        <v>5</v>
      </c>
      <c r="B7" s="31">
        <v>34</v>
      </c>
      <c r="C7" s="33">
        <v>103.02</v>
      </c>
      <c r="D7" s="31" t="s">
        <v>53</v>
      </c>
      <c r="E7" s="31">
        <v>10.56</v>
      </c>
      <c r="F7" s="31" t="s">
        <v>54</v>
      </c>
      <c r="G7" s="31">
        <f t="shared" si="0"/>
        <v>0</v>
      </c>
      <c r="H7" s="31">
        <f t="shared" si="1"/>
        <v>0</v>
      </c>
    </row>
    <row r="8" spans="1:8">
      <c r="A8" s="32">
        <v>6</v>
      </c>
      <c r="B8" s="31">
        <v>39</v>
      </c>
      <c r="C8" s="33">
        <v>77.37</v>
      </c>
      <c r="D8" s="31" t="s">
        <v>55</v>
      </c>
      <c r="E8" s="31">
        <v>33</v>
      </c>
      <c r="F8" s="31" t="s">
        <v>54</v>
      </c>
      <c r="G8" s="31">
        <f t="shared" si="0"/>
        <v>1</v>
      </c>
      <c r="H8" s="31">
        <f t="shared" si="1"/>
        <v>0</v>
      </c>
    </row>
    <row r="9" spans="1:8">
      <c r="A9" s="32">
        <v>7</v>
      </c>
      <c r="B9" s="31">
        <v>34</v>
      </c>
      <c r="C9" s="33">
        <v>82.48</v>
      </c>
      <c r="D9" s="31" t="s">
        <v>53</v>
      </c>
      <c r="E9" s="31">
        <v>43.48</v>
      </c>
      <c r="F9" s="31" t="s">
        <v>54</v>
      </c>
      <c r="G9" s="31">
        <f t="shared" si="0"/>
        <v>0</v>
      </c>
      <c r="H9" s="31">
        <f t="shared" si="1"/>
        <v>0</v>
      </c>
    </row>
    <row r="10" spans="1:8">
      <c r="A10" s="32">
        <v>8</v>
      </c>
      <c r="B10" s="31">
        <v>37</v>
      </c>
      <c r="C10" s="33">
        <v>75.94</v>
      </c>
      <c r="D10" s="31" t="s">
        <v>55</v>
      </c>
      <c r="E10" s="31">
        <v>30.38</v>
      </c>
      <c r="F10" s="31" t="s">
        <v>54</v>
      </c>
      <c r="G10" s="31">
        <f t="shared" si="0"/>
        <v>1</v>
      </c>
      <c r="H10" s="31">
        <f t="shared" si="1"/>
        <v>0</v>
      </c>
    </row>
    <row r="11" spans="1:8">
      <c r="A11" s="32">
        <v>9</v>
      </c>
      <c r="B11" s="31">
        <v>35</v>
      </c>
      <c r="C11" s="33">
        <v>97.11</v>
      </c>
      <c r="D11" s="31" t="s">
        <v>53</v>
      </c>
      <c r="E11" s="31">
        <v>40.17</v>
      </c>
      <c r="F11" s="31" t="s">
        <v>56</v>
      </c>
      <c r="G11" s="31">
        <f t="shared" si="0"/>
        <v>0</v>
      </c>
      <c r="H11" s="31">
        <f t="shared" si="1"/>
        <v>1</v>
      </c>
    </row>
    <row r="12" spans="1:8">
      <c r="A12" s="32">
        <v>10</v>
      </c>
      <c r="B12" s="31">
        <v>32</v>
      </c>
      <c r="C12" s="33">
        <v>78.42</v>
      </c>
      <c r="D12" s="31" t="s">
        <v>55</v>
      </c>
      <c r="E12" s="31">
        <v>36.01</v>
      </c>
      <c r="F12" s="31" t="s">
        <v>54</v>
      </c>
      <c r="G12" s="31">
        <f t="shared" si="0"/>
        <v>1</v>
      </c>
      <c r="H12" s="31">
        <f t="shared" si="1"/>
        <v>0</v>
      </c>
    </row>
    <row r="13" spans="1:8">
      <c r="A13" s="32">
        <v>11</v>
      </c>
      <c r="B13" s="31">
        <v>40</v>
      </c>
      <c r="C13" s="33">
        <v>88.02</v>
      </c>
      <c r="D13" s="31" t="s">
        <v>53</v>
      </c>
      <c r="E13" s="31">
        <v>44.22</v>
      </c>
      <c r="F13" s="31" t="s">
        <v>56</v>
      </c>
      <c r="G13" s="31">
        <f t="shared" si="0"/>
        <v>0</v>
      </c>
      <c r="H13" s="31">
        <f t="shared" si="1"/>
        <v>1</v>
      </c>
    </row>
    <row r="14" spans="1:8">
      <c r="A14" s="32">
        <v>12</v>
      </c>
      <c r="B14" s="31">
        <v>55</v>
      </c>
      <c r="C14" s="33">
        <v>74.47</v>
      </c>
      <c r="D14" s="31" t="s">
        <v>55</v>
      </c>
      <c r="E14" s="31">
        <v>38.76</v>
      </c>
      <c r="F14" s="31" t="s">
        <v>56</v>
      </c>
      <c r="G14" s="31">
        <f t="shared" si="0"/>
        <v>1</v>
      </c>
      <c r="H14" s="31">
        <f t="shared" si="1"/>
        <v>1</v>
      </c>
    </row>
    <row r="15" spans="1:8">
      <c r="A15" s="32">
        <v>13</v>
      </c>
      <c r="B15" s="31">
        <v>35</v>
      </c>
      <c r="C15" s="33">
        <v>75.98</v>
      </c>
      <c r="D15" s="31" t="s">
        <v>55</v>
      </c>
      <c r="E15" s="31">
        <v>33.090000000000003</v>
      </c>
      <c r="F15" s="31" t="s">
        <v>54</v>
      </c>
      <c r="G15" s="31">
        <f t="shared" si="0"/>
        <v>1</v>
      </c>
      <c r="H15" s="31">
        <f t="shared" si="1"/>
        <v>0</v>
      </c>
    </row>
    <row r="16" spans="1:8">
      <c r="A16" s="32">
        <v>14</v>
      </c>
      <c r="B16" s="31">
        <v>46</v>
      </c>
      <c r="C16" s="33">
        <v>58.97</v>
      </c>
      <c r="D16" s="31" t="s">
        <v>55</v>
      </c>
      <c r="E16" s="31">
        <v>44.81</v>
      </c>
      <c r="F16" s="31" t="s">
        <v>54</v>
      </c>
      <c r="G16" s="31">
        <f t="shared" si="0"/>
        <v>1</v>
      </c>
      <c r="H16" s="31">
        <f t="shared" si="1"/>
        <v>0</v>
      </c>
    </row>
    <row r="17" spans="1:8">
      <c r="A17" s="32">
        <v>15</v>
      </c>
      <c r="B17" s="31">
        <v>33</v>
      </c>
      <c r="C17" s="33">
        <v>111</v>
      </c>
      <c r="D17" s="31" t="s">
        <v>53</v>
      </c>
      <c r="E17" s="31">
        <v>31.94</v>
      </c>
      <c r="F17" s="31" t="s">
        <v>54</v>
      </c>
      <c r="G17" s="31">
        <f t="shared" si="0"/>
        <v>0</v>
      </c>
      <c r="H17" s="31">
        <f t="shared" si="1"/>
        <v>0</v>
      </c>
    </row>
    <row r="18" spans="1:8">
      <c r="A18" s="32">
        <v>16</v>
      </c>
      <c r="B18" s="31">
        <v>39</v>
      </c>
      <c r="C18" s="33">
        <v>79.81</v>
      </c>
      <c r="D18" s="31" t="s">
        <v>55</v>
      </c>
      <c r="E18" s="31">
        <v>34.479999999999997</v>
      </c>
      <c r="F18" s="31" t="s">
        <v>54</v>
      </c>
      <c r="G18" s="31">
        <f t="shared" si="0"/>
        <v>1</v>
      </c>
      <c r="H18" s="31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17E-0DBF-4583-8218-7E78170335CA}">
  <dimension ref="A1:BF28"/>
  <sheetViews>
    <sheetView zoomScale="73" zoomScaleNormal="100" workbookViewId="0">
      <selection activeCell="C27" sqref="C27"/>
    </sheetView>
  </sheetViews>
  <sheetFormatPr defaultRowHeight="14"/>
  <cols>
    <col min="1" max="2" width="8.75" bestFit="1" customWidth="1"/>
    <col min="3" max="3" width="10.25" bestFit="1" customWidth="1"/>
    <col min="4" max="4" width="9.4140625" bestFit="1" customWidth="1"/>
    <col min="5" max="5" width="17.9140625" bestFit="1" customWidth="1"/>
    <col min="6" max="6" width="27.83203125" bestFit="1" customWidth="1"/>
    <col min="7" max="8" width="8.75" bestFit="1" customWidth="1"/>
    <col min="9" max="9" width="14.5" bestFit="1" customWidth="1"/>
    <col min="10" max="12" width="8.75" bestFit="1" customWidth="1"/>
    <col min="15" max="15" width="8.83203125" bestFit="1" customWidth="1"/>
    <col min="18" max="18" width="8.75" bestFit="1" customWidth="1"/>
    <col min="19" max="22" width="8.83203125" bestFit="1" customWidth="1"/>
    <col min="23" max="23" width="10.9140625" bestFit="1" customWidth="1"/>
    <col min="24" max="24" width="8.83203125" bestFit="1" customWidth="1"/>
    <col min="25" max="25" width="13.5" bestFit="1" customWidth="1"/>
    <col min="26" max="28" width="8.75" bestFit="1" customWidth="1"/>
    <col min="29" max="29" width="14.5" bestFit="1" customWidth="1"/>
    <col min="30" max="30" width="8.75" bestFit="1" customWidth="1"/>
    <col min="33" max="33" width="8.75" bestFit="1" customWidth="1"/>
    <col min="36" max="36" width="8.75" bestFit="1" customWidth="1"/>
    <col min="38" max="42" width="8.75" bestFit="1" customWidth="1"/>
    <col min="44" max="44" width="8.75" bestFit="1" customWidth="1"/>
    <col min="47" max="49" width="8.75" bestFit="1" customWidth="1"/>
    <col min="51" max="58" width="8.75" bestFit="1" customWidth="1"/>
  </cols>
  <sheetData>
    <row r="1" spans="1:58" ht="21">
      <c r="A1" s="34" t="s">
        <v>47</v>
      </c>
      <c r="B1" s="34" t="s">
        <v>48</v>
      </c>
      <c r="C1" s="34" t="s">
        <v>49</v>
      </c>
      <c r="D1" s="34" t="s">
        <v>51</v>
      </c>
      <c r="E1" s="34" t="s">
        <v>90</v>
      </c>
      <c r="F1" s="34" t="s">
        <v>91</v>
      </c>
      <c r="G1" s="27" t="s">
        <v>10</v>
      </c>
      <c r="H1" s="27" t="s">
        <v>98</v>
      </c>
      <c r="I1" s="27" t="s">
        <v>32</v>
      </c>
      <c r="J1" s="27" t="s">
        <v>99</v>
      </c>
      <c r="K1" s="27" t="s">
        <v>100</v>
      </c>
      <c r="L1" s="27" t="s">
        <v>101</v>
      </c>
    </row>
    <row r="2" spans="1:58" ht="21">
      <c r="A2" s="32">
        <v>1</v>
      </c>
      <c r="B2" s="31">
        <v>37</v>
      </c>
      <c r="C2" s="33">
        <v>70.47</v>
      </c>
      <c r="D2" s="31">
        <v>55.79</v>
      </c>
      <c r="E2" s="31">
        <v>0</v>
      </c>
      <c r="F2" s="31">
        <v>0</v>
      </c>
      <c r="G2">
        <f>$B$19+($B$20*B2)+($B$21*C2)+($B$22*D2)+($B$23*E2)</f>
        <v>-2.1743907887806628</v>
      </c>
      <c r="H2">
        <f>1/(1+EXP(-G2))</f>
        <v>0.10207389279509736</v>
      </c>
      <c r="I2">
        <f>(F2*LN(H2))+(1-F2)*(LN(1-H2))</f>
        <v>-0.10766750002897317</v>
      </c>
      <c r="J2">
        <f>SUM(I2:I17)</f>
        <v>-4.7167863847700726</v>
      </c>
      <c r="K2">
        <f>IF(H2&gt;$B$25,1,0)</f>
        <v>0</v>
      </c>
      <c r="L2">
        <f>IF(K2=F2,1,0)</f>
        <v>1</v>
      </c>
      <c r="N2" s="27" t="s">
        <v>38</v>
      </c>
      <c r="O2" s="36">
        <f>AVERAGE(L2:L17)</f>
        <v>0.875</v>
      </c>
      <c r="R2" t="s">
        <v>102</v>
      </c>
      <c r="AT2" t="s">
        <v>104</v>
      </c>
      <c r="AY2" t="s">
        <v>135</v>
      </c>
    </row>
    <row r="3" spans="1:58" ht="21.5" thickBot="1">
      <c r="A3" s="32">
        <v>2</v>
      </c>
      <c r="B3" s="31">
        <v>73</v>
      </c>
      <c r="C3" s="33">
        <v>50.34</v>
      </c>
      <c r="D3" s="31">
        <v>35</v>
      </c>
      <c r="E3" s="31">
        <v>1</v>
      </c>
      <c r="F3" s="31">
        <v>0</v>
      </c>
      <c r="G3">
        <f t="shared" ref="G3:G17" si="0">$B$19+($B$20*B3)+($B$21*C3)+($B$22*D3)+($B$23*E3)</f>
        <v>-3.5221334393248007</v>
      </c>
      <c r="H3">
        <f t="shared" ref="H3:H17" si="1">1/(1+EXP(-G3))</f>
        <v>2.8688985844443897E-2</v>
      </c>
      <c r="I3">
        <f t="shared" ref="I3:I17" si="2">(F3*LN(H3))+(1-F3)*(LN(1-H3))</f>
        <v>-2.910855903600754E-2</v>
      </c>
      <c r="K3">
        <f t="shared" ref="K3:K17" si="3">IF(H3&gt;$B$25,1,0)</f>
        <v>0</v>
      </c>
      <c r="L3">
        <f t="shared" ref="L3:L17" si="4">IF(K3=F3,1,0)</f>
        <v>1</v>
      </c>
    </row>
    <row r="4" spans="1:58" ht="21.5" thickTop="1">
      <c r="A4" s="32">
        <v>3</v>
      </c>
      <c r="B4" s="31">
        <v>46</v>
      </c>
      <c r="C4" s="33">
        <v>87.65</v>
      </c>
      <c r="D4" s="31">
        <v>42.93</v>
      </c>
      <c r="E4" s="31">
        <v>0</v>
      </c>
      <c r="F4" s="31">
        <v>1</v>
      </c>
      <c r="G4">
        <f t="shared" si="0"/>
        <v>2.1571527288194972</v>
      </c>
      <c r="H4">
        <f t="shared" si="1"/>
        <v>0.89633528321588363</v>
      </c>
      <c r="I4">
        <f t="shared" si="2"/>
        <v>-0.10944073598484498</v>
      </c>
      <c r="K4">
        <f t="shared" si="3"/>
        <v>1</v>
      </c>
      <c r="L4">
        <f t="shared" si="4"/>
        <v>1</v>
      </c>
      <c r="R4" s="53" t="str">
        <f>B1</f>
        <v>Age</v>
      </c>
      <c r="S4" s="53" t="str">
        <f t="shared" ref="S4:U4" si="5">C1</f>
        <v>Weight</v>
      </c>
      <c r="T4" s="53" t="str">
        <f t="shared" si="5"/>
        <v>VO2Max</v>
      </c>
      <c r="U4" s="53" t="str">
        <f t="shared" si="5"/>
        <v>Gender_dummy</v>
      </c>
      <c r="V4" s="53" t="s">
        <v>107</v>
      </c>
      <c r="W4" s="53" t="s">
        <v>108</v>
      </c>
      <c r="X4" s="53" t="s">
        <v>75</v>
      </c>
      <c r="Y4" s="53" t="s">
        <v>109</v>
      </c>
      <c r="Z4" s="53" t="s">
        <v>110</v>
      </c>
      <c r="AA4" s="53" t="s">
        <v>111</v>
      </c>
      <c r="AB4" s="53" t="s">
        <v>112</v>
      </c>
      <c r="AC4" s="53" t="s">
        <v>32</v>
      </c>
      <c r="AD4" s="53" t="s">
        <v>113</v>
      </c>
      <c r="AG4" t="s">
        <v>114</v>
      </c>
      <c r="AI4" t="s">
        <v>115</v>
      </c>
      <c r="AJ4" s="39">
        <f>V21*LN(V21/X21)+W21*LN(W21/X21)</f>
        <v>-9.9373819928839211</v>
      </c>
      <c r="AL4" s="51" t="s">
        <v>126</v>
      </c>
      <c r="AM4" s="51"/>
      <c r="AN4" s="51"/>
      <c r="AO4" s="51"/>
      <c r="AR4" t="s">
        <v>103</v>
      </c>
      <c r="AU4" s="56" t="s">
        <v>133</v>
      </c>
      <c r="AV4" s="56" t="s">
        <v>134</v>
      </c>
      <c r="AY4" s="38" t="s">
        <v>110</v>
      </c>
      <c r="AZ4" s="38" t="s">
        <v>108</v>
      </c>
      <c r="BA4" s="38" t="s">
        <v>107</v>
      </c>
      <c r="BB4" s="38" t="s">
        <v>136</v>
      </c>
      <c r="BC4" s="38" t="s">
        <v>137</v>
      </c>
      <c r="BD4" s="38" t="s">
        <v>138</v>
      </c>
      <c r="BE4" s="38" t="s">
        <v>139</v>
      </c>
      <c r="BF4" s="38" t="s">
        <v>106</v>
      </c>
    </row>
    <row r="5" spans="1:58" ht="21">
      <c r="A5" s="32">
        <v>4</v>
      </c>
      <c r="B5" s="31">
        <v>36</v>
      </c>
      <c r="C5" s="33">
        <v>89.8</v>
      </c>
      <c r="D5" s="31">
        <v>28.3</v>
      </c>
      <c r="E5" s="31">
        <v>1</v>
      </c>
      <c r="F5" s="31">
        <v>1</v>
      </c>
      <c r="G5">
        <f t="shared" si="0"/>
        <v>-0.88562205706671548</v>
      </c>
      <c r="H5">
        <f t="shared" si="1"/>
        <v>0.29201410669859218</v>
      </c>
      <c r="I5">
        <f t="shared" si="2"/>
        <v>-1.2309531672691583</v>
      </c>
      <c r="K5">
        <f t="shared" si="3"/>
        <v>0</v>
      </c>
      <c r="L5">
        <f t="shared" si="4"/>
        <v>0</v>
      </c>
      <c r="Q5">
        <v>1</v>
      </c>
      <c r="R5">
        <f>B2</f>
        <v>37</v>
      </c>
      <c r="S5">
        <f t="shared" ref="S5:V5" si="6">C2</f>
        <v>70.47</v>
      </c>
      <c r="T5">
        <f t="shared" si="6"/>
        <v>55.79</v>
      </c>
      <c r="U5">
        <f t="shared" si="6"/>
        <v>0</v>
      </c>
      <c r="V5" s="45">
        <f t="shared" si="6"/>
        <v>0</v>
      </c>
      <c r="W5">
        <f>1-V5</f>
        <v>1</v>
      </c>
      <c r="X5" s="46">
        <f>V5+W5</f>
        <v>1</v>
      </c>
      <c r="Y5">
        <f>IF(X5=0,"",V5/X5)</f>
        <v>0</v>
      </c>
      <c r="Z5">
        <f>1/(1+EXP(-$AG$6-MMULT(R5:U5,$AG$7:$AG$10)))</f>
        <v>0.10207393148715478</v>
      </c>
      <c r="AA5" s="42">
        <f>X5*Z5</f>
        <v>0.10207393148715478</v>
      </c>
      <c r="AB5" s="44">
        <f>X5-AA5</f>
        <v>0.89792606851284518</v>
      </c>
      <c r="AC5" s="42">
        <f>IFERROR(X5*(Y5*LN(Z5)+(1-Y5)*LN(1-Z5)),0)</f>
        <v>-0.1076675431194435</v>
      </c>
      <c r="AD5" s="44">
        <f>100*IF(Z5&gt;=$AU$11,V5/X5,W5/X5)</f>
        <v>100</v>
      </c>
      <c r="AI5" t="s">
        <v>116</v>
      </c>
      <c r="AJ5" s="41">
        <f>AC21</f>
        <v>-4.7167863844730986</v>
      </c>
      <c r="AL5" s="42">
        <f t="array" ref="AL5:AP9">MINVERSE(MMULT(TRANSPOSE([1]!DEsign(R5:U20)),Z5:Z20*(1-Z5:Z20)*X5:X20*[1]!DEsign(R5:U20)))</f>
        <v>14465.774493388673</v>
      </c>
      <c r="AM5" s="43">
        <v>-55.321015155424327</v>
      </c>
      <c r="AN5" s="43">
        <v>-79.113178244890534</v>
      </c>
      <c r="AO5" s="43">
        <v>-120.13656192405047</v>
      </c>
      <c r="AP5" s="44">
        <v>-1933.8219454203081</v>
      </c>
      <c r="AR5" s="39">
        <f t="array" ref="AR5:AR9">MMULT(TRANSPOSE([1]!DEsign(R5:U20)),X5:X20*(Y5:Y20-Z5:Z20))</f>
        <v>-5.6975978298012819E-5</v>
      </c>
      <c r="AT5" t="s">
        <v>111</v>
      </c>
      <c r="AU5" s="42">
        <f>SUMIF(Z5:Z20,"&gt;="&amp;AU11,V5:V20)</f>
        <v>4</v>
      </c>
      <c r="AV5" s="44">
        <f>SUMIF(Z5:Z20,"&gt;="&amp;AU11,W5:W20)</f>
        <v>1</v>
      </c>
      <c r="AW5">
        <f>AU5+AV5</f>
        <v>5</v>
      </c>
      <c r="BB5">
        <v>0</v>
      </c>
      <c r="BC5">
        <v>0</v>
      </c>
      <c r="BD5">
        <f>1-BB5/BB$21</f>
        <v>1</v>
      </c>
      <c r="BE5">
        <f>1-BC5/BC$21</f>
        <v>1</v>
      </c>
      <c r="BF5">
        <f>(BD5-BD6)*BE5</f>
        <v>9.0909090909090939E-2</v>
      </c>
    </row>
    <row r="6" spans="1:58" ht="21">
      <c r="A6" s="32">
        <v>5</v>
      </c>
      <c r="B6" s="31">
        <v>34</v>
      </c>
      <c r="C6" s="33">
        <v>103.02</v>
      </c>
      <c r="D6" s="31">
        <v>10.56</v>
      </c>
      <c r="E6" s="31">
        <v>0</v>
      </c>
      <c r="F6" s="31">
        <v>0</v>
      </c>
      <c r="G6">
        <f t="shared" si="0"/>
        <v>-26.670247974012238</v>
      </c>
      <c r="H6">
        <f t="shared" si="1"/>
        <v>2.6137164662024958E-12</v>
      </c>
      <c r="I6">
        <f t="shared" si="2"/>
        <v>-2.6136870445759593E-12</v>
      </c>
      <c r="K6">
        <f t="shared" si="3"/>
        <v>0</v>
      </c>
      <c r="L6">
        <f t="shared" si="4"/>
        <v>1</v>
      </c>
      <c r="Q6">
        <v>2</v>
      </c>
      <c r="R6">
        <f t="shared" ref="R6:R20" si="7">B3</f>
        <v>73</v>
      </c>
      <c r="S6">
        <f t="shared" ref="S6:S20" si="8">C3</f>
        <v>50.34</v>
      </c>
      <c r="T6">
        <f t="shared" ref="T6:T20" si="9">D3</f>
        <v>35</v>
      </c>
      <c r="U6">
        <f t="shared" ref="U6:U20" si="10">E3</f>
        <v>1</v>
      </c>
      <c r="V6" s="45">
        <f t="shared" ref="V6:V20" si="11">F3</f>
        <v>0</v>
      </c>
      <c r="W6">
        <f t="shared" ref="W6:W20" si="12">1-V6</f>
        <v>1</v>
      </c>
      <c r="X6" s="46">
        <f t="shared" ref="X6:X20" si="13">V6+W6</f>
        <v>1</v>
      </c>
      <c r="Y6">
        <f t="shared" ref="Y6:Y20" si="14">IF(X6=0,"",V6/X6)</f>
        <v>0</v>
      </c>
      <c r="Z6">
        <f t="shared" ref="Z6:Z20" si="15">1/(1+EXP(-$AG$6-MMULT(R6:U6,$AG$7:$AG$10)))</f>
        <v>2.8688975834213728E-2</v>
      </c>
      <c r="AA6" s="45">
        <f t="shared" ref="AA6:AA20" si="16">X6*Z6</f>
        <v>2.8688975834213728E-2</v>
      </c>
      <c r="AB6" s="46">
        <f t="shared" ref="AB6:AB20" si="17">X6-AA6</f>
        <v>0.9713110241657863</v>
      </c>
      <c r="AC6" s="45">
        <f t="shared" ref="AC6:AC20" si="18">IFERROR(X6*(Y6*LN(Z6)+(1-Y6)*LN(1-Z6)),0)</f>
        <v>-2.9108548730111691E-2</v>
      </c>
      <c r="AD6" s="46">
        <f t="shared" ref="AD6:AD20" si="19">100*IF(Z6&gt;=$AU$11,V6/X6,W6/X6)</f>
        <v>100</v>
      </c>
      <c r="AG6" s="39">
        <v>-133.63217475138975</v>
      </c>
      <c r="AL6" s="45">
        <v>-55.321015155422018</v>
      </c>
      <c r="AM6">
        <v>0.23133217536182124</v>
      </c>
      <c r="AN6">
        <v>0.30080664878216712</v>
      </c>
      <c r="AO6">
        <v>0.4456746582618436</v>
      </c>
      <c r="AP6" s="46">
        <v>7.2045303205192202</v>
      </c>
      <c r="AR6" s="40">
        <v>1.5085979152225093E-3</v>
      </c>
      <c r="AT6" t="s">
        <v>112</v>
      </c>
      <c r="AU6" s="47">
        <f>AU7-AU5</f>
        <v>1</v>
      </c>
      <c r="AV6" s="49">
        <f>AV7-AV5</f>
        <v>10</v>
      </c>
      <c r="AW6">
        <f t="shared" ref="AW6:AW7" si="20">AU6+AV6</f>
        <v>11</v>
      </c>
      <c r="AY6">
        <f t="array" ref="AY6:BA21">[1]!SelectCols(V5:Z20,"5,2,1",1)</f>
        <v>2.6137299243888831E-12</v>
      </c>
      <c r="AZ6">
        <v>1</v>
      </c>
      <c r="BA6">
        <v>0</v>
      </c>
      <c r="BB6">
        <f>BB5+AZ6</f>
        <v>1</v>
      </c>
      <c r="BC6">
        <f>BC5+BA6</f>
        <v>0</v>
      </c>
      <c r="BD6">
        <f t="shared" ref="BD6:BD21" si="21">1-BB6/BB$21</f>
        <v>0.90909090909090906</v>
      </c>
      <c r="BE6">
        <f t="shared" ref="BE6:BE21" si="22">1-BC6/BC$21</f>
        <v>1</v>
      </c>
      <c r="BF6">
        <f t="shared" ref="BF6:BF21" si="23">(BD6-BD7)*BE6</f>
        <v>9.0909090909090939E-2</v>
      </c>
    </row>
    <row r="7" spans="1:58" ht="21">
      <c r="A7" s="32">
        <v>6</v>
      </c>
      <c r="B7" s="31">
        <v>39</v>
      </c>
      <c r="C7" s="33">
        <v>77.37</v>
      </c>
      <c r="D7" s="31">
        <v>33</v>
      </c>
      <c r="E7" s="31">
        <v>1</v>
      </c>
      <c r="F7" s="31">
        <v>0</v>
      </c>
      <c r="G7">
        <f t="shared" si="0"/>
        <v>-3.6908254778593736</v>
      </c>
      <c r="H7">
        <f t="shared" si="1"/>
        <v>2.4343980400718931E-2</v>
      </c>
      <c r="I7">
        <f t="shared" si="2"/>
        <v>-2.464519362540531E-2</v>
      </c>
      <c r="K7">
        <f t="shared" si="3"/>
        <v>0</v>
      </c>
      <c r="L7">
        <f t="shared" si="4"/>
        <v>1</v>
      </c>
      <c r="Q7">
        <v>3</v>
      </c>
      <c r="R7">
        <f t="shared" si="7"/>
        <v>46</v>
      </c>
      <c r="S7">
        <f t="shared" si="8"/>
        <v>87.65</v>
      </c>
      <c r="T7">
        <f t="shared" si="9"/>
        <v>42.93</v>
      </c>
      <c r="U7">
        <f t="shared" si="10"/>
        <v>0</v>
      </c>
      <c r="V7" s="45">
        <f t="shared" si="11"/>
        <v>1</v>
      </c>
      <c r="W7">
        <f t="shared" si="12"/>
        <v>0</v>
      </c>
      <c r="X7" s="46">
        <f t="shared" si="13"/>
        <v>1</v>
      </c>
      <c r="Y7">
        <f t="shared" si="14"/>
        <v>1</v>
      </c>
      <c r="Z7">
        <f t="shared" si="15"/>
        <v>0.89633524118644026</v>
      </c>
      <c r="AA7" s="45">
        <f t="shared" si="16"/>
        <v>0.89633524118644026</v>
      </c>
      <c r="AB7" s="46">
        <f t="shared" si="17"/>
        <v>0.10366475881355974</v>
      </c>
      <c r="AC7" s="45">
        <f t="shared" si="18"/>
        <v>-0.10944078287516064</v>
      </c>
      <c r="AD7" s="46">
        <f t="shared" si="19"/>
        <v>100</v>
      </c>
      <c r="AG7" s="40">
        <v>0.54141287038442465</v>
      </c>
      <c r="AI7" t="s">
        <v>117</v>
      </c>
      <c r="AJ7" s="39">
        <f>2*(AJ5-AJ4)</f>
        <v>10.441191216821645</v>
      </c>
      <c r="AL7" s="45">
        <v>-79.113178244891287</v>
      </c>
      <c r="AM7">
        <v>0.30080664878218277</v>
      </c>
      <c r="AN7">
        <v>0.43381782168398997</v>
      </c>
      <c r="AO7">
        <v>0.65616481331821586</v>
      </c>
      <c r="AP7" s="46">
        <v>10.589398600291151</v>
      </c>
      <c r="AR7" s="40">
        <v>-7.5972621973718901E-3</v>
      </c>
      <c r="AU7">
        <f>V21</f>
        <v>5</v>
      </c>
      <c r="AV7">
        <f>W21</f>
        <v>11</v>
      </c>
      <c r="AW7">
        <f t="shared" si="20"/>
        <v>16</v>
      </c>
      <c r="AY7">
        <v>1.8543696236417756E-4</v>
      </c>
      <c r="AZ7">
        <v>1</v>
      </c>
      <c r="BA7">
        <v>0</v>
      </c>
      <c r="BB7">
        <f t="shared" ref="BB7:BB21" si="24">BB6+AZ7</f>
        <v>2</v>
      </c>
      <c r="BC7">
        <f t="shared" ref="BC7:BC21" si="25">BC6+BA7</f>
        <v>0</v>
      </c>
      <c r="BD7">
        <f t="shared" si="21"/>
        <v>0.81818181818181812</v>
      </c>
      <c r="BE7">
        <f t="shared" si="22"/>
        <v>1</v>
      </c>
      <c r="BF7">
        <f t="shared" si="23"/>
        <v>9.0909090909090828E-2</v>
      </c>
    </row>
    <row r="8" spans="1:58" ht="21">
      <c r="A8" s="32">
        <v>7</v>
      </c>
      <c r="B8" s="31">
        <v>34</v>
      </c>
      <c r="C8" s="33">
        <v>82.48</v>
      </c>
      <c r="D8" s="31">
        <v>43.48</v>
      </c>
      <c r="E8" s="31">
        <v>0</v>
      </c>
      <c r="F8" s="31">
        <v>0</v>
      </c>
      <c r="G8">
        <f t="shared" si="0"/>
        <v>-7.6530855785894758</v>
      </c>
      <c r="H8">
        <f t="shared" si="1"/>
        <v>4.7435240429219975E-4</v>
      </c>
      <c r="I8">
        <f t="shared" si="2"/>
        <v>-4.7446494498460127E-4</v>
      </c>
      <c r="K8">
        <f t="shared" si="3"/>
        <v>0</v>
      </c>
      <c r="L8">
        <f t="shared" si="4"/>
        <v>1</v>
      </c>
      <c r="Q8">
        <v>4</v>
      </c>
      <c r="R8">
        <f t="shared" si="7"/>
        <v>36</v>
      </c>
      <c r="S8">
        <f t="shared" si="8"/>
        <v>89.8</v>
      </c>
      <c r="T8">
        <f t="shared" si="9"/>
        <v>28.3</v>
      </c>
      <c r="U8">
        <f t="shared" si="10"/>
        <v>1</v>
      </c>
      <c r="V8" s="45">
        <f t="shared" si="11"/>
        <v>1</v>
      </c>
      <c r="W8">
        <f t="shared" si="12"/>
        <v>0</v>
      </c>
      <c r="X8" s="46">
        <f t="shared" si="13"/>
        <v>1</v>
      </c>
      <c r="Y8">
        <f t="shared" si="14"/>
        <v>1</v>
      </c>
      <c r="Z8">
        <f t="shared" si="15"/>
        <v>0.29201412332692955</v>
      </c>
      <c r="AA8" s="45">
        <f t="shared" si="16"/>
        <v>0.29201412332692955</v>
      </c>
      <c r="AB8" s="46">
        <f t="shared" si="17"/>
        <v>0.70798587667307045</v>
      </c>
      <c r="AC8" s="45">
        <f t="shared" si="18"/>
        <v>-1.23095311032555</v>
      </c>
      <c r="AD8" s="46">
        <f t="shared" si="19"/>
        <v>0</v>
      </c>
      <c r="AG8" s="40">
        <v>0.75225379200442399</v>
      </c>
      <c r="AI8" t="s">
        <v>77</v>
      </c>
      <c r="AJ8" s="40">
        <f>COUNT(R5:U5)</f>
        <v>4</v>
      </c>
      <c r="AL8" s="45">
        <v>-120.13656192405087</v>
      </c>
      <c r="AM8">
        <v>0.4456746582618642</v>
      </c>
      <c r="AN8">
        <v>0.65616481331821175</v>
      </c>
      <c r="AO8">
        <v>1.0122856492156291</v>
      </c>
      <c r="AP8" s="46">
        <v>16.17705916614603</v>
      </c>
      <c r="AR8" s="40">
        <v>-3.3945248520215188E-3</v>
      </c>
      <c r="AY8">
        <v>4.7435313900607992E-4</v>
      </c>
      <c r="AZ8">
        <v>1</v>
      </c>
      <c r="BA8">
        <v>0</v>
      </c>
      <c r="BB8">
        <f t="shared" si="24"/>
        <v>3</v>
      </c>
      <c r="BC8">
        <f t="shared" si="25"/>
        <v>0</v>
      </c>
      <c r="BD8">
        <f t="shared" si="21"/>
        <v>0.72727272727272729</v>
      </c>
      <c r="BE8">
        <f t="shared" si="22"/>
        <v>1</v>
      </c>
      <c r="BF8">
        <f t="shared" si="23"/>
        <v>9.0909090909090939E-2</v>
      </c>
    </row>
    <row r="9" spans="1:58" ht="21">
      <c r="A9" s="32">
        <v>8</v>
      </c>
      <c r="B9" s="31">
        <v>37</v>
      </c>
      <c r="C9" s="33">
        <v>75.94</v>
      </c>
      <c r="D9" s="31">
        <v>30.38</v>
      </c>
      <c r="E9" s="31">
        <v>1</v>
      </c>
      <c r="F9" s="31">
        <v>0</v>
      </c>
      <c r="G9">
        <f t="shared" si="0"/>
        <v>-8.5926115051511474</v>
      </c>
      <c r="H9">
        <f t="shared" si="1"/>
        <v>1.8543670278064355E-4</v>
      </c>
      <c r="I9">
        <f t="shared" si="2"/>
        <v>-1.8545389829178262E-4</v>
      </c>
      <c r="K9">
        <f t="shared" si="3"/>
        <v>0</v>
      </c>
      <c r="L9">
        <f t="shared" si="4"/>
        <v>1</v>
      </c>
      <c r="Q9">
        <v>4</v>
      </c>
      <c r="R9">
        <f t="shared" si="7"/>
        <v>34</v>
      </c>
      <c r="S9">
        <f t="shared" si="8"/>
        <v>103.02</v>
      </c>
      <c r="T9">
        <f t="shared" si="9"/>
        <v>10.56</v>
      </c>
      <c r="U9">
        <f t="shared" si="10"/>
        <v>0</v>
      </c>
      <c r="V9" s="45">
        <f t="shared" si="11"/>
        <v>0</v>
      </c>
      <c r="W9">
        <f t="shared" si="12"/>
        <v>1</v>
      </c>
      <c r="X9" s="46">
        <f t="shared" si="13"/>
        <v>1</v>
      </c>
      <c r="Y9">
        <f t="shared" si="14"/>
        <v>0</v>
      </c>
      <c r="Z9">
        <f t="shared" si="15"/>
        <v>2.6137299243888831E-12</v>
      </c>
      <c r="AA9" s="45">
        <f t="shared" si="16"/>
        <v>2.6137299243888831E-12</v>
      </c>
      <c r="AB9" s="46">
        <f t="shared" si="17"/>
        <v>0.99999999999738631</v>
      </c>
      <c r="AC9" s="45">
        <f t="shared" si="18"/>
        <v>-2.6136870445759593E-12</v>
      </c>
      <c r="AD9" s="46">
        <f t="shared" si="19"/>
        <v>100</v>
      </c>
      <c r="AG9" s="40">
        <v>1.0470368069185039</v>
      </c>
      <c r="AI9" t="s">
        <v>118</v>
      </c>
      <c r="AJ9" s="40">
        <f>_xlfn.CHISQ.DIST.RT(AJ7,AJ8)</f>
        <v>3.3616779416655418E-2</v>
      </c>
      <c r="AL9" s="47">
        <v>-1933.8219454203327</v>
      </c>
      <c r="AM9" s="48">
        <v>7.2045303205196234</v>
      </c>
      <c r="AN9" s="48">
        <v>10.589398600291188</v>
      </c>
      <c r="AO9" s="48">
        <v>16.177059166146183</v>
      </c>
      <c r="AP9" s="49">
        <v>262.63470184208501</v>
      </c>
      <c r="AR9" s="41">
        <v>-7.3394687976457984E-5</v>
      </c>
      <c r="AT9" t="s">
        <v>38</v>
      </c>
      <c r="AU9" s="57">
        <f>AU5/AU7</f>
        <v>0.8</v>
      </c>
      <c r="AV9" s="58">
        <f>AV6/AV7</f>
        <v>0.90909090909090906</v>
      </c>
      <c r="AW9">
        <f>(AU5+AV6)/AW7</f>
        <v>0.875</v>
      </c>
      <c r="AY9">
        <v>1.1038178067714522E-3</v>
      </c>
      <c r="AZ9">
        <v>1</v>
      </c>
      <c r="BA9">
        <v>0</v>
      </c>
      <c r="BB9">
        <f t="shared" si="24"/>
        <v>4</v>
      </c>
      <c r="BC9">
        <f t="shared" si="25"/>
        <v>0</v>
      </c>
      <c r="BD9">
        <f t="shared" si="21"/>
        <v>0.63636363636363635</v>
      </c>
      <c r="BE9">
        <f t="shared" si="22"/>
        <v>1</v>
      </c>
      <c r="BF9">
        <f t="shared" si="23"/>
        <v>9.0909090909090939E-2</v>
      </c>
    </row>
    <row r="10" spans="1:58" ht="21">
      <c r="A10" s="32">
        <v>9</v>
      </c>
      <c r="B10" s="31">
        <v>35</v>
      </c>
      <c r="C10" s="33">
        <v>97.11</v>
      </c>
      <c r="D10" s="31">
        <v>40.17</v>
      </c>
      <c r="E10" s="31">
        <v>0</v>
      </c>
      <c r="F10" s="31">
        <v>1</v>
      </c>
      <c r="G10">
        <f>$B$19+($B$20*B10)+($B$21*C10)+($B$22*D10)+($B$23*E10)</f>
        <v>0.42810986046468003</v>
      </c>
      <c r="H10">
        <f t="shared" si="1"/>
        <v>0.60542223035806275</v>
      </c>
      <c r="I10">
        <f t="shared" si="2"/>
        <v>-0.50182916295295599</v>
      </c>
      <c r="K10">
        <f t="shared" si="3"/>
        <v>1</v>
      </c>
      <c r="L10">
        <f t="shared" si="4"/>
        <v>1</v>
      </c>
      <c r="Q10">
        <v>5</v>
      </c>
      <c r="R10">
        <f t="shared" si="7"/>
        <v>39</v>
      </c>
      <c r="S10">
        <f t="shared" si="8"/>
        <v>77.37</v>
      </c>
      <c r="T10">
        <f t="shared" si="9"/>
        <v>33</v>
      </c>
      <c r="U10">
        <f t="shared" si="10"/>
        <v>1</v>
      </c>
      <c r="V10" s="45">
        <f t="shared" si="11"/>
        <v>0</v>
      </c>
      <c r="W10">
        <f t="shared" si="12"/>
        <v>1</v>
      </c>
      <c r="X10" s="46">
        <f t="shared" si="13"/>
        <v>1</v>
      </c>
      <c r="Y10">
        <f t="shared" si="14"/>
        <v>0</v>
      </c>
      <c r="Z10">
        <f t="shared" si="15"/>
        <v>2.4343991570467547E-2</v>
      </c>
      <c r="AA10" s="45">
        <f t="shared" si="16"/>
        <v>2.4343991570467547E-2</v>
      </c>
      <c r="AB10" s="46">
        <f t="shared" si="17"/>
        <v>0.97565600842953248</v>
      </c>
      <c r="AC10" s="45">
        <f t="shared" si="18"/>
        <v>-2.4645205073854773E-2</v>
      </c>
      <c r="AD10" s="46">
        <f t="shared" si="19"/>
        <v>100</v>
      </c>
      <c r="AG10" s="41">
        <v>16.072157283123261</v>
      </c>
      <c r="AI10" t="s">
        <v>119</v>
      </c>
      <c r="AJ10" s="40">
        <v>0.05</v>
      </c>
      <c r="AY10">
        <v>2.4343991570467547E-2</v>
      </c>
      <c r="AZ10">
        <v>1</v>
      </c>
      <c r="BA10">
        <v>0</v>
      </c>
      <c r="BB10">
        <f t="shared" si="24"/>
        <v>5</v>
      </c>
      <c r="BC10">
        <f t="shared" si="25"/>
        <v>0</v>
      </c>
      <c r="BD10">
        <f t="shared" si="21"/>
        <v>0.54545454545454541</v>
      </c>
      <c r="BE10">
        <f t="shared" si="22"/>
        <v>1</v>
      </c>
      <c r="BF10">
        <f t="shared" si="23"/>
        <v>9.0909090909090828E-2</v>
      </c>
    </row>
    <row r="11" spans="1:58" ht="21">
      <c r="A11" s="32">
        <v>10</v>
      </c>
      <c r="B11" s="31">
        <v>32</v>
      </c>
      <c r="C11" s="33">
        <v>78.42</v>
      </c>
      <c r="D11" s="31">
        <v>36.01</v>
      </c>
      <c r="E11" s="31">
        <v>1</v>
      </c>
      <c r="F11" s="31">
        <v>0</v>
      </c>
      <c r="G11">
        <f t="shared" si="0"/>
        <v>-3.539268412336174</v>
      </c>
      <c r="H11">
        <f t="shared" si="1"/>
        <v>2.8215340622244654E-2</v>
      </c>
      <c r="I11">
        <f t="shared" si="2"/>
        <v>-2.8621042916207814E-2</v>
      </c>
      <c r="K11">
        <f t="shared" si="3"/>
        <v>0</v>
      </c>
      <c r="L11">
        <f t="shared" si="4"/>
        <v>1</v>
      </c>
      <c r="Q11">
        <v>5</v>
      </c>
      <c r="R11">
        <f t="shared" si="7"/>
        <v>34</v>
      </c>
      <c r="S11">
        <f t="shared" si="8"/>
        <v>82.48</v>
      </c>
      <c r="T11">
        <f t="shared" si="9"/>
        <v>43.48</v>
      </c>
      <c r="U11">
        <f t="shared" si="10"/>
        <v>0</v>
      </c>
      <c r="V11" s="45">
        <f t="shared" si="11"/>
        <v>0</v>
      </c>
      <c r="W11">
        <f t="shared" si="12"/>
        <v>1</v>
      </c>
      <c r="X11" s="46">
        <f t="shared" si="13"/>
        <v>1</v>
      </c>
      <c r="Y11">
        <f t="shared" si="14"/>
        <v>0</v>
      </c>
      <c r="Z11">
        <f t="shared" si="15"/>
        <v>4.7435313900607992E-4</v>
      </c>
      <c r="AA11" s="45">
        <f t="shared" si="16"/>
        <v>4.7435313900607992E-4</v>
      </c>
      <c r="AB11" s="46">
        <f t="shared" si="17"/>
        <v>0.99952564686099388</v>
      </c>
      <c r="AC11" s="45">
        <f t="shared" si="18"/>
        <v>-4.744656800472366E-4</v>
      </c>
      <c r="AD11" s="46">
        <f t="shared" si="19"/>
        <v>100</v>
      </c>
      <c r="AI11" t="s">
        <v>120</v>
      </c>
      <c r="AJ11" s="55" t="str">
        <f>IF(AJ9&lt;AJ10,"yes","no")</f>
        <v>yes</v>
      </c>
      <c r="AT11" t="s">
        <v>105</v>
      </c>
      <c r="AU11" s="50">
        <v>0.5</v>
      </c>
      <c r="AY11">
        <v>2.8215356593776542E-2</v>
      </c>
      <c r="AZ11">
        <v>1</v>
      </c>
      <c r="BA11">
        <v>0</v>
      </c>
      <c r="BB11">
        <f t="shared" si="24"/>
        <v>6</v>
      </c>
      <c r="BC11">
        <f t="shared" si="25"/>
        <v>0</v>
      </c>
      <c r="BD11">
        <f t="shared" si="21"/>
        <v>0.45454545454545459</v>
      </c>
      <c r="BE11">
        <f t="shared" si="22"/>
        <v>1</v>
      </c>
      <c r="BF11">
        <f t="shared" si="23"/>
        <v>9.0909090909090939E-2</v>
      </c>
    </row>
    <row r="12" spans="1:58" ht="21">
      <c r="A12" s="32">
        <v>11</v>
      </c>
      <c r="B12" s="31">
        <v>40</v>
      </c>
      <c r="C12" s="33">
        <v>88.02</v>
      </c>
      <c r="D12" s="31">
        <v>44.22</v>
      </c>
      <c r="E12" s="31">
        <v>0</v>
      </c>
      <c r="F12" s="31">
        <v>1</v>
      </c>
      <c r="G12">
        <f t="shared" si="0"/>
        <v>0.53768647625772559</v>
      </c>
      <c r="H12">
        <f t="shared" si="1"/>
        <v>0.63127406922007279</v>
      </c>
      <c r="I12">
        <f t="shared" si="2"/>
        <v>-0.46001516966193573</v>
      </c>
      <c r="K12">
        <f t="shared" si="3"/>
        <v>1</v>
      </c>
      <c r="L12">
        <f t="shared" si="4"/>
        <v>1</v>
      </c>
      <c r="Q12">
        <v>6</v>
      </c>
      <c r="R12">
        <f t="shared" si="7"/>
        <v>37</v>
      </c>
      <c r="S12">
        <f t="shared" si="8"/>
        <v>75.94</v>
      </c>
      <c r="T12">
        <f t="shared" si="9"/>
        <v>30.38</v>
      </c>
      <c r="U12">
        <f t="shared" si="10"/>
        <v>1</v>
      </c>
      <c r="V12" s="45">
        <f t="shared" si="11"/>
        <v>0</v>
      </c>
      <c r="W12">
        <f t="shared" si="12"/>
        <v>1</v>
      </c>
      <c r="X12" s="46">
        <f t="shared" si="13"/>
        <v>1</v>
      </c>
      <c r="Y12">
        <f t="shared" si="14"/>
        <v>0</v>
      </c>
      <c r="Z12">
        <f t="shared" si="15"/>
        <v>1.8543696236417756E-4</v>
      </c>
      <c r="AA12" s="45">
        <f t="shared" si="16"/>
        <v>1.8543696236417756E-4</v>
      </c>
      <c r="AB12" s="46">
        <f t="shared" si="17"/>
        <v>0.99981456303763583</v>
      </c>
      <c r="AC12" s="45">
        <f t="shared" si="18"/>
        <v>-1.8545415792350475E-4</v>
      </c>
      <c r="AD12" s="46">
        <f t="shared" si="19"/>
        <v>100</v>
      </c>
      <c r="AY12">
        <v>2.8688975834213728E-2</v>
      </c>
      <c r="AZ12">
        <v>1</v>
      </c>
      <c r="BA12">
        <v>0</v>
      </c>
      <c r="BB12">
        <f t="shared" si="24"/>
        <v>7</v>
      </c>
      <c r="BC12">
        <f t="shared" si="25"/>
        <v>0</v>
      </c>
      <c r="BD12">
        <f t="shared" si="21"/>
        <v>0.36363636363636365</v>
      </c>
      <c r="BE12">
        <f t="shared" si="22"/>
        <v>1</v>
      </c>
      <c r="BF12">
        <f t="shared" si="23"/>
        <v>9.0909090909090939E-2</v>
      </c>
    </row>
    <row r="13" spans="1:58" ht="21">
      <c r="A13" s="32">
        <v>12</v>
      </c>
      <c r="B13" s="31">
        <v>55</v>
      </c>
      <c r="C13" s="33">
        <v>74.47</v>
      </c>
      <c r="D13" s="31">
        <v>38.76</v>
      </c>
      <c r="E13" s="31">
        <v>1</v>
      </c>
      <c r="F13" s="31">
        <v>1</v>
      </c>
      <c r="G13">
        <f t="shared" si="0"/>
        <v>8.821179077241009</v>
      </c>
      <c r="H13">
        <f t="shared" si="1"/>
        <v>0.99985244751878333</v>
      </c>
      <c r="I13">
        <f t="shared" si="2"/>
        <v>-1.4756336815497246E-4</v>
      </c>
      <c r="K13">
        <f t="shared" si="3"/>
        <v>1</v>
      </c>
      <c r="L13">
        <f t="shared" si="4"/>
        <v>1</v>
      </c>
      <c r="Q13">
        <v>7</v>
      </c>
      <c r="R13">
        <f t="shared" si="7"/>
        <v>35</v>
      </c>
      <c r="S13">
        <f t="shared" si="8"/>
        <v>97.11</v>
      </c>
      <c r="T13">
        <f t="shared" si="9"/>
        <v>40.17</v>
      </c>
      <c r="U13">
        <f t="shared" si="10"/>
        <v>0</v>
      </c>
      <c r="V13" s="45">
        <f t="shared" si="11"/>
        <v>1</v>
      </c>
      <c r="W13">
        <f t="shared" si="12"/>
        <v>0</v>
      </c>
      <c r="X13" s="46">
        <f t="shared" si="13"/>
        <v>1</v>
      </c>
      <c r="Y13">
        <f t="shared" si="14"/>
        <v>1</v>
      </c>
      <c r="Z13">
        <f t="shared" si="15"/>
        <v>0.60542226071245397</v>
      </c>
      <c r="AA13" s="45">
        <f t="shared" si="16"/>
        <v>0.60542226071245397</v>
      </c>
      <c r="AB13" s="46">
        <f t="shared" si="17"/>
        <v>0.39457773928754603</v>
      </c>
      <c r="AC13" s="45">
        <f t="shared" si="18"/>
        <v>-0.50182911281540088</v>
      </c>
      <c r="AD13" s="46">
        <f t="shared" si="19"/>
        <v>100</v>
      </c>
      <c r="AI13" t="s">
        <v>121</v>
      </c>
      <c r="AJ13" s="39">
        <f>1-AJ5/AJ4</f>
        <v>0.52534919279033943</v>
      </c>
      <c r="AY13">
        <v>0.10207393148715478</v>
      </c>
      <c r="AZ13">
        <v>1</v>
      </c>
      <c r="BA13">
        <v>0</v>
      </c>
      <c r="BB13">
        <f t="shared" si="24"/>
        <v>8</v>
      </c>
      <c r="BC13">
        <f t="shared" si="25"/>
        <v>0</v>
      </c>
      <c r="BD13">
        <f t="shared" si="21"/>
        <v>0.27272727272727271</v>
      </c>
      <c r="BE13">
        <f t="shared" si="22"/>
        <v>1</v>
      </c>
      <c r="BF13">
        <f t="shared" si="23"/>
        <v>9.0909090909090939E-2</v>
      </c>
    </row>
    <row r="14" spans="1:58" ht="21">
      <c r="A14" s="32">
        <v>13</v>
      </c>
      <c r="B14" s="31">
        <v>35</v>
      </c>
      <c r="C14" s="33">
        <v>75.98</v>
      </c>
      <c r="D14" s="31">
        <v>33.090000000000003</v>
      </c>
      <c r="E14" s="31">
        <v>1</v>
      </c>
      <c r="F14" s="31">
        <v>0</v>
      </c>
      <c r="G14">
        <f t="shared" si="0"/>
        <v>-6.8078770587031379</v>
      </c>
      <c r="H14">
        <f t="shared" si="1"/>
        <v>1.1038165814303404E-3</v>
      </c>
      <c r="I14">
        <f t="shared" si="2"/>
        <v>-1.1044262356252794E-3</v>
      </c>
      <c r="K14">
        <f t="shared" si="3"/>
        <v>0</v>
      </c>
      <c r="L14">
        <f t="shared" si="4"/>
        <v>1</v>
      </c>
      <c r="Q14">
        <v>8</v>
      </c>
      <c r="R14">
        <f t="shared" si="7"/>
        <v>32</v>
      </c>
      <c r="S14">
        <f t="shared" si="8"/>
        <v>78.42</v>
      </c>
      <c r="T14">
        <f t="shared" si="9"/>
        <v>36.01</v>
      </c>
      <c r="U14">
        <f t="shared" si="10"/>
        <v>1</v>
      </c>
      <c r="V14" s="45">
        <f t="shared" si="11"/>
        <v>0</v>
      </c>
      <c r="W14">
        <f t="shared" si="12"/>
        <v>1</v>
      </c>
      <c r="X14" s="46">
        <f t="shared" si="13"/>
        <v>1</v>
      </c>
      <c r="Y14">
        <f t="shared" si="14"/>
        <v>0</v>
      </c>
      <c r="Z14">
        <f t="shared" si="15"/>
        <v>2.8215356593776542E-2</v>
      </c>
      <c r="AA14" s="45">
        <f t="shared" si="16"/>
        <v>2.8215356593776542E-2</v>
      </c>
      <c r="AB14" s="46">
        <f t="shared" si="17"/>
        <v>0.9717846434062235</v>
      </c>
      <c r="AC14" s="45">
        <f t="shared" si="18"/>
        <v>-2.8621059351466235E-2</v>
      </c>
      <c r="AD14" s="46">
        <f t="shared" si="19"/>
        <v>100</v>
      </c>
      <c r="AI14" t="s">
        <v>122</v>
      </c>
      <c r="AJ14" s="40">
        <f>1-EXP((-2/X21)*(AJ5-AJ4))</f>
        <v>0.47929647601443792</v>
      </c>
      <c r="AY14">
        <v>0.201507335139332</v>
      </c>
      <c r="AZ14">
        <v>1</v>
      </c>
      <c r="BA14">
        <v>0</v>
      </c>
      <c r="BB14">
        <f t="shared" si="24"/>
        <v>9</v>
      </c>
      <c r="BC14">
        <f t="shared" si="25"/>
        <v>0</v>
      </c>
      <c r="BD14">
        <f t="shared" si="21"/>
        <v>0.18181818181818177</v>
      </c>
      <c r="BE14">
        <f t="shared" si="22"/>
        <v>1</v>
      </c>
      <c r="BF14">
        <f t="shared" si="23"/>
        <v>0</v>
      </c>
    </row>
    <row r="15" spans="1:58" ht="21">
      <c r="A15" s="32">
        <v>14</v>
      </c>
      <c r="B15" s="31">
        <v>46</v>
      </c>
      <c r="C15" s="33">
        <v>58.97</v>
      </c>
      <c r="D15" s="31">
        <v>44.81</v>
      </c>
      <c r="E15" s="31">
        <v>1</v>
      </c>
      <c r="F15" s="31">
        <v>0</v>
      </c>
      <c r="G15">
        <f t="shared" si="0"/>
        <v>-1.3768998101269183</v>
      </c>
      <c r="H15">
        <f t="shared" si="1"/>
        <v>0.20150736537879732</v>
      </c>
      <c r="I15">
        <f t="shared" si="2"/>
        <v>-0.22502953538814285</v>
      </c>
      <c r="K15">
        <f t="shared" si="3"/>
        <v>0</v>
      </c>
      <c r="L15">
        <f t="shared" si="4"/>
        <v>1</v>
      </c>
      <c r="Q15">
        <v>9</v>
      </c>
      <c r="R15">
        <f t="shared" si="7"/>
        <v>40</v>
      </c>
      <c r="S15">
        <f t="shared" si="8"/>
        <v>88.02</v>
      </c>
      <c r="T15">
        <f t="shared" si="9"/>
        <v>44.22</v>
      </c>
      <c r="U15">
        <f t="shared" si="10"/>
        <v>0</v>
      </c>
      <c r="V15" s="45">
        <f t="shared" si="11"/>
        <v>1</v>
      </c>
      <c r="W15">
        <f t="shared" si="12"/>
        <v>0</v>
      </c>
      <c r="X15" s="46">
        <f t="shared" si="13"/>
        <v>1</v>
      </c>
      <c r="Y15">
        <f t="shared" si="14"/>
        <v>1</v>
      </c>
      <c r="Z15">
        <f t="shared" si="15"/>
        <v>0.63127406035051303</v>
      </c>
      <c r="AA15" s="45">
        <f t="shared" si="16"/>
        <v>0.63127406035051303</v>
      </c>
      <c r="AB15" s="46">
        <f t="shared" si="17"/>
        <v>0.36872593964948697</v>
      </c>
      <c r="AC15" s="45">
        <f t="shared" si="18"/>
        <v>-0.4600151837121878</v>
      </c>
      <c r="AD15" s="46">
        <f t="shared" si="19"/>
        <v>100</v>
      </c>
      <c r="AI15" t="s">
        <v>123</v>
      </c>
      <c r="AJ15" s="40">
        <f>AJ14/(1-EXP(2*AJ4/X21))</f>
        <v>0.67388487097834682</v>
      </c>
      <c r="AY15">
        <v>0.29201412332692955</v>
      </c>
      <c r="AZ15">
        <v>0</v>
      </c>
      <c r="BA15">
        <v>1</v>
      </c>
      <c r="BB15">
        <f t="shared" si="24"/>
        <v>9</v>
      </c>
      <c r="BC15">
        <f t="shared" si="25"/>
        <v>1</v>
      </c>
      <c r="BD15">
        <f t="shared" si="21"/>
        <v>0.18181818181818177</v>
      </c>
      <c r="BE15">
        <f t="shared" si="22"/>
        <v>0.8</v>
      </c>
      <c r="BF15">
        <f t="shared" si="23"/>
        <v>7.2727272727272668E-2</v>
      </c>
    </row>
    <row r="16" spans="1:58" ht="21">
      <c r="A16" s="32">
        <v>15</v>
      </c>
      <c r="B16" s="31">
        <v>33</v>
      </c>
      <c r="C16" s="33">
        <v>111</v>
      </c>
      <c r="D16" s="31">
        <v>31.94</v>
      </c>
      <c r="E16" s="31">
        <v>0</v>
      </c>
      <c r="F16" s="31">
        <v>0</v>
      </c>
      <c r="G16">
        <f t="shared" si="0"/>
        <v>1.1769763936401674</v>
      </c>
      <c r="H16">
        <f t="shared" si="1"/>
        <v>0.76440371584044109</v>
      </c>
      <c r="I16">
        <f t="shared" si="2"/>
        <v>-1.4456355991475924</v>
      </c>
      <c r="K16">
        <f t="shared" si="3"/>
        <v>1</v>
      </c>
      <c r="L16">
        <f t="shared" si="4"/>
        <v>0</v>
      </c>
      <c r="Q16">
        <v>10</v>
      </c>
      <c r="R16">
        <f t="shared" si="7"/>
        <v>55</v>
      </c>
      <c r="S16">
        <f t="shared" si="8"/>
        <v>74.47</v>
      </c>
      <c r="T16">
        <f t="shared" si="9"/>
        <v>38.76</v>
      </c>
      <c r="U16">
        <f t="shared" si="10"/>
        <v>1</v>
      </c>
      <c r="V16" s="45">
        <f t="shared" si="11"/>
        <v>1</v>
      </c>
      <c r="W16">
        <f t="shared" si="12"/>
        <v>0</v>
      </c>
      <c r="X16" s="46">
        <f t="shared" si="13"/>
        <v>1</v>
      </c>
      <c r="Y16">
        <f t="shared" si="14"/>
        <v>1</v>
      </c>
      <c r="Z16">
        <f t="shared" si="15"/>
        <v>0.99985244720194111</v>
      </c>
      <c r="AA16" s="45">
        <f t="shared" si="16"/>
        <v>0.99985244720194111</v>
      </c>
      <c r="AB16" s="46">
        <f t="shared" si="17"/>
        <v>1.4755279805889199E-4</v>
      </c>
      <c r="AC16" s="45">
        <f t="shared" si="18"/>
        <v>-1.4756368504394941E-4</v>
      </c>
      <c r="AD16" s="46">
        <f t="shared" si="19"/>
        <v>100</v>
      </c>
      <c r="AI16" t="s">
        <v>124</v>
      </c>
      <c r="AJ16" s="40">
        <f>-2*AJ5+2*(AJ8+1)</f>
        <v>19.433572768946199</v>
      </c>
      <c r="AY16">
        <v>0.42416191025218042</v>
      </c>
      <c r="AZ16">
        <v>1</v>
      </c>
      <c r="BA16">
        <v>0</v>
      </c>
      <c r="BB16">
        <f t="shared" si="24"/>
        <v>10</v>
      </c>
      <c r="BC16">
        <f t="shared" si="25"/>
        <v>1</v>
      </c>
      <c r="BD16">
        <f t="shared" si="21"/>
        <v>9.0909090909090939E-2</v>
      </c>
      <c r="BE16">
        <f t="shared" si="22"/>
        <v>0.8</v>
      </c>
      <c r="BF16">
        <f t="shared" si="23"/>
        <v>0</v>
      </c>
    </row>
    <row r="17" spans="1:58" ht="21">
      <c r="A17" s="32">
        <v>16</v>
      </c>
      <c r="B17" s="31">
        <v>39</v>
      </c>
      <c r="C17" s="33">
        <v>79.81</v>
      </c>
      <c r="D17" s="31">
        <v>34.479999999999997</v>
      </c>
      <c r="E17" s="31">
        <v>1</v>
      </c>
      <c r="F17" s="31">
        <v>0</v>
      </c>
      <c r="G17">
        <f t="shared" si="0"/>
        <v>-0.30571114335444705</v>
      </c>
      <c r="H17">
        <f t="shared" si="1"/>
        <v>0.42416194383548445</v>
      </c>
      <c r="I17">
        <f t="shared" si="2"/>
        <v>-0.55192881030917784</v>
      </c>
      <c r="K17">
        <f t="shared" si="3"/>
        <v>0</v>
      </c>
      <c r="L17">
        <f t="shared" si="4"/>
        <v>1</v>
      </c>
      <c r="Q17">
        <v>11</v>
      </c>
      <c r="R17">
        <f t="shared" si="7"/>
        <v>35</v>
      </c>
      <c r="S17">
        <f t="shared" si="8"/>
        <v>75.98</v>
      </c>
      <c r="T17">
        <f t="shared" si="9"/>
        <v>33.090000000000003</v>
      </c>
      <c r="U17">
        <f t="shared" si="10"/>
        <v>1</v>
      </c>
      <c r="V17" s="45">
        <f t="shared" si="11"/>
        <v>0</v>
      </c>
      <c r="W17">
        <f t="shared" si="12"/>
        <v>1</v>
      </c>
      <c r="X17" s="46">
        <f t="shared" si="13"/>
        <v>1</v>
      </c>
      <c r="Y17">
        <f t="shared" si="14"/>
        <v>0</v>
      </c>
      <c r="Z17">
        <f t="shared" si="15"/>
        <v>1.1038178067714522E-3</v>
      </c>
      <c r="AA17" s="45">
        <f t="shared" si="16"/>
        <v>1.1038178067714522E-3</v>
      </c>
      <c r="AB17" s="46">
        <f t="shared" si="17"/>
        <v>0.99889618219322851</v>
      </c>
      <c r="AC17" s="45">
        <f t="shared" si="18"/>
        <v>-1.1044274623204884E-3</v>
      </c>
      <c r="AD17" s="46">
        <f t="shared" si="19"/>
        <v>100</v>
      </c>
      <c r="AI17" t="s">
        <v>125</v>
      </c>
      <c r="AJ17" s="41">
        <f>-2*AJ5+(AJ8+1)*LN(X21)</f>
        <v>23.296516380145103</v>
      </c>
      <c r="AY17">
        <v>0.60542226071245397</v>
      </c>
      <c r="AZ17">
        <v>0</v>
      </c>
      <c r="BA17">
        <v>1</v>
      </c>
      <c r="BB17">
        <f t="shared" si="24"/>
        <v>10</v>
      </c>
      <c r="BC17">
        <f t="shared" si="25"/>
        <v>2</v>
      </c>
      <c r="BD17">
        <f t="shared" si="21"/>
        <v>9.0909090909090939E-2</v>
      </c>
      <c r="BE17">
        <f t="shared" si="22"/>
        <v>0.6</v>
      </c>
      <c r="BF17">
        <f t="shared" si="23"/>
        <v>0</v>
      </c>
    </row>
    <row r="18" spans="1:58">
      <c r="Q18">
        <v>12</v>
      </c>
      <c r="R18">
        <f t="shared" si="7"/>
        <v>46</v>
      </c>
      <c r="S18">
        <f t="shared" si="8"/>
        <v>58.97</v>
      </c>
      <c r="T18">
        <f t="shared" si="9"/>
        <v>44.81</v>
      </c>
      <c r="U18">
        <f t="shared" si="10"/>
        <v>1</v>
      </c>
      <c r="V18" s="45">
        <f t="shared" si="11"/>
        <v>0</v>
      </c>
      <c r="W18">
        <f t="shared" si="12"/>
        <v>1</v>
      </c>
      <c r="X18" s="46">
        <f t="shared" si="13"/>
        <v>1</v>
      </c>
      <c r="Y18">
        <f t="shared" si="14"/>
        <v>0</v>
      </c>
      <c r="Z18">
        <f t="shared" si="15"/>
        <v>0.201507335139332</v>
      </c>
      <c r="AA18" s="45">
        <f t="shared" si="16"/>
        <v>0.201507335139332</v>
      </c>
      <c r="AB18" s="46">
        <f t="shared" si="17"/>
        <v>0.79849266486066806</v>
      </c>
      <c r="AC18" s="45">
        <f t="shared" si="18"/>
        <v>-0.22502949751745563</v>
      </c>
      <c r="AD18" s="46">
        <f t="shared" si="19"/>
        <v>100</v>
      </c>
      <c r="AY18">
        <v>0.63127406035051303</v>
      </c>
      <c r="AZ18">
        <v>0</v>
      </c>
      <c r="BA18">
        <v>1</v>
      </c>
      <c r="BB18">
        <f t="shared" si="24"/>
        <v>10</v>
      </c>
      <c r="BC18">
        <f t="shared" si="25"/>
        <v>3</v>
      </c>
      <c r="BD18">
        <f t="shared" si="21"/>
        <v>9.0909090909090939E-2</v>
      </c>
      <c r="BE18">
        <f t="shared" si="22"/>
        <v>0.4</v>
      </c>
      <c r="BF18">
        <f t="shared" si="23"/>
        <v>3.6363636363636376E-2</v>
      </c>
    </row>
    <row r="19" spans="1:58">
      <c r="A19" s="27" t="s">
        <v>93</v>
      </c>
      <c r="B19" s="35">
        <v>-133.63219961722243</v>
      </c>
      <c r="Q19">
        <v>13</v>
      </c>
      <c r="R19">
        <f t="shared" si="7"/>
        <v>33</v>
      </c>
      <c r="S19">
        <f t="shared" si="8"/>
        <v>111</v>
      </c>
      <c r="T19">
        <f t="shared" si="9"/>
        <v>31.94</v>
      </c>
      <c r="U19">
        <f t="shared" si="10"/>
        <v>0</v>
      </c>
      <c r="V19" s="45">
        <f t="shared" si="11"/>
        <v>0</v>
      </c>
      <c r="W19">
        <f t="shared" si="12"/>
        <v>1</v>
      </c>
      <c r="X19" s="46">
        <f t="shared" si="13"/>
        <v>1</v>
      </c>
      <c r="Y19">
        <f t="shared" si="14"/>
        <v>0</v>
      </c>
      <c r="Z19">
        <f t="shared" si="15"/>
        <v>0.76440373441213982</v>
      </c>
      <c r="AA19" s="45">
        <f t="shared" si="16"/>
        <v>0.76440373441213982</v>
      </c>
      <c r="AB19" s="46">
        <f t="shared" si="17"/>
        <v>0.23559626558786018</v>
      </c>
      <c r="AC19" s="45">
        <f t="shared" si="18"/>
        <v>-1.4456356779760831</v>
      </c>
      <c r="AD19" s="46">
        <f t="shared" si="19"/>
        <v>0</v>
      </c>
      <c r="AY19">
        <v>0.76440373441213982</v>
      </c>
      <c r="AZ19">
        <v>1</v>
      </c>
      <c r="BA19">
        <v>0</v>
      </c>
      <c r="BB19">
        <f t="shared" si="24"/>
        <v>11</v>
      </c>
      <c r="BC19">
        <f t="shared" si="25"/>
        <v>3</v>
      </c>
      <c r="BD19">
        <f t="shared" si="21"/>
        <v>0</v>
      </c>
      <c r="BE19">
        <f t="shared" si="22"/>
        <v>0.4</v>
      </c>
      <c r="BF19">
        <f t="shared" si="23"/>
        <v>0</v>
      </c>
    </row>
    <row r="20" spans="1:58">
      <c r="A20" s="27" t="s">
        <v>92</v>
      </c>
      <c r="B20" s="35">
        <v>0.54141298889189349</v>
      </c>
      <c r="Q20">
        <v>14</v>
      </c>
      <c r="R20">
        <f t="shared" si="7"/>
        <v>39</v>
      </c>
      <c r="S20">
        <f t="shared" si="8"/>
        <v>79.81</v>
      </c>
      <c r="T20">
        <f t="shared" si="9"/>
        <v>34.479999999999997</v>
      </c>
      <c r="U20">
        <f t="shared" si="10"/>
        <v>1</v>
      </c>
      <c r="V20" s="47">
        <f t="shared" si="11"/>
        <v>0</v>
      </c>
      <c r="W20" s="48">
        <f t="shared" si="12"/>
        <v>1</v>
      </c>
      <c r="X20" s="46">
        <f t="shared" si="13"/>
        <v>1</v>
      </c>
      <c r="Y20">
        <f t="shared" si="14"/>
        <v>0</v>
      </c>
      <c r="Z20">
        <f t="shared" si="15"/>
        <v>0.42416191025218042</v>
      </c>
      <c r="AA20" s="45">
        <f t="shared" si="16"/>
        <v>0.42416191025218042</v>
      </c>
      <c r="AB20" s="46">
        <f t="shared" si="17"/>
        <v>0.57583808974781958</v>
      </c>
      <c r="AC20" s="45">
        <f t="shared" si="18"/>
        <v>-0.55192875198843527</v>
      </c>
      <c r="AD20" s="46">
        <f t="shared" si="19"/>
        <v>100</v>
      </c>
      <c r="AY20">
        <v>0.89633524118644026</v>
      </c>
      <c r="AZ20">
        <v>0</v>
      </c>
      <c r="BA20">
        <v>1</v>
      </c>
      <c r="BB20">
        <f t="shared" si="24"/>
        <v>11</v>
      </c>
      <c r="BC20">
        <f t="shared" si="25"/>
        <v>4</v>
      </c>
      <c r="BD20">
        <f t="shared" si="21"/>
        <v>0</v>
      </c>
      <c r="BE20">
        <f t="shared" si="22"/>
        <v>0.19999999999999996</v>
      </c>
      <c r="BF20">
        <f t="shared" si="23"/>
        <v>0</v>
      </c>
    </row>
    <row r="21" spans="1:58">
      <c r="A21" s="27" t="s">
        <v>95</v>
      </c>
      <c r="B21" s="35">
        <v>0.75225392459337226</v>
      </c>
      <c r="R21" s="52"/>
      <c r="S21" s="52"/>
      <c r="T21" s="52"/>
      <c r="U21" s="52"/>
      <c r="V21" s="52">
        <f>SUM(V5:V20)</f>
        <v>5</v>
      </c>
      <c r="W21" s="52">
        <f t="shared" ref="W21:X21" si="26">SUM(W5:W20)</f>
        <v>11</v>
      </c>
      <c r="X21" s="54">
        <f t="shared" si="26"/>
        <v>16</v>
      </c>
      <c r="Y21" s="54"/>
      <c r="Z21" s="54"/>
      <c r="AA21" s="54">
        <f>SUM(AA5:AA20)</f>
        <v>5.000056975978298</v>
      </c>
      <c r="AB21" s="54">
        <f t="shared" ref="AB21:AC21" si="27">SUM(AB5:AB20)</f>
        <v>10.999943024021698</v>
      </c>
      <c r="AC21" s="54">
        <f t="shared" si="27"/>
        <v>-4.7167863844730986</v>
      </c>
      <c r="AD21" s="54">
        <f>SUMPRODUCT(AD5:AD20,X5:X20)/X21</f>
        <v>87.5</v>
      </c>
      <c r="AY21" s="37">
        <v>0.99985244720194111</v>
      </c>
      <c r="AZ21" s="37">
        <v>0</v>
      </c>
      <c r="BA21" s="37">
        <v>1</v>
      </c>
      <c r="BB21" s="37">
        <f t="shared" si="24"/>
        <v>11</v>
      </c>
      <c r="BC21" s="37">
        <f t="shared" si="25"/>
        <v>5</v>
      </c>
      <c r="BD21" s="37">
        <f t="shared" si="21"/>
        <v>0</v>
      </c>
      <c r="BE21" s="37">
        <f t="shared" si="22"/>
        <v>0</v>
      </c>
      <c r="BF21" s="37">
        <f t="shared" si="23"/>
        <v>0</v>
      </c>
    </row>
    <row r="22" spans="1:58" ht="14.5" thickBot="1">
      <c r="A22" s="27" t="s">
        <v>96</v>
      </c>
      <c r="B22" s="35">
        <v>1.047036998984527</v>
      </c>
      <c r="BF22">
        <f>SUM(BF5:BF21)</f>
        <v>0.92727272727272725</v>
      </c>
    </row>
    <row r="23" spans="1:58" ht="14.5" thickTop="1">
      <c r="A23" s="27" t="s">
        <v>97</v>
      </c>
      <c r="B23" s="35">
        <v>16.072160460300598</v>
      </c>
      <c r="R23" s="38"/>
      <c r="S23" s="38" t="s">
        <v>127</v>
      </c>
      <c r="T23" s="38" t="s">
        <v>128</v>
      </c>
      <c r="U23" s="38" t="s">
        <v>129</v>
      </c>
      <c r="V23" s="38" t="s">
        <v>118</v>
      </c>
      <c r="W23" s="38" t="s">
        <v>130</v>
      </c>
      <c r="X23" s="38" t="s">
        <v>131</v>
      </c>
      <c r="Y23" s="38" t="s">
        <v>132</v>
      </c>
    </row>
    <row r="24" spans="1:58">
      <c r="R24" t="s">
        <v>76</v>
      </c>
      <c r="S24">
        <f t="array" ref="S24:S28">AG6:AG10</f>
        <v>-133.63217475138975</v>
      </c>
      <c r="T24">
        <f t="array" ref="T24:T28">SQRT([1]!DIAG(AL5:AP9))</f>
        <v>120.27374814725229</v>
      </c>
      <c r="U24">
        <f>(S24/T24)^2</f>
        <v>1.2344695499675766</v>
      </c>
      <c r="V24">
        <f>_xlfn.CHISQ.DIST.RT(U24,1)</f>
        <v>0.26653957465882555</v>
      </c>
      <c r="W24">
        <f>EXP(S24)</f>
        <v>9.2105147151560788E-59</v>
      </c>
    </row>
    <row r="25" spans="1:58">
      <c r="A25" s="27" t="s">
        <v>94</v>
      </c>
      <c r="B25" s="35">
        <v>0.5</v>
      </c>
      <c r="R25" t="str">
        <f t="array" ref="R25:R28">TRANSPOSE(R4:U4)</f>
        <v>Age</v>
      </c>
      <c r="S25">
        <v>0.54141287038442465</v>
      </c>
      <c r="T25">
        <v>0.4809700358253321</v>
      </c>
      <c r="U25">
        <f t="shared" ref="U25:U28" si="28">(S25/T25)^2</f>
        <v>1.2671298134789393</v>
      </c>
      <c r="V25">
        <f t="shared" ref="V25:V28" si="29">_xlfn.CHISQ.DIST.RT(U25,1)</f>
        <v>0.2603058162764299</v>
      </c>
      <c r="W25">
        <f t="shared" ref="W25:W28" si="30">EXP(S25)</f>
        <v>1.7184330710156102</v>
      </c>
      <c r="X25">
        <f>EXP(S25-T25*_xlfn.NORM.S.INV(1-$AJ$10/2))</f>
        <v>0.66946855859119836</v>
      </c>
      <c r="Y25">
        <f>EXP(S25+T25*_xlfn.NORM.S.INV(1-$AJ$10/2))</f>
        <v>4.410979696752805</v>
      </c>
    </row>
    <row r="26" spans="1:58">
      <c r="R26" t="str">
        <v>Weight</v>
      </c>
      <c r="S26">
        <v>0.75225379200442399</v>
      </c>
      <c r="T26">
        <v>0.65864848112175134</v>
      </c>
      <c r="U26">
        <f t="shared" si="28"/>
        <v>1.304431812848041</v>
      </c>
      <c r="V26">
        <f t="shared" si="29"/>
        <v>0.25340528609425256</v>
      </c>
      <c r="W26">
        <f t="shared" si="30"/>
        <v>2.1217766750988831</v>
      </c>
      <c r="X26">
        <f t="shared" ref="X26:X28" si="31">EXP(S26-T26*_xlfn.NORM.S.INV(1-$AJ$10/2))</f>
        <v>0.58352177533636262</v>
      </c>
      <c r="Y26">
        <f t="shared" ref="Y26:Y28" si="32">EXP(S26+T26*_xlfn.NORM.S.INV(1-$AJ$10/2))</f>
        <v>7.7151126989195831</v>
      </c>
    </row>
    <row r="27" spans="1:58">
      <c r="C27">
        <f>CORREL(B2:B17,C2:C17)</f>
        <v>-0.65852196984765621</v>
      </c>
      <c r="R27" t="str">
        <v>VO2Max</v>
      </c>
      <c r="S27">
        <v>1.0470368069185039</v>
      </c>
      <c r="T27">
        <v>1.006124072475969</v>
      </c>
      <c r="U27">
        <f t="shared" si="28"/>
        <v>1.0829809509712554</v>
      </c>
      <c r="V27">
        <f t="shared" si="29"/>
        <v>0.29803165280679744</v>
      </c>
      <c r="W27">
        <f t="shared" si="30"/>
        <v>2.8491958794798027</v>
      </c>
      <c r="X27">
        <f t="shared" si="31"/>
        <v>0.39655912207925548</v>
      </c>
      <c r="Y27">
        <f t="shared" si="32"/>
        <v>20.470887460816638</v>
      </c>
    </row>
    <row r="28" spans="1:58">
      <c r="R28" s="37" t="str">
        <v>Gender_dummy</v>
      </c>
      <c r="S28" s="37">
        <v>16.072157283123261</v>
      </c>
      <c r="T28" s="37">
        <v>16.206008201962785</v>
      </c>
      <c r="U28" s="37">
        <f t="shared" si="28"/>
        <v>0.98354953828138536</v>
      </c>
      <c r="V28" s="37">
        <f t="shared" si="29"/>
        <v>0.32132405069658804</v>
      </c>
      <c r="W28" s="37">
        <f t="shared" si="30"/>
        <v>9551008.2530836593</v>
      </c>
      <c r="X28" s="37">
        <f t="shared" si="31"/>
        <v>1.5327454284468262E-7</v>
      </c>
      <c r="Y28" s="37">
        <f t="shared" si="32"/>
        <v>5.951527041441581E+20</v>
      </c>
    </row>
  </sheetData>
  <phoneticPr fontId="1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dd993b-af4d-425f-8461-e1313da718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7D22F5A5EED4AB0D79E10616AFFBB" ma:contentTypeVersion="10" ma:contentTypeDescription="Create a new document." ma:contentTypeScope="" ma:versionID="48f974cf3016b8d527455a3883de9238">
  <xsd:schema xmlns:xsd="http://www.w3.org/2001/XMLSchema" xmlns:xs="http://www.w3.org/2001/XMLSchema" xmlns:p="http://schemas.microsoft.com/office/2006/metadata/properties" xmlns:ns3="b4dd993b-af4d-425f-8461-e1313da718a8" xmlns:ns4="be5b8486-4563-4bb9-8c11-292a430daaba" targetNamespace="http://schemas.microsoft.com/office/2006/metadata/properties" ma:root="true" ma:fieldsID="ba7f3ae23956bf1f8e77ebb9a19e7f68" ns3:_="" ns4:_="">
    <xsd:import namespace="b4dd993b-af4d-425f-8461-e1313da718a8"/>
    <xsd:import namespace="be5b8486-4563-4bb9-8c11-292a430daa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d993b-af4d-425f-8461-e1313da718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b8486-4563-4bb9-8c11-292a430daa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B9581-4607-458D-9EAD-83ACDF4D1CF8}">
  <ds:schemaRefs/>
</ds:datastoreItem>
</file>

<file path=customXml/itemProps2.xml><?xml version="1.0" encoding="utf-8"?>
<ds:datastoreItem xmlns:ds="http://schemas.openxmlformats.org/officeDocument/2006/customXml" ds:itemID="{B3E44DCE-9DC7-4990-80E3-BBCBD58E2841}">
  <ds:schemaRefs/>
</ds:datastoreItem>
</file>

<file path=customXml/itemProps3.xml><?xml version="1.0" encoding="utf-8"?>
<ds:datastoreItem xmlns:ds="http://schemas.openxmlformats.org/officeDocument/2006/customXml" ds:itemID="{15C34960-085E-45CC-A443-2AA37C0CDA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00-Why linear regression is not</vt:lpstr>
      <vt:lpstr>01-When to use logistic reg (2</vt:lpstr>
      <vt:lpstr>02-Sigmoid</vt:lpstr>
      <vt:lpstr>03-Maximum Likelihood</vt:lpstr>
      <vt:lpstr>05-Model Evaluation</vt:lpstr>
      <vt:lpstr>Example</vt:lpstr>
      <vt:lpstr>Exercise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สิทธิกร เฉลิมกิตติชัย</cp:lastModifiedBy>
  <dcterms:created xsi:type="dcterms:W3CDTF">2021-08-17T22:04:00Z</dcterms:created>
  <dcterms:modified xsi:type="dcterms:W3CDTF">2024-03-06T05:47:58Z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D790B83AEE564A2BA4E6D36F612FAA7B_13</vt:lpwstr>
  </property>
  <property fmtid="{D5CDD505-2E9C-101B-9397-08002B2CF9AE}" pid="3" name="KSOProductBuildVer">
    <vt:lpwstr>1033-12.2.0.13489</vt:lpwstr>
  </property>
  <property fmtid="{D5CDD505-2E9C-101B-9397-08002B2CF9AE}" pid="4" name="ContentTypeId">
    <vt:lpwstr>0x010100B107D22F5A5EED4AB0D79E10616AFFBB</vt:lpwstr>
  </property>
</Properties>
</file>