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situsnow/git/OpusMiner_SDRD/File/"/>
    </mc:Choice>
  </mc:AlternateContent>
  <bookViews>
    <workbookView xWindow="7780" yWindow="1320" windowWidth="23060" windowHeight="14020" tabRatio="500" firstSheet="1" activeTab="4"/>
  </bookViews>
  <sheets>
    <sheet name="Sheet1" sheetId="1" state="hidden" r:id="rId1"/>
    <sheet name="FirstInIndex" sheetId="3" r:id="rId2"/>
    <sheet name="Sheet3" sheetId="4" r:id="rId3"/>
    <sheet name="field19" sheetId="5" r:id="rId4"/>
    <sheet name="field18&amp;field7" sheetId="6" r:id="rId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3" i="5" l="1"/>
  <c r="F22" i="5"/>
  <c r="G19" i="5"/>
  <c r="G20" i="5"/>
  <c r="C15" i="6"/>
  <c r="C14" i="6"/>
  <c r="C2" i="6"/>
  <c r="E15" i="6"/>
  <c r="D15" i="6"/>
  <c r="C13" i="6"/>
  <c r="C12" i="6"/>
  <c r="E13" i="6"/>
  <c r="D13" i="6"/>
  <c r="C9" i="6"/>
  <c r="C8" i="6"/>
  <c r="E9" i="6"/>
  <c r="D9" i="6"/>
  <c r="C21" i="6"/>
  <c r="C20" i="6"/>
  <c r="C7" i="6"/>
  <c r="C6" i="6"/>
  <c r="E7" i="6"/>
  <c r="D7" i="6"/>
  <c r="C3" i="6"/>
  <c r="G12" i="5"/>
  <c r="G11" i="5"/>
  <c r="C2" i="5"/>
  <c r="F15" i="5"/>
  <c r="F14" i="5"/>
  <c r="C21" i="5"/>
  <c r="C20" i="5"/>
  <c r="B24" i="5"/>
  <c r="B23" i="5"/>
  <c r="C14" i="5"/>
  <c r="C13" i="5"/>
  <c r="B17" i="5"/>
  <c r="B16" i="5"/>
  <c r="C7" i="5"/>
  <c r="C6" i="5"/>
  <c r="B10" i="5"/>
  <c r="B9" i="5"/>
  <c r="C3" i="5"/>
  <c r="C48" i="4"/>
  <c r="C47" i="4"/>
  <c r="C2" i="4"/>
  <c r="B54" i="4"/>
  <c r="B53" i="4"/>
  <c r="B52" i="4"/>
  <c r="B49" i="4"/>
  <c r="B51" i="4"/>
  <c r="B50" i="4"/>
  <c r="B44" i="4"/>
  <c r="C39" i="4"/>
  <c r="B41" i="4"/>
  <c r="B43" i="4"/>
  <c r="B42" i="4"/>
  <c r="C40" i="4"/>
  <c r="C32" i="4"/>
  <c r="C31" i="4"/>
  <c r="B36" i="4"/>
  <c r="B33" i="4"/>
  <c r="B34" i="4"/>
  <c r="B35" i="4"/>
  <c r="B28" i="4"/>
  <c r="B26" i="4"/>
  <c r="C23" i="4"/>
  <c r="B27" i="4"/>
  <c r="B25" i="4"/>
  <c r="B19" i="4"/>
  <c r="B17" i="4"/>
  <c r="C14" i="4"/>
  <c r="B18" i="4"/>
  <c r="B16" i="4"/>
  <c r="B11" i="4"/>
  <c r="C6" i="4"/>
  <c r="B9" i="4"/>
  <c r="B10" i="4"/>
  <c r="B8" i="4"/>
  <c r="C24" i="4"/>
  <c r="C15" i="4"/>
  <c r="C7" i="4"/>
  <c r="C3" i="4"/>
  <c r="C33" i="3"/>
  <c r="C32" i="3"/>
  <c r="C2" i="3"/>
  <c r="B35" i="3"/>
  <c r="B34" i="3"/>
  <c r="C27" i="3"/>
  <c r="C26" i="3"/>
  <c r="B29" i="3"/>
  <c r="B28" i="3"/>
  <c r="C12" i="3"/>
  <c r="C19" i="3"/>
  <c r="C20" i="3"/>
  <c r="B23" i="3"/>
  <c r="B22" i="3"/>
  <c r="C13" i="3"/>
  <c r="B16" i="3"/>
  <c r="B15" i="3"/>
  <c r="C6" i="3"/>
  <c r="C5" i="3"/>
  <c r="B9" i="3"/>
  <c r="B8" i="3"/>
  <c r="C3" i="3"/>
  <c r="I7" i="3"/>
  <c r="H7" i="3"/>
  <c r="I6" i="3"/>
</calcChain>
</file>

<file path=xl/sharedStrings.xml><?xml version="1.0" encoding="utf-8"?>
<sst xmlns="http://schemas.openxmlformats.org/spreadsheetml/2006/main" count="235" uniqueCount="141">
  <si>
    <t>null</t>
  </si>
  <si>
    <t>a</t>
  </si>
  <si>
    <t>b</t>
  </si>
  <si>
    <t>c</t>
  </si>
  <si>
    <t>d</t>
  </si>
  <si>
    <t>ab</t>
  </si>
  <si>
    <t>ac</t>
  </si>
  <si>
    <t>ad</t>
  </si>
  <si>
    <t>bc</t>
  </si>
  <si>
    <t>bd</t>
  </si>
  <si>
    <t>cd</t>
  </si>
  <si>
    <t>abc</t>
  </si>
  <si>
    <t>abd</t>
  </si>
  <si>
    <t>acd</t>
  </si>
  <si>
    <t>abcd</t>
  </si>
  <si>
    <t>e</t>
  </si>
  <si>
    <t>ae</t>
  </si>
  <si>
    <t>be</t>
  </si>
  <si>
    <t>ce</t>
  </si>
  <si>
    <t>de</t>
  </si>
  <si>
    <t>abe</t>
  </si>
  <si>
    <t>ace</t>
  </si>
  <si>
    <t>ade</t>
  </si>
  <si>
    <t>abce</t>
  </si>
  <si>
    <t>abde</t>
  </si>
  <si>
    <t>abcde</t>
  </si>
  <si>
    <t>aY</t>
  </si>
  <si>
    <t>bY</t>
  </si>
  <si>
    <t>cY</t>
  </si>
  <si>
    <t>dY</t>
  </si>
  <si>
    <t>eY</t>
  </si>
  <si>
    <t>abY</t>
  </si>
  <si>
    <t>acY</t>
  </si>
  <si>
    <t>adY</t>
  </si>
  <si>
    <t>aeY</t>
  </si>
  <si>
    <t>bcY</t>
  </si>
  <si>
    <t>bdY</t>
  </si>
  <si>
    <t>cdY</t>
  </si>
  <si>
    <t>beY</t>
  </si>
  <si>
    <t>ceY</t>
  </si>
  <si>
    <t>deY</t>
  </si>
  <si>
    <t>abcY</t>
  </si>
  <si>
    <t>abdY</t>
  </si>
  <si>
    <t>abeY</t>
  </si>
  <si>
    <t>acdY</t>
  </si>
  <si>
    <t>aceY</t>
  </si>
  <si>
    <t>adeY</t>
  </si>
  <si>
    <t>abcdY</t>
  </si>
  <si>
    <t>abceY</t>
  </si>
  <si>
    <t>abdeY</t>
  </si>
  <si>
    <t>abcdeY</t>
  </si>
  <si>
    <r>
      <t>[</t>
    </r>
    <r>
      <rPr>
        <sz val="12"/>
        <color rgb="FFFF0000"/>
        <rFont val="Calibri (Body)"/>
      </rPr>
      <t>a,b,c,Y</t>
    </r>
    <r>
      <rPr>
        <sz val="12"/>
        <color theme="1"/>
        <rFont val="Calibri"/>
        <family val="2"/>
        <scheme val="minor"/>
      </rPr>
      <t>,</t>
    </r>
    <r>
      <rPr>
        <sz val="12"/>
        <color theme="5" tint="-0.499984740745262"/>
        <rFont val="Calibri (Body)"/>
      </rPr>
      <t xml:space="preserve"> </t>
    </r>
    <r>
      <rPr>
        <b/>
        <u/>
        <sz val="12"/>
        <color theme="5" tint="-0.499984740745262"/>
        <rFont val="Calibri (Body)"/>
      </rPr>
      <t>ab, ac</t>
    </r>
    <r>
      <rPr>
        <sz val="12"/>
        <color theme="5" tint="-0.499984740745262"/>
        <rFont val="Calibri (Body)"/>
      </rPr>
      <t>,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theme="4" tint="-0.499984740745262"/>
        <rFont val="Calibri (Body)"/>
      </rPr>
      <t>aY</t>
    </r>
    <r>
      <rPr>
        <sz val="12"/>
        <color theme="1"/>
        <rFont val="Calibri"/>
        <family val="2"/>
        <scheme val="minor"/>
      </rPr>
      <t>,</t>
    </r>
    <r>
      <rPr>
        <sz val="12"/>
        <color theme="5" tint="-0.499984740745262"/>
        <rFont val="Calibri (Body)"/>
      </rPr>
      <t xml:space="preserve"> </t>
    </r>
    <r>
      <rPr>
        <b/>
        <u/>
        <sz val="12"/>
        <color theme="5" tint="-0.499984740745262"/>
        <rFont val="Calibri (Body)"/>
      </rPr>
      <t>bc</t>
    </r>
    <r>
      <rPr>
        <sz val="12"/>
        <color theme="1"/>
        <rFont val="Calibri"/>
        <family val="2"/>
        <scheme val="minor"/>
      </rPr>
      <t xml:space="preserve">, </t>
    </r>
    <r>
      <rPr>
        <sz val="12"/>
        <color theme="4" tint="-0.499984740745262"/>
        <rFont val="Calibri (Body)"/>
      </rPr>
      <t>bY</t>
    </r>
    <r>
      <rPr>
        <sz val="12"/>
        <color theme="1"/>
        <rFont val="Calibri"/>
        <family val="2"/>
        <scheme val="minor"/>
      </rPr>
      <t xml:space="preserve">, </t>
    </r>
    <r>
      <rPr>
        <sz val="12"/>
        <color theme="4" tint="-0.499984740745262"/>
        <rFont val="Calibri (Body)"/>
      </rPr>
      <t>cY,</t>
    </r>
    <r>
      <rPr>
        <b/>
        <u/>
        <sz val="12"/>
        <color theme="5" tint="-0.499984740745262"/>
        <rFont val="Calibri (Body)"/>
      </rPr>
      <t xml:space="preserve"> abc,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theme="4" tint="-0.499984740745262"/>
        <rFont val="Calibri (Body)"/>
      </rPr>
      <t>abY, acY, bcY</t>
    </r>
    <r>
      <rPr>
        <sz val="12"/>
        <color theme="1"/>
        <rFont val="Calibri"/>
        <family val="2"/>
        <scheme val="minor"/>
      </rPr>
      <t>]</t>
    </r>
  </si>
  <si>
    <t>1. All the first level subset will not require to save into TIDCount</t>
  </si>
  <si>
    <t>2. Save the upper bound value for aY, bY, … with single item of a, b, ….</t>
  </si>
  <si>
    <r>
      <t xml:space="preserve">[a, b, Y, </t>
    </r>
    <r>
      <rPr>
        <b/>
        <u/>
        <sz val="12"/>
        <color theme="5" tint="-0.499984740745262"/>
        <rFont val="Calibri (Body)"/>
      </rPr>
      <t>ab,</t>
    </r>
    <r>
      <rPr>
        <b/>
        <u/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aY, bY]</t>
    </r>
  </si>
  <si>
    <t>a + b</t>
  </si>
  <si>
    <t>a+ b + c, d</t>
  </si>
  <si>
    <t>ab, c</t>
  </si>
  <si>
    <t>a + c</t>
  </si>
  <si>
    <t>db</t>
  </si>
  <si>
    <t>da</t>
  </si>
  <si>
    <t>dc</t>
  </si>
  <si>
    <t>ba</t>
  </si>
  <si>
    <t>ea</t>
  </si>
  <si>
    <t>ec</t>
  </si>
  <si>
    <t>dbe</t>
  </si>
  <si>
    <t>dba</t>
  </si>
  <si>
    <t>dbc</t>
  </si>
  <si>
    <t>dec</t>
  </si>
  <si>
    <t>dea</t>
  </si>
  <si>
    <t>dac</t>
  </si>
  <si>
    <t>bea</t>
  </si>
  <si>
    <t>bec</t>
  </si>
  <si>
    <t>eac</t>
  </si>
  <si>
    <t>bcd</t>
  </si>
  <si>
    <t>bce</t>
  </si>
  <si>
    <t>bde</t>
  </si>
  <si>
    <t>bcdY</t>
  </si>
  <si>
    <t>bceY</t>
  </si>
  <si>
    <t>bdeY</t>
  </si>
  <si>
    <t>dbea</t>
  </si>
  <si>
    <t>dbec</t>
  </si>
  <si>
    <t>deac</t>
  </si>
  <si>
    <t>beac</t>
  </si>
  <si>
    <t>bcde</t>
  </si>
  <si>
    <t>bcdeY</t>
  </si>
  <si>
    <t>dbeac</t>
  </si>
  <si>
    <t>Total</t>
  </si>
  <si>
    <t>EDIBLE</t>
  </si>
  <si>
    <t>POISONOUS</t>
  </si>
  <si>
    <t>!A</t>
  </si>
  <si>
    <t>A</t>
  </si>
  <si>
    <t>field2 = CONVEX</t>
  </si>
  <si>
    <t>!B</t>
  </si>
  <si>
    <t>field2 != CONVEX</t>
  </si>
  <si>
    <t>B</t>
  </si>
  <si>
    <t>EDIBLE/field2 = CONVEX</t>
  </si>
  <si>
    <t>Lift</t>
  </si>
  <si>
    <t>Leverage</t>
  </si>
  <si>
    <t>field6 = NONE</t>
  </si>
  <si>
    <t>EDIBLE/field6 = NONE</t>
  </si>
  <si>
    <t>field9 = BROAD</t>
  </si>
  <si>
    <t>EDIBLE/field9 = BROAD</t>
  </si>
  <si>
    <t>field6 = NONE/field9 = BROAD</t>
  </si>
  <si>
    <t>checkSubsets(item = -1, is = [-1, 49,31], cnt = 3472, new_sup = 0.412547528, parentCnt = 3544, parentSup = 0.42110267, alpha = 0.05)</t>
  </si>
  <si>
    <t>49, 31, -1</t>
  </si>
  <si>
    <t>EDIBLE/field6 = NONE/field9 = BROAD</t>
  </si>
  <si>
    <t>sofar = [-1]</t>
  </si>
  <si>
    <t>remaining = [49, 31]</t>
  </si>
  <si>
    <t>checkSubsetsX(sofar = [49, -1], remaining = [31], limit = 49, cnt = 3472, new_sup = 0.412547, alpha = 0.05)</t>
  </si>
  <si>
    <t>-1, 49, 31, 18</t>
  </si>
  <si>
    <t>field20 = PENDANT/field6 = NONE/field9 = BROAD</t>
  </si>
  <si>
    <t>EDIBLE/field20 = PENDANT/field6 = NONE/field9 = BROAD</t>
  </si>
  <si>
    <t>field7 = FREE</t>
  </si>
  <si>
    <t>EDIBLE/field7 = FREE</t>
  </si>
  <si>
    <t>upper bound - leverage</t>
  </si>
  <si>
    <t>field11 = TAPERING</t>
  </si>
  <si>
    <t>field13 = SMOOTH</t>
  </si>
  <si>
    <t>field14 = SMOOTH</t>
  </si>
  <si>
    <t>EDIBLE/field11 = TAPERING</t>
  </si>
  <si>
    <t>EDIBLE/field13 = SMOOTH</t>
  </si>
  <si>
    <t>EDIBLE/field14 = SMOOTH</t>
  </si>
  <si>
    <t>&lt;=0.5</t>
  </si>
  <si>
    <t>&gt;0.5</t>
  </si>
  <si>
    <t>upper bound - lift</t>
  </si>
  <si>
    <t>field19 = ONE</t>
  </si>
  <si>
    <t>EDIBLE/field19 = ONE</t>
  </si>
  <si>
    <t>actual - leverage</t>
  </si>
  <si>
    <t>actual - lift</t>
  </si>
  <si>
    <t>leverage</t>
  </si>
  <si>
    <t>lift</t>
  </si>
  <si>
    <t>field19 = ONE/field6 = NONE</t>
  </si>
  <si>
    <t>field19 = ONE/field6 = NONE/EDIBLE</t>
  </si>
  <si>
    <t>field18 = WHITE</t>
  </si>
  <si>
    <t>EDIBLE/field18 = WHITE</t>
  </si>
  <si>
    <t>EDIBLE/field18 = WHITE/field6 = NONE</t>
  </si>
  <si>
    <t>field18 = WHITE/field6 = NONE</t>
  </si>
  <si>
    <t>field7 = FREE/field6 = NONE</t>
  </si>
  <si>
    <t>EDIBLE/field7 = FREE/field6 = NONE</t>
  </si>
  <si>
    <t>field19 = ONE/field9 = BROAD/field6 = NONE</t>
  </si>
  <si>
    <t>EDIBLE/field19 = ONE/field9 = BROAD/field6 = 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</si>
</sst>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12"/>
      <color rgb="FFFF0000"/>
      <name val="Calibri (Body)"/>
    </font>
    <font>
      <sz val="12"/>
      <color theme="4" tint="-0.499984740745262"/>
      <name val="Calibri (Body)"/>
    </font>
    <font>
      <sz val="12"/>
      <color theme="5" tint="-0.499984740745262"/>
      <name val="Calibri (Body)"/>
    </font>
    <font>
      <b/>
      <u/>
      <sz val="12"/>
      <color theme="5" tint="-0.499984740745262"/>
      <name val="Calibri (Body)"/>
    </font>
    <font>
      <b/>
      <u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4" borderId="0" xfId="0" applyFill="1"/>
    <xf numFmtId="0" fontId="0" fillId="0" borderId="1" xfId="0" applyBorder="1"/>
    <xf numFmtId="0" fontId="6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5" xfId="0" applyBorder="1" applyAlignment="1">
      <alignment wrapText="1"/>
    </xf>
    <xf numFmtId="0" fontId="0" fillId="0" borderId="0" xfId="0" quotePrefix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3" xfId="0" quotePrefix="1" applyBorder="1"/>
    <xf numFmtId="0" fontId="0" fillId="2" borderId="0" xfId="0" applyFill="1" applyBorder="1"/>
    <xf numFmtId="0" fontId="0" fillId="0" borderId="15" xfId="0" applyBorder="1"/>
    <xf numFmtId="0" fontId="0" fillId="2" borderId="16" xfId="0" applyFill="1" applyBorder="1"/>
    <xf numFmtId="0" fontId="0" fillId="0" borderId="17" xfId="0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showGridLines="0" topLeftCell="A2" workbookViewId="0">
      <selection activeCell="L11" sqref="K1:L11"/>
    </sheetView>
  </sheetViews>
  <sheetFormatPr baseColWidth="10" defaultRowHeight="16" x14ac:dyDescent="0.2"/>
  <sheetData>
    <row r="1" spans="1:14" x14ac:dyDescent="0.2">
      <c r="K1">
        <v>0</v>
      </c>
      <c r="L1" t="s">
        <v>1</v>
      </c>
    </row>
    <row r="2" spans="1:14" x14ac:dyDescent="0.2">
      <c r="D2" t="s">
        <v>0</v>
      </c>
      <c r="K2">
        <v>1</v>
      </c>
      <c r="L2" t="s">
        <v>2</v>
      </c>
      <c r="M2">
        <v>1</v>
      </c>
      <c r="N2" t="s">
        <v>1</v>
      </c>
    </row>
    <row r="3" spans="1:14" x14ac:dyDescent="0.2">
      <c r="B3" s="3" t="s">
        <v>1</v>
      </c>
      <c r="C3" s="3" t="s">
        <v>2</v>
      </c>
      <c r="D3" s="3" t="s">
        <v>3</v>
      </c>
      <c r="E3" s="3" t="s">
        <v>4</v>
      </c>
      <c r="F3" s="3" t="s">
        <v>15</v>
      </c>
      <c r="K3">
        <v>2</v>
      </c>
      <c r="L3" t="s">
        <v>3</v>
      </c>
      <c r="M3">
        <v>2</v>
      </c>
      <c r="N3" t="s">
        <v>2</v>
      </c>
    </row>
    <row r="4" spans="1:14" x14ac:dyDescent="0.2">
      <c r="A4" s="3" t="s">
        <v>5</v>
      </c>
      <c r="B4" s="3" t="s">
        <v>6</v>
      </c>
      <c r="C4" s="3" t="s">
        <v>7</v>
      </c>
      <c r="D4" s="3" t="s">
        <v>16</v>
      </c>
      <c r="E4" s="3" t="s">
        <v>8</v>
      </c>
      <c r="F4" s="3" t="s">
        <v>9</v>
      </c>
      <c r="G4" s="3" t="s">
        <v>17</v>
      </c>
      <c r="H4" s="3" t="s">
        <v>10</v>
      </c>
      <c r="I4" s="3" t="s">
        <v>18</v>
      </c>
      <c r="J4" s="3" t="s">
        <v>19</v>
      </c>
      <c r="K4">
        <v>3</v>
      </c>
      <c r="L4" t="s">
        <v>4</v>
      </c>
      <c r="M4">
        <v>3</v>
      </c>
      <c r="N4" t="s">
        <v>3</v>
      </c>
    </row>
    <row r="5" spans="1:14" x14ac:dyDescent="0.2">
      <c r="A5" s="3" t="s">
        <v>11</v>
      </c>
      <c r="B5" s="3" t="s">
        <v>12</v>
      </c>
      <c r="C5" s="3" t="s">
        <v>20</v>
      </c>
      <c r="D5" s="3" t="s">
        <v>13</v>
      </c>
      <c r="E5" s="3" t="s">
        <v>21</v>
      </c>
      <c r="F5" s="3" t="s">
        <v>22</v>
      </c>
      <c r="G5" s="3" t="s">
        <v>74</v>
      </c>
      <c r="H5" s="3" t="s">
        <v>75</v>
      </c>
      <c r="I5" s="3" t="s">
        <v>76</v>
      </c>
      <c r="J5" s="3"/>
      <c r="K5">
        <v>4</v>
      </c>
      <c r="L5" t="s">
        <v>15</v>
      </c>
      <c r="M5">
        <v>4</v>
      </c>
      <c r="N5" t="s">
        <v>4</v>
      </c>
    </row>
    <row r="6" spans="1:14" x14ac:dyDescent="0.2">
      <c r="A6" s="3" t="s">
        <v>14</v>
      </c>
      <c r="B6" s="3" t="s">
        <v>23</v>
      </c>
      <c r="C6" s="3" t="s">
        <v>24</v>
      </c>
      <c r="D6" s="3" t="s">
        <v>84</v>
      </c>
      <c r="E6" s="3"/>
      <c r="F6" s="3"/>
      <c r="G6" s="3"/>
      <c r="H6" s="3"/>
      <c r="I6" s="3"/>
      <c r="J6" s="3"/>
      <c r="M6">
        <v>5</v>
      </c>
      <c r="N6" t="s">
        <v>15</v>
      </c>
    </row>
    <row r="7" spans="1:14" x14ac:dyDescent="0.2">
      <c r="A7" s="3" t="s">
        <v>25</v>
      </c>
      <c r="B7" s="3"/>
      <c r="C7" s="3"/>
      <c r="D7" s="3"/>
      <c r="E7" s="3"/>
      <c r="F7" s="3"/>
      <c r="G7" s="3"/>
      <c r="H7" s="3"/>
      <c r="I7" s="3"/>
      <c r="J7" s="3"/>
      <c r="M7">
        <v>6</v>
      </c>
      <c r="N7" t="s">
        <v>55</v>
      </c>
    </row>
    <row r="8" spans="1:14" x14ac:dyDescent="0.2">
      <c r="K8">
        <v>0</v>
      </c>
      <c r="L8" t="s">
        <v>1</v>
      </c>
      <c r="M8">
        <v>7</v>
      </c>
      <c r="N8" t="s">
        <v>57</v>
      </c>
    </row>
    <row r="9" spans="1:14" x14ac:dyDescent="0.2">
      <c r="K9">
        <v>3</v>
      </c>
      <c r="L9" t="s">
        <v>4</v>
      </c>
      <c r="M9">
        <v>8</v>
      </c>
      <c r="N9" t="s">
        <v>58</v>
      </c>
    </row>
    <row r="10" spans="1:14" x14ac:dyDescent="0.2">
      <c r="D10" t="s">
        <v>0</v>
      </c>
      <c r="K10">
        <v>4</v>
      </c>
      <c r="L10" t="s">
        <v>15</v>
      </c>
      <c r="M10">
        <v>9</v>
      </c>
      <c r="N10" t="s">
        <v>8</v>
      </c>
    </row>
    <row r="11" spans="1:14" x14ac:dyDescent="0.2">
      <c r="B11" s="4" t="s">
        <v>26</v>
      </c>
      <c r="C11" s="4" t="s">
        <v>27</v>
      </c>
      <c r="D11" s="4" t="s">
        <v>28</v>
      </c>
      <c r="E11" s="4" t="s">
        <v>29</v>
      </c>
      <c r="F11" s="4" t="s">
        <v>30</v>
      </c>
      <c r="K11">
        <v>2</v>
      </c>
      <c r="L11" t="s">
        <v>3</v>
      </c>
      <c r="M11">
        <v>10</v>
      </c>
      <c r="N11" t="s">
        <v>11</v>
      </c>
    </row>
    <row r="12" spans="1:14" x14ac:dyDescent="0.2">
      <c r="A12" s="1" t="s">
        <v>31</v>
      </c>
      <c r="B12" t="s">
        <v>32</v>
      </c>
      <c r="C12" t="s">
        <v>33</v>
      </c>
      <c r="D12" t="s">
        <v>34</v>
      </c>
      <c r="E12" t="s">
        <v>35</v>
      </c>
      <c r="F12" t="s">
        <v>36</v>
      </c>
      <c r="G12" t="s">
        <v>38</v>
      </c>
      <c r="H12" t="s">
        <v>37</v>
      </c>
      <c r="I12" t="s">
        <v>39</v>
      </c>
      <c r="J12" t="s">
        <v>40</v>
      </c>
      <c r="M12">
        <v>11</v>
      </c>
      <c r="N12" t="s">
        <v>56</v>
      </c>
    </row>
    <row r="13" spans="1:14" x14ac:dyDescent="0.2">
      <c r="A13" s="2" t="s">
        <v>41</v>
      </c>
      <c r="B13" t="s">
        <v>42</v>
      </c>
      <c r="C13" t="s">
        <v>43</v>
      </c>
      <c r="D13" t="s">
        <v>44</v>
      </c>
      <c r="E13" t="s">
        <v>45</v>
      </c>
      <c r="F13" t="s">
        <v>46</v>
      </c>
      <c r="G13" t="s">
        <v>77</v>
      </c>
      <c r="H13" t="s">
        <v>78</v>
      </c>
      <c r="I13" t="s">
        <v>79</v>
      </c>
      <c r="M13">
        <v>12</v>
      </c>
      <c r="N13" t="s">
        <v>7</v>
      </c>
    </row>
    <row r="14" spans="1:14" x14ac:dyDescent="0.2">
      <c r="A14" t="s">
        <v>47</v>
      </c>
      <c r="B14" t="s">
        <v>48</v>
      </c>
      <c r="C14" t="s">
        <v>49</v>
      </c>
      <c r="D14" t="s">
        <v>85</v>
      </c>
      <c r="M14">
        <v>13</v>
      </c>
      <c r="N14" t="s">
        <v>9</v>
      </c>
    </row>
    <row r="15" spans="1:14" x14ac:dyDescent="0.2">
      <c r="A15" t="s">
        <v>50</v>
      </c>
      <c r="M15">
        <v>14</v>
      </c>
      <c r="N15" t="s">
        <v>12</v>
      </c>
    </row>
    <row r="16" spans="1:14" x14ac:dyDescent="0.2">
      <c r="M16">
        <v>15</v>
      </c>
    </row>
    <row r="17" spans="1:13" x14ac:dyDescent="0.2">
      <c r="M17">
        <v>16</v>
      </c>
    </row>
    <row r="18" spans="1:13" x14ac:dyDescent="0.2">
      <c r="M18">
        <v>17</v>
      </c>
    </row>
    <row r="19" spans="1:13" x14ac:dyDescent="0.2">
      <c r="G19" s="1" t="s">
        <v>54</v>
      </c>
      <c r="M19">
        <v>18</v>
      </c>
    </row>
    <row r="20" spans="1:13" x14ac:dyDescent="0.2">
      <c r="G20" s="2" t="s">
        <v>51</v>
      </c>
      <c r="M20">
        <v>19</v>
      </c>
    </row>
    <row r="21" spans="1:13" x14ac:dyDescent="0.2">
      <c r="G21" t="s">
        <v>52</v>
      </c>
    </row>
    <row r="22" spans="1:13" x14ac:dyDescent="0.2">
      <c r="G22" t="s">
        <v>53</v>
      </c>
    </row>
    <row r="24" spans="1:13" x14ac:dyDescent="0.2">
      <c r="D24" t="s">
        <v>0</v>
      </c>
    </row>
    <row r="25" spans="1:13" x14ac:dyDescent="0.2">
      <c r="B25" t="s">
        <v>4</v>
      </c>
      <c r="C25" t="s">
        <v>2</v>
      </c>
      <c r="D25" t="s">
        <v>15</v>
      </c>
      <c r="E25" t="s">
        <v>1</v>
      </c>
      <c r="F25" t="s">
        <v>3</v>
      </c>
    </row>
    <row r="26" spans="1:13" x14ac:dyDescent="0.2">
      <c r="A26" t="s">
        <v>59</v>
      </c>
      <c r="B26" t="s">
        <v>19</v>
      </c>
      <c r="C26" t="s">
        <v>60</v>
      </c>
      <c r="D26" t="s">
        <v>61</v>
      </c>
      <c r="E26" t="s">
        <v>19</v>
      </c>
      <c r="F26" t="s">
        <v>62</v>
      </c>
      <c r="G26" t="s">
        <v>8</v>
      </c>
      <c r="H26" t="s">
        <v>63</v>
      </c>
      <c r="I26" t="s">
        <v>64</v>
      </c>
      <c r="J26" t="s">
        <v>6</v>
      </c>
    </row>
    <row r="27" spans="1:13" x14ac:dyDescent="0.2">
      <c r="A27" t="s">
        <v>65</v>
      </c>
      <c r="B27" t="s">
        <v>66</v>
      </c>
      <c r="C27" t="s">
        <v>67</v>
      </c>
      <c r="D27" t="s">
        <v>69</v>
      </c>
      <c r="E27" t="s">
        <v>68</v>
      </c>
      <c r="F27" t="s">
        <v>70</v>
      </c>
      <c r="G27" t="s">
        <v>71</v>
      </c>
      <c r="H27" t="s">
        <v>72</v>
      </c>
      <c r="I27" t="s">
        <v>73</v>
      </c>
    </row>
    <row r="28" spans="1:13" x14ac:dyDescent="0.2">
      <c r="A28" t="s">
        <v>80</v>
      </c>
      <c r="B28" t="s">
        <v>81</v>
      </c>
      <c r="C28" t="s">
        <v>82</v>
      </c>
      <c r="D28" t="s">
        <v>83</v>
      </c>
    </row>
    <row r="29" spans="1:13" x14ac:dyDescent="0.2">
      <c r="A29" t="s">
        <v>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workbookViewId="0">
      <selection activeCell="A11" sqref="A11:C16"/>
    </sheetView>
  </sheetViews>
  <sheetFormatPr baseColWidth="10" defaultRowHeight="16" x14ac:dyDescent="0.2"/>
  <cols>
    <col min="1" max="1" width="20.83203125" bestFit="1" customWidth="1"/>
    <col min="6" max="6" width="15" bestFit="1" customWidth="1"/>
  </cols>
  <sheetData>
    <row r="1" spans="1:9" x14ac:dyDescent="0.2">
      <c r="A1" t="s">
        <v>87</v>
      </c>
      <c r="B1">
        <v>8416</v>
      </c>
    </row>
    <row r="2" spans="1:9" x14ac:dyDescent="0.2">
      <c r="A2" t="s">
        <v>88</v>
      </c>
      <c r="B2">
        <v>4488</v>
      </c>
      <c r="C2">
        <f>B2/$B$1</f>
        <v>0.53326996197718635</v>
      </c>
    </row>
    <row r="3" spans="1:9" x14ac:dyDescent="0.2">
      <c r="A3" t="s">
        <v>89</v>
      </c>
      <c r="B3">
        <v>3928</v>
      </c>
      <c r="C3">
        <f>B3/$B$1</f>
        <v>0.46673003802281371</v>
      </c>
      <c r="E3" s="5"/>
      <c r="F3" s="5"/>
      <c r="G3" s="6" t="s">
        <v>90</v>
      </c>
      <c r="H3" s="6" t="s">
        <v>91</v>
      </c>
      <c r="I3" s="5"/>
    </row>
    <row r="4" spans="1:9" x14ac:dyDescent="0.2">
      <c r="E4" s="5"/>
      <c r="F4" s="5"/>
      <c r="G4" s="5" t="s">
        <v>89</v>
      </c>
      <c r="H4" s="5" t="s">
        <v>88</v>
      </c>
      <c r="I4" s="5"/>
    </row>
    <row r="5" spans="1:9" x14ac:dyDescent="0.2">
      <c r="A5" s="7" t="s">
        <v>92</v>
      </c>
      <c r="B5" s="8">
        <v>3796</v>
      </c>
      <c r="C5" s="9">
        <f>B5/$B$1</f>
        <v>0.45104562737642584</v>
      </c>
      <c r="E5" s="6" t="s">
        <v>93</v>
      </c>
      <c r="F5" s="5" t="s">
        <v>94</v>
      </c>
      <c r="G5" s="5">
        <v>3928</v>
      </c>
      <c r="H5" s="5">
        <v>2404</v>
      </c>
      <c r="I5" s="5"/>
    </row>
    <row r="6" spans="1:9" x14ac:dyDescent="0.2">
      <c r="A6" s="10" t="s">
        <v>96</v>
      </c>
      <c r="B6" s="11">
        <v>2084</v>
      </c>
      <c r="C6" s="12">
        <f>B6/$B$1</f>
        <v>0.24762357414448669</v>
      </c>
      <c r="E6" s="6" t="s">
        <v>95</v>
      </c>
      <c r="F6" s="5" t="s">
        <v>92</v>
      </c>
      <c r="G6" s="5">
        <v>0</v>
      </c>
      <c r="H6" s="5">
        <v>2084</v>
      </c>
      <c r="I6" s="5">
        <f>G6+H6</f>
        <v>2084</v>
      </c>
    </row>
    <row r="7" spans="1:9" x14ac:dyDescent="0.2">
      <c r="A7" s="10"/>
      <c r="B7" s="11"/>
      <c r="C7" s="12"/>
      <c r="E7" s="5"/>
      <c r="F7" s="5"/>
      <c r="G7" s="5"/>
      <c r="H7" s="5">
        <f>H5+H6</f>
        <v>4488</v>
      </c>
      <c r="I7" s="5">
        <f>G5+H5+G6+H6</f>
        <v>8416</v>
      </c>
    </row>
    <row r="8" spans="1:9" x14ac:dyDescent="0.2">
      <c r="A8" s="10" t="s">
        <v>97</v>
      </c>
      <c r="B8" s="11">
        <f>C6/(C5*$C$2)</f>
        <v>1.0294953502044557</v>
      </c>
      <c r="C8" s="12"/>
    </row>
    <row r="9" spans="1:9" x14ac:dyDescent="0.2">
      <c r="A9" s="13" t="s">
        <v>98</v>
      </c>
      <c r="B9" s="14">
        <f>C6-C5*$C$2</f>
        <v>7.0944895834839095E-3</v>
      </c>
      <c r="C9" s="15"/>
    </row>
    <row r="11" spans="1:9" x14ac:dyDescent="0.2">
      <c r="A11">
        <v>49</v>
      </c>
    </row>
    <row r="12" spans="1:9" x14ac:dyDescent="0.2">
      <c r="A12" s="7" t="s">
        <v>99</v>
      </c>
      <c r="B12" s="8">
        <v>3808</v>
      </c>
      <c r="C12" s="9">
        <f>B12/$B$1</f>
        <v>0.45247148288973382</v>
      </c>
    </row>
    <row r="13" spans="1:9" x14ac:dyDescent="0.2">
      <c r="A13" s="10" t="s">
        <v>100</v>
      </c>
      <c r="B13" s="11">
        <v>3688</v>
      </c>
      <c r="C13" s="12">
        <f>B13/$B$1</f>
        <v>0.43821292775665399</v>
      </c>
    </row>
    <row r="14" spans="1:9" x14ac:dyDescent="0.2">
      <c r="A14" s="10"/>
      <c r="B14" s="11"/>
      <c r="C14" s="12"/>
    </row>
    <row r="15" spans="1:9" x14ac:dyDescent="0.2">
      <c r="A15" s="10" t="s">
        <v>97</v>
      </c>
      <c r="B15" s="11">
        <f>C13/(C12*$C$2)</f>
        <v>1.8161296604203176</v>
      </c>
      <c r="C15" s="12"/>
    </row>
    <row r="16" spans="1:9" x14ac:dyDescent="0.2">
      <c r="A16" s="13" t="s">
        <v>98</v>
      </c>
      <c r="B16" s="14">
        <f>C13-C12*$C$2</f>
        <v>0.1969234772802845</v>
      </c>
      <c r="C16" s="15"/>
    </row>
    <row r="18" spans="1:5" x14ac:dyDescent="0.2">
      <c r="A18">
        <v>31</v>
      </c>
    </row>
    <row r="19" spans="1:5" x14ac:dyDescent="0.2">
      <c r="A19" s="7" t="s">
        <v>101</v>
      </c>
      <c r="B19" s="8">
        <v>5880</v>
      </c>
      <c r="C19" s="9">
        <f>B19/$B$1</f>
        <v>0.6986692015209125</v>
      </c>
    </row>
    <row r="20" spans="1:5" x14ac:dyDescent="0.2">
      <c r="A20" s="10" t="s">
        <v>102</v>
      </c>
      <c r="B20" s="11">
        <v>4176</v>
      </c>
      <c r="C20" s="12">
        <f>B20/$B$1</f>
        <v>0.49619771863117873</v>
      </c>
    </row>
    <row r="21" spans="1:5" x14ac:dyDescent="0.2">
      <c r="A21" s="10"/>
      <c r="B21" s="11"/>
      <c r="C21" s="12"/>
      <c r="E21" t="s">
        <v>104</v>
      </c>
    </row>
    <row r="22" spans="1:5" x14ac:dyDescent="0.2">
      <c r="A22" s="10" t="s">
        <v>97</v>
      </c>
      <c r="B22" s="11">
        <f>C20/(C19*$C$2)</f>
        <v>1.3317908981774529</v>
      </c>
      <c r="C22" s="12"/>
    </row>
    <row r="23" spans="1:5" x14ac:dyDescent="0.2">
      <c r="A23" s="13" t="s">
        <v>98</v>
      </c>
      <c r="B23" s="14">
        <f>C20-C19*$C$2</f>
        <v>0.1236184201014906</v>
      </c>
      <c r="C23" s="15"/>
    </row>
    <row r="24" spans="1:5" x14ac:dyDescent="0.2">
      <c r="E24" t="s">
        <v>107</v>
      </c>
    </row>
    <row r="25" spans="1:5" x14ac:dyDescent="0.2">
      <c r="A25" s="7" t="s">
        <v>105</v>
      </c>
      <c r="B25" s="8"/>
      <c r="C25" s="9"/>
      <c r="E25" t="s">
        <v>108</v>
      </c>
    </row>
    <row r="26" spans="1:5" ht="32" x14ac:dyDescent="0.2">
      <c r="A26" s="16" t="s">
        <v>103</v>
      </c>
      <c r="B26" s="11">
        <v>3544</v>
      </c>
      <c r="C26" s="12">
        <f>B26/$B$1</f>
        <v>0.42110266159695819</v>
      </c>
      <c r="E26" t="s">
        <v>109</v>
      </c>
    </row>
    <row r="27" spans="1:5" x14ac:dyDescent="0.2">
      <c r="A27" s="10" t="s">
        <v>106</v>
      </c>
      <c r="B27" s="11">
        <v>3472</v>
      </c>
      <c r="C27" s="12">
        <f>B27/$B$1</f>
        <v>0.41254752851711024</v>
      </c>
    </row>
    <row r="28" spans="1:5" x14ac:dyDescent="0.2">
      <c r="A28" s="10" t="s">
        <v>97</v>
      </c>
      <c r="B28" s="11">
        <f>C27/(C26*$C$2)</f>
        <v>1.8371257388652156</v>
      </c>
      <c r="C28" s="12"/>
    </row>
    <row r="29" spans="1:5" x14ac:dyDescent="0.2">
      <c r="A29" s="13" t="s">
        <v>98</v>
      </c>
      <c r="B29" s="14">
        <f>C27-C26*$C$2</f>
        <v>0.18798612817880839</v>
      </c>
      <c r="C29" s="15"/>
    </row>
    <row r="31" spans="1:5" x14ac:dyDescent="0.2">
      <c r="A31" s="17" t="s">
        <v>110</v>
      </c>
    </row>
    <row r="32" spans="1:5" x14ac:dyDescent="0.2">
      <c r="A32" t="s">
        <v>111</v>
      </c>
      <c r="B32">
        <v>2328</v>
      </c>
      <c r="C32" s="12">
        <f>B32/$B$1</f>
        <v>0.27661596958174905</v>
      </c>
    </row>
    <row r="33" spans="1:3" x14ac:dyDescent="0.2">
      <c r="A33" t="s">
        <v>112</v>
      </c>
      <c r="B33">
        <v>2256</v>
      </c>
      <c r="C33" s="12">
        <f>B33/$B$1</f>
        <v>0.26806083650190116</v>
      </c>
    </row>
    <row r="34" spans="1:3" x14ac:dyDescent="0.2">
      <c r="A34" s="10" t="s">
        <v>97</v>
      </c>
      <c r="B34" s="11">
        <f>C33/(C32*$C$2)</f>
        <v>1.8172262344487933</v>
      </c>
    </row>
    <row r="35" spans="1:3" x14ac:dyDescent="0.2">
      <c r="A35" s="13" t="s">
        <v>98</v>
      </c>
      <c r="B35" s="14">
        <f>C33-C32*$C$2</f>
        <v>0.12054984892075929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4"/>
  <sheetViews>
    <sheetView workbookViewId="0">
      <selection sqref="A1:C3"/>
    </sheetView>
  </sheetViews>
  <sheetFormatPr baseColWidth="10" defaultRowHeight="16" x14ac:dyDescent="0.2"/>
  <cols>
    <col min="1" max="1" width="20.1640625" bestFit="1" customWidth="1"/>
  </cols>
  <sheetData>
    <row r="1" spans="1:3" x14ac:dyDescent="0.2">
      <c r="A1" s="7" t="s">
        <v>87</v>
      </c>
      <c r="B1" s="8">
        <v>8416</v>
      </c>
      <c r="C1" s="9"/>
    </row>
    <row r="2" spans="1:3" x14ac:dyDescent="0.2">
      <c r="A2" s="10" t="s">
        <v>88</v>
      </c>
      <c r="B2" s="11">
        <v>4488</v>
      </c>
      <c r="C2" s="12">
        <f>B2/$B$1</f>
        <v>0.53326996197718635</v>
      </c>
    </row>
    <row r="3" spans="1:3" x14ac:dyDescent="0.2">
      <c r="A3" s="13" t="s">
        <v>89</v>
      </c>
      <c r="B3" s="14">
        <v>3928</v>
      </c>
      <c r="C3" s="15">
        <f>B3/$B$1</f>
        <v>0.46673003802281371</v>
      </c>
    </row>
    <row r="5" spans="1:3" x14ac:dyDescent="0.2">
      <c r="A5">
        <v>5</v>
      </c>
    </row>
    <row r="6" spans="1:3" x14ac:dyDescent="0.2">
      <c r="A6" t="s">
        <v>113</v>
      </c>
      <c r="B6">
        <v>8200</v>
      </c>
      <c r="C6">
        <f>B6/$B$1</f>
        <v>0.9743346007604563</v>
      </c>
    </row>
    <row r="7" spans="1:3" x14ac:dyDescent="0.2">
      <c r="A7" t="s">
        <v>114</v>
      </c>
      <c r="B7">
        <v>4296</v>
      </c>
      <c r="C7">
        <f>B7/$B$1</f>
        <v>0.51045627376425851</v>
      </c>
    </row>
    <row r="8" spans="1:3" x14ac:dyDescent="0.2">
      <c r="A8" s="17" t="s">
        <v>122</v>
      </c>
      <c r="B8">
        <f>MIN(C6,$C$2) - C6 * $C$2</f>
        <v>1.3686586476600815E-2</v>
      </c>
    </row>
    <row r="9" spans="1:3" x14ac:dyDescent="0.2">
      <c r="A9" t="s">
        <v>123</v>
      </c>
      <c r="B9" s="1">
        <f>MIN($C$2, 0.5) - $C$2 * 0.5</f>
        <v>0.23336501901140683</v>
      </c>
    </row>
    <row r="10" spans="1:3" x14ac:dyDescent="0.2">
      <c r="A10" t="s">
        <v>115</v>
      </c>
      <c r="B10">
        <f>IF(C6 &lt;= 0.5, B8, B9)</f>
        <v>0.23336501901140683</v>
      </c>
    </row>
    <row r="11" spans="1:3" x14ac:dyDescent="0.2">
      <c r="A11" t="s">
        <v>124</v>
      </c>
      <c r="B11" s="1">
        <f>1/$C$2</f>
        <v>1.8752228163992868</v>
      </c>
    </row>
    <row r="13" spans="1:3" x14ac:dyDescent="0.2">
      <c r="A13">
        <v>9</v>
      </c>
    </row>
    <row r="14" spans="1:3" x14ac:dyDescent="0.2">
      <c r="A14" t="s">
        <v>116</v>
      </c>
      <c r="B14">
        <v>4864</v>
      </c>
      <c r="C14">
        <f>B14/$B$1</f>
        <v>0.57794676806083645</v>
      </c>
    </row>
    <row r="15" spans="1:3" x14ac:dyDescent="0.2">
      <c r="A15" t="s">
        <v>119</v>
      </c>
      <c r="B15">
        <v>2848</v>
      </c>
      <c r="C15">
        <f>B15/$B$1</f>
        <v>0.33840304182509506</v>
      </c>
    </row>
    <row r="16" spans="1:3" x14ac:dyDescent="0.2">
      <c r="A16" s="17" t="s">
        <v>122</v>
      </c>
      <c r="B16">
        <f>MIN(C14,$C$2) - C14 * $C$2</f>
        <v>0.22506831094854635</v>
      </c>
    </row>
    <row r="17" spans="1:3" x14ac:dyDescent="0.2">
      <c r="A17" t="s">
        <v>123</v>
      </c>
      <c r="B17" s="1">
        <f>MIN($C$2, 0.5) - $C$2 * 0.5</f>
        <v>0.23336501901140683</v>
      </c>
    </row>
    <row r="18" spans="1:3" x14ac:dyDescent="0.2">
      <c r="A18" t="s">
        <v>115</v>
      </c>
      <c r="B18">
        <f>IF(C14 &lt;= 0.5, B16, B17)</f>
        <v>0.23336501901140683</v>
      </c>
    </row>
    <row r="19" spans="1:3" x14ac:dyDescent="0.2">
      <c r="A19" t="s">
        <v>124</v>
      </c>
      <c r="B19" s="1">
        <f>1/$C$2</f>
        <v>1.8752228163992868</v>
      </c>
    </row>
    <row r="22" spans="1:3" x14ac:dyDescent="0.2">
      <c r="A22">
        <v>11</v>
      </c>
    </row>
    <row r="23" spans="1:3" x14ac:dyDescent="0.2">
      <c r="A23" t="s">
        <v>117</v>
      </c>
      <c r="B23">
        <v>5316</v>
      </c>
      <c r="C23">
        <f>B23/$B$1</f>
        <v>0.63165399239543729</v>
      </c>
    </row>
    <row r="24" spans="1:3" x14ac:dyDescent="0.2">
      <c r="A24" t="s">
        <v>120</v>
      </c>
      <c r="B24">
        <v>3780</v>
      </c>
      <c r="C24">
        <f>B24/$B$1</f>
        <v>0.44914448669201523</v>
      </c>
    </row>
    <row r="25" spans="1:3" x14ac:dyDescent="0.2">
      <c r="A25" s="17" t="s">
        <v>122</v>
      </c>
      <c r="B25">
        <f>MIN(C23,$C$2) - C23 * $C$2</f>
        <v>0.19642786146973357</v>
      </c>
    </row>
    <row r="26" spans="1:3" x14ac:dyDescent="0.2">
      <c r="A26" t="s">
        <v>123</v>
      </c>
      <c r="B26" s="1">
        <f>MIN($C$2, 0.5) - $C$2 * 0.5</f>
        <v>0.23336501901140683</v>
      </c>
    </row>
    <row r="27" spans="1:3" x14ac:dyDescent="0.2">
      <c r="A27" t="s">
        <v>115</v>
      </c>
      <c r="B27">
        <f>IF(C23 &lt;= 0.5, B25, B26)</f>
        <v>0.23336501901140683</v>
      </c>
    </row>
    <row r="28" spans="1:3" x14ac:dyDescent="0.2">
      <c r="A28" t="s">
        <v>124</v>
      </c>
      <c r="B28" s="1">
        <f>1/$C$2</f>
        <v>1.8752228163992868</v>
      </c>
    </row>
    <row r="30" spans="1:3" x14ac:dyDescent="0.2">
      <c r="A30">
        <v>12</v>
      </c>
    </row>
    <row r="31" spans="1:3" x14ac:dyDescent="0.2">
      <c r="A31" t="s">
        <v>118</v>
      </c>
      <c r="B31">
        <v>5076</v>
      </c>
      <c r="C31">
        <f>B31/$B$1</f>
        <v>0.60313688212927752</v>
      </c>
    </row>
    <row r="32" spans="1:3" x14ac:dyDescent="0.2">
      <c r="A32" t="s">
        <v>121</v>
      </c>
      <c r="B32">
        <v>3540</v>
      </c>
      <c r="C32">
        <f>B32/$B$1</f>
        <v>0.42062737642585551</v>
      </c>
    </row>
    <row r="33" spans="1:3" x14ac:dyDescent="0.2">
      <c r="A33" s="17" t="s">
        <v>122</v>
      </c>
      <c r="B33">
        <f>MIN(C31,$C$2) - C31 * $C$2</f>
        <v>0.21163517977706781</v>
      </c>
    </row>
    <row r="34" spans="1:3" x14ac:dyDescent="0.2">
      <c r="A34" t="s">
        <v>123</v>
      </c>
      <c r="B34" s="1">
        <f>MIN($C$2, 0.5) - $C$2 * 0.5</f>
        <v>0.23336501901140683</v>
      </c>
    </row>
    <row r="35" spans="1:3" x14ac:dyDescent="0.2">
      <c r="A35" t="s">
        <v>115</v>
      </c>
      <c r="B35">
        <f>IF(C31 &lt;= 0.5, B33, B34)</f>
        <v>0.23336501901140683</v>
      </c>
    </row>
    <row r="36" spans="1:3" x14ac:dyDescent="0.2">
      <c r="A36" t="s">
        <v>124</v>
      </c>
      <c r="B36" s="1">
        <f>1/$C$2</f>
        <v>1.8752228163992868</v>
      </c>
    </row>
    <row r="37" spans="1:3" ht="17" thickBot="1" x14ac:dyDescent="0.25"/>
    <row r="38" spans="1:3" x14ac:dyDescent="0.2">
      <c r="A38" s="18">
        <v>0</v>
      </c>
      <c r="B38" s="19"/>
      <c r="C38" s="20"/>
    </row>
    <row r="39" spans="1:3" x14ac:dyDescent="0.2">
      <c r="A39" s="21" t="s">
        <v>92</v>
      </c>
      <c r="B39" s="11">
        <v>3796</v>
      </c>
      <c r="C39" s="22">
        <f>B39/$B$1</f>
        <v>0.45104562737642584</v>
      </c>
    </row>
    <row r="40" spans="1:3" x14ac:dyDescent="0.2">
      <c r="A40" s="21" t="s">
        <v>96</v>
      </c>
      <c r="B40" s="11">
        <v>2084</v>
      </c>
      <c r="C40" s="22">
        <f>B40/$B$1</f>
        <v>0.24762357414448669</v>
      </c>
    </row>
    <row r="41" spans="1:3" x14ac:dyDescent="0.2">
      <c r="A41" s="23" t="s">
        <v>122</v>
      </c>
      <c r="B41" s="11">
        <f>MIN(C39,$C$2) - C39 * $C$2</f>
        <v>0.21051654281542306</v>
      </c>
      <c r="C41" s="22"/>
    </row>
    <row r="42" spans="1:3" x14ac:dyDescent="0.2">
      <c r="A42" s="21" t="s">
        <v>123</v>
      </c>
      <c r="B42" s="24">
        <f>MIN($C$2, 0.5) - $C$2 * 0.5</f>
        <v>0.23336501901140683</v>
      </c>
      <c r="C42" s="22"/>
    </row>
    <row r="43" spans="1:3" x14ac:dyDescent="0.2">
      <c r="A43" s="21" t="s">
        <v>115</v>
      </c>
      <c r="B43" s="11">
        <f>IF(C39 &lt;= 0.5, B41, B42)</f>
        <v>0.21051654281542306</v>
      </c>
      <c r="C43" s="22"/>
    </row>
    <row r="44" spans="1:3" ht="17" thickBot="1" x14ac:dyDescent="0.25">
      <c r="A44" s="25" t="s">
        <v>124</v>
      </c>
      <c r="B44" s="26">
        <f>1/$C$2</f>
        <v>1.8752228163992868</v>
      </c>
      <c r="C44" s="27"/>
    </row>
    <row r="47" spans="1:3" x14ac:dyDescent="0.2">
      <c r="A47" t="s">
        <v>125</v>
      </c>
      <c r="B47">
        <v>3600</v>
      </c>
      <c r="C47" s="22">
        <f>B47/$B$1</f>
        <v>0.42775665399239543</v>
      </c>
    </row>
    <row r="48" spans="1:3" x14ac:dyDescent="0.2">
      <c r="A48" t="s">
        <v>126</v>
      </c>
      <c r="B48">
        <v>1904</v>
      </c>
      <c r="C48" s="22">
        <f>B48/$B$1</f>
        <v>0.22623574144486691</v>
      </c>
    </row>
    <row r="49" spans="1:2" x14ac:dyDescent="0.2">
      <c r="A49" s="23" t="s">
        <v>122</v>
      </c>
      <c r="B49" s="11">
        <f>MIN(C47,$C$2) - C47 * $C$2</f>
        <v>0.19964687938238226</v>
      </c>
    </row>
    <row r="50" spans="1:2" x14ac:dyDescent="0.2">
      <c r="A50" s="21" t="s">
        <v>123</v>
      </c>
      <c r="B50" s="24">
        <f>MIN($C$2, 0.5) - $C$2 * 0.5</f>
        <v>0.23336501901140683</v>
      </c>
    </row>
    <row r="51" spans="1:2" x14ac:dyDescent="0.2">
      <c r="A51" s="21" t="s">
        <v>115</v>
      </c>
      <c r="B51" s="11">
        <f>IF(C47 &lt;= 0.5, B49, B50)</f>
        <v>0.19964687938238226</v>
      </c>
    </row>
    <row r="52" spans="1:2" ht="17" thickBot="1" x14ac:dyDescent="0.25">
      <c r="A52" s="25" t="s">
        <v>124</v>
      </c>
      <c r="B52" s="26">
        <f>1/$C$2</f>
        <v>1.8752228163992868</v>
      </c>
    </row>
    <row r="53" spans="1:2" x14ac:dyDescent="0.2">
      <c r="A53" s="28" t="s">
        <v>127</v>
      </c>
      <c r="B53">
        <f>C48 - C47 * $C$2</f>
        <v>-1.874033165146255E-3</v>
      </c>
    </row>
    <row r="54" spans="1:2" x14ac:dyDescent="0.2">
      <c r="A54" s="28" t="s">
        <v>128</v>
      </c>
      <c r="B54">
        <f>C48/(C47*$C$2)</f>
        <v>0.99178451178451166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F22" sqref="F22"/>
    </sheetView>
  </sheetViews>
  <sheetFormatPr baseColWidth="10" defaultRowHeight="16" x14ac:dyDescent="0.2"/>
  <cols>
    <col min="1" max="1" width="19.83203125" bestFit="1" customWidth="1"/>
    <col min="5" max="5" width="37.5" bestFit="1" customWidth="1"/>
  </cols>
  <sheetData>
    <row r="1" spans="1:7" x14ac:dyDescent="0.2">
      <c r="A1" s="7" t="s">
        <v>87</v>
      </c>
      <c r="B1" s="8">
        <v>8416</v>
      </c>
      <c r="C1" s="9"/>
    </row>
    <row r="2" spans="1:7" x14ac:dyDescent="0.2">
      <c r="A2" s="10" t="s">
        <v>88</v>
      </c>
      <c r="B2" s="11">
        <v>4488</v>
      </c>
      <c r="C2" s="12">
        <f>B2/$B$1</f>
        <v>0.53326996197718635</v>
      </c>
    </row>
    <row r="3" spans="1:7" x14ac:dyDescent="0.2">
      <c r="A3" s="13" t="s">
        <v>89</v>
      </c>
      <c r="B3" s="14">
        <v>3928</v>
      </c>
      <c r="C3" s="15">
        <f>B3/$B$1</f>
        <v>0.46673003802281371</v>
      </c>
    </row>
    <row r="5" spans="1:7" x14ac:dyDescent="0.2">
      <c r="A5">
        <v>17</v>
      </c>
    </row>
    <row r="6" spans="1:7" x14ac:dyDescent="0.2">
      <c r="A6" s="7" t="s">
        <v>125</v>
      </c>
      <c r="B6" s="8">
        <v>7768</v>
      </c>
      <c r="C6" s="9">
        <f>B6/$B$1</f>
        <v>0.9230038022813688</v>
      </c>
    </row>
    <row r="7" spans="1:7" x14ac:dyDescent="0.2">
      <c r="A7" s="10" t="s">
        <v>126</v>
      </c>
      <c r="B7" s="11">
        <v>3960</v>
      </c>
      <c r="C7" s="12">
        <f>B7/$B$1</f>
        <v>0.47053231939163498</v>
      </c>
    </row>
    <row r="8" spans="1:7" x14ac:dyDescent="0.2">
      <c r="A8" s="10"/>
      <c r="B8" s="11"/>
      <c r="C8" s="12"/>
    </row>
    <row r="9" spans="1:7" x14ac:dyDescent="0.2">
      <c r="A9" s="10" t="s">
        <v>129</v>
      </c>
      <c r="B9" s="11">
        <f>C7-C6*C2</f>
        <v>-2.1677883155748978E-2</v>
      </c>
      <c r="C9" s="12"/>
    </row>
    <row r="10" spans="1:7" x14ac:dyDescent="0.2">
      <c r="A10" s="13" t="s">
        <v>130</v>
      </c>
      <c r="B10" s="14">
        <f>C7/(C6*C2)</f>
        <v>0.95595807839098557</v>
      </c>
      <c r="C10" s="15"/>
    </row>
    <row r="11" spans="1:7" x14ac:dyDescent="0.2">
      <c r="E11" t="s">
        <v>131</v>
      </c>
      <c r="F11">
        <v>3208</v>
      </c>
      <c r="G11">
        <f>F11/$B$1</f>
        <v>0.38117870722433461</v>
      </c>
    </row>
    <row r="12" spans="1:7" x14ac:dyDescent="0.2">
      <c r="A12">
        <v>49</v>
      </c>
      <c r="E12" t="s">
        <v>132</v>
      </c>
      <c r="F12">
        <v>3160</v>
      </c>
      <c r="G12">
        <f>F12/$B$1</f>
        <v>0.37547528517110268</v>
      </c>
    </row>
    <row r="13" spans="1:7" x14ac:dyDescent="0.2">
      <c r="A13" s="7" t="s">
        <v>99</v>
      </c>
      <c r="B13" s="8">
        <v>3808</v>
      </c>
      <c r="C13" s="9">
        <f>B13/$B$1</f>
        <v>0.45247148288973382</v>
      </c>
    </row>
    <row r="14" spans="1:7" x14ac:dyDescent="0.2">
      <c r="A14" s="10" t="s">
        <v>100</v>
      </c>
      <c r="B14" s="11">
        <v>3688</v>
      </c>
      <c r="C14" s="12">
        <f>B14/$B$1</f>
        <v>0.43821292775665399</v>
      </c>
      <c r="E14" t="s">
        <v>129</v>
      </c>
      <c r="F14">
        <f>G12-G11*C2</f>
        <v>0.17220413046306871</v>
      </c>
    </row>
    <row r="15" spans="1:7" x14ac:dyDescent="0.2">
      <c r="A15" s="10"/>
      <c r="B15" s="11"/>
      <c r="C15" s="12"/>
      <c r="E15" t="s">
        <v>130</v>
      </c>
      <c r="F15">
        <f>G12/(G11*C2)</f>
        <v>1.8471646196451827</v>
      </c>
    </row>
    <row r="16" spans="1:7" x14ac:dyDescent="0.2">
      <c r="A16" s="10" t="s">
        <v>97</v>
      </c>
      <c r="B16" s="11">
        <f>C14/(C13*$C$2)</f>
        <v>1.8161296604203176</v>
      </c>
      <c r="C16" s="12"/>
    </row>
    <row r="17" spans="1:7" x14ac:dyDescent="0.2">
      <c r="A17" s="13" t="s">
        <v>98</v>
      </c>
      <c r="B17" s="14">
        <f>C14-C13*$C$2</f>
        <v>0.1969234772802845</v>
      </c>
      <c r="C17" s="15"/>
    </row>
    <row r="19" spans="1:7" x14ac:dyDescent="0.2">
      <c r="A19">
        <v>31</v>
      </c>
      <c r="E19" t="s">
        <v>139</v>
      </c>
      <c r="F19">
        <v>2944</v>
      </c>
      <c r="G19">
        <f>F19/B1</f>
        <v>0.34980988593155893</v>
      </c>
    </row>
    <row r="20" spans="1:7" x14ac:dyDescent="0.2">
      <c r="A20" s="7" t="s">
        <v>101</v>
      </c>
      <c r="B20" s="8">
        <v>5880</v>
      </c>
      <c r="C20" s="9">
        <f>B20/$B$1</f>
        <v>0.6986692015209125</v>
      </c>
      <c r="E20" t="s">
        <v>140</v>
      </c>
      <c r="F20">
        <v>2944</v>
      </c>
      <c r="G20">
        <f>F20/B1</f>
        <v>0.34980988593155893</v>
      </c>
    </row>
    <row r="21" spans="1:7" x14ac:dyDescent="0.2">
      <c r="A21" s="10" t="s">
        <v>102</v>
      </c>
      <c r="B21" s="11">
        <v>4176</v>
      </c>
      <c r="C21" s="12">
        <f>B21/$B$1</f>
        <v>0.49619771863117873</v>
      </c>
    </row>
    <row r="22" spans="1:7" x14ac:dyDescent="0.2">
      <c r="A22" s="10"/>
      <c r="B22" s="11"/>
      <c r="C22" s="12"/>
      <c r="E22" t="s">
        <v>129</v>
      </c>
      <c r="F22">
        <f>G20-G19*C2</f>
        <v>0.16326678136159262</v>
      </c>
    </row>
    <row r="23" spans="1:7" x14ac:dyDescent="0.2">
      <c r="A23" s="10" t="s">
        <v>97</v>
      </c>
      <c r="B23" s="11">
        <f>C21/(C20*$C$2)</f>
        <v>1.3317908981774529</v>
      </c>
      <c r="C23" s="12"/>
      <c r="E23" t="s">
        <v>130</v>
      </c>
      <c r="F23">
        <f>G20/(G19*C2)</f>
        <v>1.875222816399287</v>
      </c>
    </row>
    <row r="24" spans="1:7" x14ac:dyDescent="0.2">
      <c r="A24" s="13" t="s">
        <v>98</v>
      </c>
      <c r="B24" s="14">
        <f>C21-C20*$C$2</f>
        <v>0.1236184201014906</v>
      </c>
      <c r="C24" s="1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tabSelected="1" workbookViewId="0">
      <selection activeCell="E16" sqref="E16"/>
    </sheetView>
  </sheetViews>
  <sheetFormatPr baseColWidth="10" defaultRowHeight="16" x14ac:dyDescent="0.2"/>
  <cols>
    <col min="1" max="1" width="32.6640625" bestFit="1" customWidth="1"/>
  </cols>
  <sheetData>
    <row r="1" spans="1:5" x14ac:dyDescent="0.2">
      <c r="A1" s="7" t="s">
        <v>87</v>
      </c>
      <c r="B1" s="8">
        <v>8416</v>
      </c>
      <c r="C1" s="9"/>
    </row>
    <row r="2" spans="1:5" x14ac:dyDescent="0.2">
      <c r="A2" s="10" t="s">
        <v>88</v>
      </c>
      <c r="B2" s="11">
        <v>4488</v>
      </c>
      <c r="C2" s="12">
        <f>B2/$B$1</f>
        <v>0.53326996197718635</v>
      </c>
    </row>
    <row r="3" spans="1:5" x14ac:dyDescent="0.2">
      <c r="A3" s="13" t="s">
        <v>89</v>
      </c>
      <c r="B3" s="14">
        <v>3928</v>
      </c>
      <c r="C3" s="15">
        <f>B3/$B$1</f>
        <v>0.46673003802281371</v>
      </c>
    </row>
    <row r="5" spans="1:5" x14ac:dyDescent="0.2">
      <c r="A5">
        <v>16</v>
      </c>
      <c r="D5" t="s">
        <v>129</v>
      </c>
      <c r="E5" t="s">
        <v>130</v>
      </c>
    </row>
    <row r="6" spans="1:5" x14ac:dyDescent="0.2">
      <c r="A6" t="s">
        <v>133</v>
      </c>
      <c r="B6">
        <v>8216</v>
      </c>
      <c r="C6" s="12">
        <f>B6/$B$1</f>
        <v>0.97623574144486691</v>
      </c>
    </row>
    <row r="7" spans="1:5" x14ac:dyDescent="0.2">
      <c r="A7" t="s">
        <v>134</v>
      </c>
      <c r="B7">
        <v>4296</v>
      </c>
      <c r="C7" s="12">
        <f>B7/$B$1</f>
        <v>0.51045627376425851</v>
      </c>
      <c r="D7">
        <f>C7-C6*C2</f>
        <v>-1.0140922956816012E-2</v>
      </c>
      <c r="E7">
        <f>C7/(C6*C2)</f>
        <v>0.98052059630615085</v>
      </c>
    </row>
    <row r="8" spans="1:5" x14ac:dyDescent="0.2">
      <c r="A8" t="s">
        <v>136</v>
      </c>
      <c r="B8">
        <v>3608</v>
      </c>
      <c r="C8" s="12">
        <f>B8/$B$1</f>
        <v>0.42870722433460073</v>
      </c>
    </row>
    <row r="9" spans="1:5" x14ac:dyDescent="0.2">
      <c r="A9" t="s">
        <v>135</v>
      </c>
      <c r="B9">
        <v>3496</v>
      </c>
      <c r="C9" s="12">
        <f>B9/$B$1</f>
        <v>0.41539923954372626</v>
      </c>
      <c r="D9">
        <f>C9-C2*C8</f>
        <v>0.18678255432346863</v>
      </c>
      <c r="E9">
        <f>C9/(C8*C2)</f>
        <v>1.8170119085731451</v>
      </c>
    </row>
    <row r="10" spans="1:5" x14ac:dyDescent="0.2">
      <c r="C10" s="11"/>
    </row>
    <row r="11" spans="1:5" x14ac:dyDescent="0.2">
      <c r="A11">
        <v>5</v>
      </c>
      <c r="D11" t="s">
        <v>129</v>
      </c>
      <c r="E11" t="s">
        <v>130</v>
      </c>
    </row>
    <row r="12" spans="1:5" x14ac:dyDescent="0.2">
      <c r="A12" t="s">
        <v>113</v>
      </c>
      <c r="B12">
        <v>8200</v>
      </c>
      <c r="C12" s="12">
        <f>B12/$B$1</f>
        <v>0.9743346007604563</v>
      </c>
    </row>
    <row r="13" spans="1:5" x14ac:dyDescent="0.2">
      <c r="A13" t="s">
        <v>114</v>
      </c>
      <c r="B13">
        <v>4296</v>
      </c>
      <c r="C13" s="12">
        <f>B13/$B$1</f>
        <v>0.51045627376425851</v>
      </c>
      <c r="D13">
        <f>C13-C12*C2</f>
        <v>-9.1271017363270257E-3</v>
      </c>
      <c r="E13">
        <f>C13/(C12*C2)</f>
        <v>0.98243380722577267</v>
      </c>
    </row>
    <row r="14" spans="1:5" x14ac:dyDescent="0.2">
      <c r="A14" t="s">
        <v>137</v>
      </c>
      <c r="B14">
        <v>3616</v>
      </c>
      <c r="C14" s="12">
        <f>B14/$B$1</f>
        <v>0.42965779467680609</v>
      </c>
    </row>
    <row r="15" spans="1:5" x14ac:dyDescent="0.2">
      <c r="A15" t="s">
        <v>138</v>
      </c>
      <c r="B15">
        <v>3496</v>
      </c>
      <c r="C15" s="12">
        <f>B15/$B$1</f>
        <v>0.41539923954372626</v>
      </c>
      <c r="D15">
        <f>C15-C14*C2</f>
        <v>0.18627564371322414</v>
      </c>
      <c r="E15">
        <f>C15/(C14*C2)</f>
        <v>1.8129919707223194</v>
      </c>
    </row>
    <row r="19" spans="1:3" x14ac:dyDescent="0.2">
      <c r="A19">
        <v>49</v>
      </c>
    </row>
    <row r="20" spans="1:3" x14ac:dyDescent="0.2">
      <c r="A20" s="7" t="s">
        <v>99</v>
      </c>
      <c r="B20" s="8">
        <v>3808</v>
      </c>
      <c r="C20" s="9">
        <f>B20/$B$1</f>
        <v>0.45247148288973382</v>
      </c>
    </row>
    <row r="21" spans="1:3" x14ac:dyDescent="0.2">
      <c r="A21" s="10" t="s">
        <v>100</v>
      </c>
      <c r="B21" s="11">
        <v>3688</v>
      </c>
      <c r="C21" s="12">
        <f>B21/$B$1</f>
        <v>0.43821292775665399</v>
      </c>
    </row>
    <row r="22" spans="1:3" x14ac:dyDescent="0.2">
      <c r="A22" s="10"/>
      <c r="B22" s="11"/>
      <c r="C22" s="12"/>
    </row>
    <row r="23" spans="1:3" x14ac:dyDescent="0.2">
      <c r="A23" s="10"/>
      <c r="B23" s="11"/>
      <c r="C23" s="12"/>
    </row>
    <row r="24" spans="1:3" x14ac:dyDescent="0.2">
      <c r="A24" s="13"/>
      <c r="B24" s="14"/>
      <c r="C24" s="1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FirstInIndex</vt:lpstr>
      <vt:lpstr>Sheet3</vt:lpstr>
      <vt:lpstr>field19</vt:lpstr>
      <vt:lpstr>field18&amp;field7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2017-06-22T12:43:24Z</dcterms:created>
  <dcterms:modified xsi:type="dcterms:W3CDTF">2017-07-09T10:33:48Z</dcterms:modified>
</cp:coreProperties>
</file>