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4620" yWindow="3500" windowWidth="23060" windowHeight="14020" tabRatio="500" firstSheet="1" activeTab="2"/>
  </bookViews>
  <sheets>
    <sheet name="Sheet1" sheetId="1" state="hidden" r:id="rId1"/>
    <sheet name="Sheet2" sheetId="3" r:id="rId2"/>
    <sheet name="Sheet3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4" i="4" l="1"/>
  <c r="B53" i="4"/>
  <c r="B52" i="4"/>
  <c r="B49" i="4"/>
  <c r="B51" i="4"/>
  <c r="B50" i="4"/>
  <c r="C48" i="4"/>
  <c r="C47" i="4"/>
  <c r="B44" i="4"/>
  <c r="B41" i="4"/>
  <c r="B43" i="4"/>
  <c r="B42" i="4"/>
  <c r="C40" i="4"/>
  <c r="C39" i="4"/>
  <c r="C32" i="4"/>
  <c r="C31" i="4"/>
  <c r="B36" i="4"/>
  <c r="B33" i="4"/>
  <c r="B35" i="4"/>
  <c r="B34" i="4"/>
  <c r="B28" i="4"/>
  <c r="B26" i="4"/>
  <c r="B27" i="4"/>
  <c r="B25" i="4"/>
  <c r="B19" i="4"/>
  <c r="B17" i="4"/>
  <c r="B18" i="4"/>
  <c r="B16" i="4"/>
  <c r="B11" i="4"/>
  <c r="B10" i="4"/>
  <c r="B9" i="4"/>
  <c r="B8" i="4"/>
  <c r="C24" i="4"/>
  <c r="C23" i="4"/>
  <c r="C15" i="4"/>
  <c r="C14" i="4"/>
  <c r="C7" i="4"/>
  <c r="C6" i="4"/>
  <c r="C2" i="4"/>
  <c r="C3" i="4"/>
  <c r="C33" i="3"/>
  <c r="C32" i="3"/>
  <c r="C2" i="3"/>
  <c r="B35" i="3"/>
  <c r="B34" i="3"/>
  <c r="C27" i="3"/>
  <c r="C26" i="3"/>
  <c r="B29" i="3"/>
  <c r="B28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<sst xmlns="http://schemas.openxmlformats.org/spreadsheetml/2006/main" count="195" uniqueCount="129">
  <si>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</si>
  <si>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</si>
  <si>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</si>
  <si>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</si>
  <si>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</si>
  <si>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</si>
  <si>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</si>
  <si>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</si>
  <si>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</si>
  <si>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</si>
  <si>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</si>
  <si>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</si>
  <si>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</si>
  <si>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</si>
  <si>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</si>
  <si>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</si>
  <si>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</si>
  <si>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</si>
  <si>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</si>
  <si>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</si>
  <si>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</si>
  <si>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</si>
  <si>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</si>
  <si>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</si>
  <si>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</si>
  <si>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</si>
  <si>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</si>
  <si>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</si>
  <si>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</si>
  <si>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</si>
  <si>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</si>
  <si>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</si>
  <si>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</si>
  <si>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</si>
  <si>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</si>
  <si>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</si>
  <si>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</si>
  <si>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</si>
  <si>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</si>
  <si>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</si>
  <si>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</si>
  <si>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</si>
  <si>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</si>
  <si>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</si>
  <si>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</si>
  <si>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</si>
  <si>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</si>
  <si>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</si>
  <si>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</si>
  <si>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</si>
  <si>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</si>
  <si>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</si>
  <si>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</si>
  <si>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</si>
  <si>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</si>
  <si>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</si>
  <si>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</si>
  <si>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</si>
  <si>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</si>
  <si>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</si>
  <si>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</si>
  <si>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</si>
  <si>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</si>
  <si>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</si>
  <si>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</si>
  <si>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</si>
  <si>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</si>
  <si>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</si>
  <si>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</si>
  <si>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</si>
  <si>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</si>
  <si>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</si>
  <si>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</si>
  <si>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</si>
  <si>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</si>
  <si>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</si>
  <si>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</si>
  <si>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</si>
  <si>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</si>
  <si>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</si>
  <si>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</si>
  <si>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</si>
  <si>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</si>
  <si>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</si>
  <si>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</si>
  <si>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</si>
  <si>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</si>
  <si>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</si>
  <si>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</si>
  <si>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</si>
  <si>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</si>
  <si>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</si>
  <si>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</si>
  <si>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</si>
  <si>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</si>
  <si>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</si>
  <si>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</si>
  <si>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</si>
  <si>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</si>
  <si>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</si>
  <si>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</si>
  <si>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</si>
  <si>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</si>
  <si>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</si>
  <si>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checkSubsets(item = -1, is = [-1, 49,31], cnt = 3472, new_sup = 0.412547528, parentCnt = 3544, parentSup = 0.42110267, alpha = 0.05)</t>
  </si>
  <si>
    <t>49, 31, -1</t>
  </si>
  <si>
    <t>EDIBLE/field6 = NONE/field9 = BROAD</t>
  </si>
  <si>
    <t>sofar = [-1]</t>
  </si>
  <si>
    <t>remaining = [49, 31]</t>
  </si>
  <si>
    <t>checkSubsetsX(sofar = [49, -1], remaining = [31], limit = 49, cnt = 3472, new_sup = 0.412547, alpha = 0.05)</t>
  </si>
  <si>
    <t>-1, 49, 31, 18</t>
  </si>
  <si>
    <t>field20 = PENDANT/field6 = NONE/field9 = BROAD</t>
  </si>
  <si>
    <t>EDIBLE/field20 = PENDANT/field6 = NONE/field9 = BROAD</t>
  </si>
  <si>
    <t>field7 = FREE</t>
  </si>
  <si>
    <t>EDIBLE/field7 = FREE</t>
  </si>
  <si>
    <t>upper bound - leverage</t>
  </si>
  <si>
    <t>field11 = TAPERING</t>
  </si>
  <si>
    <t>field13 = SMOOTH</t>
  </si>
  <si>
    <t>field14 = SMOOTH</t>
  </si>
  <si>
    <t>EDIBLE/field11 = TAPERING</t>
  </si>
  <si>
    <t>EDIBLE/field13 = SMOOTH</t>
  </si>
  <si>
    <t>EDIBLE/field14 = SMOOTH</t>
  </si>
  <si>
    <t>&lt;=0.5</t>
  </si>
  <si>
    <t>&gt;0.5</t>
  </si>
  <si>
    <t>upper bound - lift</t>
  </si>
  <si>
    <t>field19 = ONE</t>
  </si>
  <si>
    <t>EDIBLE/field19 = ONE</t>
  </si>
  <si>
    <t>actual - leverage</t>
  </si>
  <si>
    <t>actual -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</si>
</sst>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quotePrefix="1" applyBorder="1"/>
    <xf numFmtId="0" fontId="0" fillId="2" borderId="0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C3"/>
    </sheetView>
  </sheetViews>
  <sheetFormatPr baseColWidth="10" defaultRowHeight="16" x14ac:dyDescent="0.2"/>
  <cols>
    <col min="1" max="1" width="20.8320312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x14ac:dyDescent="0.2">
      <c r="A14" s="10"/>
      <c r="B14" s="11"/>
      <c r="C14" s="12"/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</row>
    <row r="18" spans="1:5" x14ac:dyDescent="0.2">
      <c r="A18">
        <v>31</v>
      </c>
    </row>
    <row r="19" spans="1:5" x14ac:dyDescent="0.2">
      <c r="A19" s="7" t="s">
        <v>101</v>
      </c>
      <c r="B19" s="8">
        <v>5880</v>
      </c>
      <c r="C19" s="9">
        <f>B19/$B$1</f>
        <v>0.6986692015209125</v>
      </c>
    </row>
    <row r="20" spans="1:5" x14ac:dyDescent="0.2">
      <c r="A20" s="10" t="s">
        <v>102</v>
      </c>
      <c r="B20" s="11">
        <v>4176</v>
      </c>
      <c r="C20" s="12">
        <f>B20/$B$1</f>
        <v>0.49619771863117873</v>
      </c>
    </row>
    <row r="21" spans="1:5" x14ac:dyDescent="0.2">
      <c r="A21" s="10"/>
      <c r="B21" s="11"/>
      <c r="C21" s="12"/>
      <c r="E21" t="s">
        <v>104</v>
      </c>
    </row>
    <row r="22" spans="1:5" x14ac:dyDescent="0.2">
      <c r="A22" s="10" t="s">
        <v>97</v>
      </c>
      <c r="B22" s="11">
        <f>C20/(C19*$C$2)</f>
        <v>1.3317908981774529</v>
      </c>
      <c r="C22" s="12"/>
    </row>
    <row r="23" spans="1:5" x14ac:dyDescent="0.2">
      <c r="A23" s="13" t="s">
        <v>98</v>
      </c>
      <c r="B23" s="14">
        <f>C20-C19*$C$2</f>
        <v>0.1236184201014906</v>
      </c>
      <c r="C23" s="15"/>
    </row>
    <row r="24" spans="1:5" x14ac:dyDescent="0.2">
      <c r="E24" t="s">
        <v>107</v>
      </c>
    </row>
    <row r="25" spans="1:5" x14ac:dyDescent="0.2">
      <c r="A25" s="7" t="s">
        <v>105</v>
      </c>
      <c r="B25" s="8"/>
      <c r="C25" s="9"/>
      <c r="E25" t="s">
        <v>108</v>
      </c>
    </row>
    <row r="26" spans="1:5" ht="32" x14ac:dyDescent="0.2">
      <c r="A26" s="16" t="s">
        <v>103</v>
      </c>
      <c r="B26" s="11">
        <v>3544</v>
      </c>
      <c r="C26" s="12">
        <f>B26/$B$1</f>
        <v>0.42110266159695819</v>
      </c>
      <c r="E26" t="s">
        <v>109</v>
      </c>
    </row>
    <row r="27" spans="1:5" x14ac:dyDescent="0.2">
      <c r="A27" s="10" t="s">
        <v>106</v>
      </c>
      <c r="B27" s="11">
        <v>3472</v>
      </c>
      <c r="C27" s="12">
        <f>B27/$B$1</f>
        <v>0.41254752851711024</v>
      </c>
    </row>
    <row r="28" spans="1:5" x14ac:dyDescent="0.2">
      <c r="A28" s="10" t="s">
        <v>97</v>
      </c>
      <c r="B28" s="11">
        <f>C27/(C26*$C$2)</f>
        <v>1.8371257388652156</v>
      </c>
      <c r="C28" s="12"/>
    </row>
    <row r="29" spans="1:5" x14ac:dyDescent="0.2">
      <c r="A29" s="13" t="s">
        <v>98</v>
      </c>
      <c r="B29" s="14">
        <f>C27-C26*$C$2</f>
        <v>0.18798612817880839</v>
      </c>
      <c r="C29" s="15"/>
    </row>
    <row r="31" spans="1:5" x14ac:dyDescent="0.2">
      <c r="A31" s="17" t="s">
        <v>110</v>
      </c>
    </row>
    <row r="32" spans="1:5" x14ac:dyDescent="0.2">
      <c r="A32" t="s">
        <v>111</v>
      </c>
      <c r="B32">
        <v>2328</v>
      </c>
      <c r="C32" s="12">
        <f>B32/$B$1</f>
        <v>0.27661596958174905</v>
      </c>
    </row>
    <row r="33" spans="1:3" x14ac:dyDescent="0.2">
      <c r="A33" t="s">
        <v>112</v>
      </c>
      <c r="B33">
        <v>2256</v>
      </c>
      <c r="C33" s="12">
        <f>B33/$B$1</f>
        <v>0.26806083650190116</v>
      </c>
    </row>
    <row r="34" spans="1:3" x14ac:dyDescent="0.2">
      <c r="A34" s="10" t="s">
        <v>97</v>
      </c>
      <c r="B34" s="11">
        <f>C33/(C32*$C$2)</f>
        <v>1.8172262344487933</v>
      </c>
    </row>
    <row r="35" spans="1:3" x14ac:dyDescent="0.2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30" workbookViewId="0">
      <selection activeCell="E34" sqref="E34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5" spans="1:3" x14ac:dyDescent="0.2">
      <c r="A5">
        <v>5</v>
      </c>
    </row>
    <row r="6" spans="1:3" x14ac:dyDescent="0.2">
      <c r="A6" t="s">
        <v>113</v>
      </c>
      <c r="B6">
        <v>8200</v>
      </c>
      <c r="C6">
        <f>B6/$B$1</f>
        <v>0.9743346007604563</v>
      </c>
    </row>
    <row r="7" spans="1:3" x14ac:dyDescent="0.2">
      <c r="A7" t="s">
        <v>114</v>
      </c>
      <c r="B7">
        <v>4296</v>
      </c>
      <c r="C7">
        <f>B7/$B$1</f>
        <v>0.51045627376425851</v>
      </c>
    </row>
    <row r="8" spans="1:3" x14ac:dyDescent="0.2">
      <c r="A8" s="17" t="s">
        <v>122</v>
      </c>
      <c r="B8">
        <f>MIN(C6,$C$2) - C6 * $C$2</f>
        <v>1.3686586476600815E-2</v>
      </c>
    </row>
    <row r="9" spans="1:3" x14ac:dyDescent="0.2">
      <c r="A9" t="s">
        <v>123</v>
      </c>
      <c r="B9" s="1">
        <f>MIN($C$2, 0.5) - $C$2 * 0.5</f>
        <v>0.23336501901140683</v>
      </c>
    </row>
    <row r="10" spans="1:3" x14ac:dyDescent="0.2">
      <c r="A10" t="s">
        <v>115</v>
      </c>
      <c r="B10">
        <f>IF(C6 &lt;= 0.5, B8, B9)</f>
        <v>0.23336501901140683</v>
      </c>
    </row>
    <row r="11" spans="1:3" x14ac:dyDescent="0.2">
      <c r="A11" t="s">
        <v>124</v>
      </c>
      <c r="B11" s="1">
        <f>1/$C$2</f>
        <v>1.8752228163992868</v>
      </c>
    </row>
    <row r="13" spans="1:3" x14ac:dyDescent="0.2">
      <c r="A13">
        <v>9</v>
      </c>
    </row>
    <row r="14" spans="1:3" x14ac:dyDescent="0.2">
      <c r="A14" t="s">
        <v>116</v>
      </c>
      <c r="B14">
        <v>4864</v>
      </c>
      <c r="C14">
        <f>B14/$B$1</f>
        <v>0.57794676806083645</v>
      </c>
    </row>
    <row r="15" spans="1:3" x14ac:dyDescent="0.2">
      <c r="A15" t="s">
        <v>119</v>
      </c>
      <c r="B15">
        <v>2848</v>
      </c>
      <c r="C15">
        <f>B15/$B$1</f>
        <v>0.33840304182509506</v>
      </c>
    </row>
    <row r="16" spans="1:3" x14ac:dyDescent="0.2">
      <c r="A16" s="17" t="s">
        <v>122</v>
      </c>
      <c r="B16">
        <f>MIN(C14,$C$2) - C14 * $C$2</f>
        <v>0.22506831094854635</v>
      </c>
    </row>
    <row r="17" spans="1:3" x14ac:dyDescent="0.2">
      <c r="A17" t="s">
        <v>123</v>
      </c>
      <c r="B17" s="1">
        <f>MIN($C$2, 0.5) - $C$2 * 0.5</f>
        <v>0.23336501901140683</v>
      </c>
    </row>
    <row r="18" spans="1:3" x14ac:dyDescent="0.2">
      <c r="A18" t="s">
        <v>115</v>
      </c>
      <c r="B18">
        <f>IF(C14 &lt;= 0.5, B16, B17)</f>
        <v>0.23336501901140683</v>
      </c>
    </row>
    <row r="19" spans="1:3" x14ac:dyDescent="0.2">
      <c r="A19" t="s">
        <v>124</v>
      </c>
      <c r="B19" s="1">
        <f>1/$C$2</f>
        <v>1.8752228163992868</v>
      </c>
    </row>
    <row r="22" spans="1:3" x14ac:dyDescent="0.2">
      <c r="A22">
        <v>11</v>
      </c>
    </row>
    <row r="23" spans="1:3" x14ac:dyDescent="0.2">
      <c r="A23" t="s">
        <v>117</v>
      </c>
      <c r="B23">
        <v>5316</v>
      </c>
      <c r="C23">
        <f>B23/$B$1</f>
        <v>0.63165399239543729</v>
      </c>
    </row>
    <row r="24" spans="1:3" x14ac:dyDescent="0.2">
      <c r="A24" t="s">
        <v>120</v>
      </c>
      <c r="B24">
        <v>3780</v>
      </c>
      <c r="C24">
        <f>B24/$B$1</f>
        <v>0.44914448669201523</v>
      </c>
    </row>
    <row r="25" spans="1:3" x14ac:dyDescent="0.2">
      <c r="A25" s="17" t="s">
        <v>122</v>
      </c>
      <c r="B25">
        <f>MIN(C23,$C$2) - C23 * $C$2</f>
        <v>0.19642786146973357</v>
      </c>
    </row>
    <row r="26" spans="1:3" x14ac:dyDescent="0.2">
      <c r="A26" t="s">
        <v>123</v>
      </c>
      <c r="B26" s="1">
        <f>MIN($C$2, 0.5) - $C$2 * 0.5</f>
        <v>0.23336501901140683</v>
      </c>
    </row>
    <row r="27" spans="1:3" x14ac:dyDescent="0.2">
      <c r="A27" t="s">
        <v>115</v>
      </c>
      <c r="B27">
        <f>IF(C23 &lt;= 0.5, B25, B26)</f>
        <v>0.23336501901140683</v>
      </c>
    </row>
    <row r="28" spans="1:3" x14ac:dyDescent="0.2">
      <c r="A28" t="s">
        <v>124</v>
      </c>
      <c r="B28" s="1">
        <f>1/$C$2</f>
        <v>1.8752228163992868</v>
      </c>
    </row>
    <row r="30" spans="1:3" x14ac:dyDescent="0.2">
      <c r="A30">
        <v>12</v>
      </c>
    </row>
    <row r="31" spans="1:3" x14ac:dyDescent="0.2">
      <c r="A31" t="s">
        <v>118</v>
      </c>
      <c r="B31">
        <v>5076</v>
      </c>
      <c r="C31">
        <f>B31/$B$1</f>
        <v>0.60313688212927752</v>
      </c>
    </row>
    <row r="32" spans="1:3" x14ac:dyDescent="0.2">
      <c r="A32" t="s">
        <v>121</v>
      </c>
      <c r="B32">
        <v>3540</v>
      </c>
      <c r="C32">
        <f>B32/$B$1</f>
        <v>0.42062737642585551</v>
      </c>
    </row>
    <row r="33" spans="1:3" x14ac:dyDescent="0.2">
      <c r="A33" s="17" t="s">
        <v>122</v>
      </c>
      <c r="B33">
        <f>MIN(C31,$C$2) - C31 * $C$2</f>
        <v>0.21163517977706781</v>
      </c>
    </row>
    <row r="34" spans="1:3" x14ac:dyDescent="0.2">
      <c r="A34" t="s">
        <v>123</v>
      </c>
      <c r="B34" s="1">
        <f>MIN($C$2, 0.5) - $C$2 * 0.5</f>
        <v>0.23336501901140683</v>
      </c>
    </row>
    <row r="35" spans="1:3" x14ac:dyDescent="0.2">
      <c r="A35" t="s">
        <v>115</v>
      </c>
      <c r="B35">
        <f>IF(C31 &lt;= 0.5, B33, B34)</f>
        <v>0.23336501901140683</v>
      </c>
    </row>
    <row r="36" spans="1:3" x14ac:dyDescent="0.2">
      <c r="A36" t="s">
        <v>124</v>
      </c>
      <c r="B36" s="1">
        <f>1/$C$2</f>
        <v>1.8752228163992868</v>
      </c>
    </row>
    <row r="37" spans="1:3" ht="17" thickBot="1" x14ac:dyDescent="0.25"/>
    <row r="38" spans="1:3" x14ac:dyDescent="0.2">
      <c r="A38" s="18">
        <v>0</v>
      </c>
      <c r="B38" s="19"/>
      <c r="C38" s="20"/>
    </row>
    <row r="39" spans="1:3" x14ac:dyDescent="0.2">
      <c r="A39" s="21" t="s">
        <v>92</v>
      </c>
      <c r="B39" s="11">
        <v>3796</v>
      </c>
      <c r="C39" s="22">
        <f>B39/$B$1</f>
        <v>0.45104562737642584</v>
      </c>
    </row>
    <row r="40" spans="1:3" x14ac:dyDescent="0.2">
      <c r="A40" s="21" t="s">
        <v>96</v>
      </c>
      <c r="B40" s="11">
        <v>2084</v>
      </c>
      <c r="C40" s="22">
        <f>B40/$B$1</f>
        <v>0.24762357414448669</v>
      </c>
    </row>
    <row r="41" spans="1:3" x14ac:dyDescent="0.2">
      <c r="A41" s="23" t="s">
        <v>122</v>
      </c>
      <c r="B41" s="11">
        <f>MIN(C39,$C$2) - C39 * $C$2</f>
        <v>0.21051654281542306</v>
      </c>
      <c r="C41" s="22"/>
    </row>
    <row r="42" spans="1:3" x14ac:dyDescent="0.2">
      <c r="A42" s="21" t="s">
        <v>123</v>
      </c>
      <c r="B42" s="24">
        <f>MIN($C$2, 0.5) - $C$2 * 0.5</f>
        <v>0.23336501901140683</v>
      </c>
      <c r="C42" s="22"/>
    </row>
    <row r="43" spans="1:3" x14ac:dyDescent="0.2">
      <c r="A43" s="21" t="s">
        <v>115</v>
      </c>
      <c r="B43" s="11">
        <f>IF(C39 &lt;= 0.5, B41, B42)</f>
        <v>0.21051654281542306</v>
      </c>
      <c r="C43" s="22"/>
    </row>
    <row r="44" spans="1:3" ht="17" thickBot="1" x14ac:dyDescent="0.25">
      <c r="A44" s="25" t="s">
        <v>124</v>
      </c>
      <c r="B44" s="26">
        <f>1/$C$2</f>
        <v>1.8752228163992868</v>
      </c>
      <c r="C44" s="27"/>
    </row>
    <row r="47" spans="1:3" x14ac:dyDescent="0.2">
      <c r="A47" t="s">
        <v>125</v>
      </c>
      <c r="B47">
        <v>3600</v>
      </c>
      <c r="C47" s="22">
        <f>B47/$B$1</f>
        <v>0.42775665399239543</v>
      </c>
    </row>
    <row r="48" spans="1:3" x14ac:dyDescent="0.2">
      <c r="A48" t="s">
        <v>126</v>
      </c>
      <c r="B48">
        <v>1904</v>
      </c>
      <c r="C48" s="22">
        <f>B48/$B$1</f>
        <v>0.22623574144486691</v>
      </c>
    </row>
    <row r="49" spans="1:2" x14ac:dyDescent="0.2">
      <c r="A49" s="23" t="s">
        <v>122</v>
      </c>
      <c r="B49" s="11">
        <f>MIN(C47,$C$2) - C47 * $C$2</f>
        <v>0.19964687938238226</v>
      </c>
    </row>
    <row r="50" spans="1:2" x14ac:dyDescent="0.2">
      <c r="A50" s="21" t="s">
        <v>123</v>
      </c>
      <c r="B50" s="24">
        <f>MIN($C$2, 0.5) - $C$2 * 0.5</f>
        <v>0.23336501901140683</v>
      </c>
    </row>
    <row r="51" spans="1:2" x14ac:dyDescent="0.2">
      <c r="A51" s="21" t="s">
        <v>115</v>
      </c>
      <c r="B51" s="11">
        <f>IF(C47 &lt;= 0.5, B49, B50)</f>
        <v>0.19964687938238226</v>
      </c>
    </row>
    <row r="52" spans="1:2" ht="17" thickBot="1" x14ac:dyDescent="0.25">
      <c r="A52" s="25" t="s">
        <v>124</v>
      </c>
      <c r="B52" s="26">
        <f>1/$C$2</f>
        <v>1.8752228163992868</v>
      </c>
    </row>
    <row r="53" spans="1:2" x14ac:dyDescent="0.2">
      <c r="A53" s="28" t="s">
        <v>127</v>
      </c>
      <c r="B53">
        <f>C48 - C47 * $C$2</f>
        <v>-1.874033165146255E-3</v>
      </c>
    </row>
    <row r="54" spans="1:2" x14ac:dyDescent="0.2">
      <c r="A54" s="28" t="s">
        <v>128</v>
      </c>
      <c r="B54">
        <f>C48/(C47*$C$2)</f>
        <v>0.99178451178451166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2017-07-05T06:23:23Z</dcterms:modified>
</cp:coreProperties>
</file>