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(Experimental)" sheetId="1" r:id="rId4"/>
  </sheets>
  <definedNames/>
  <calcPr/>
  <extLst>
    <ext uri="GoogleSheetsCustomDataVersion2">
      <go:sheetsCustomData xmlns:go="http://customooxmlschemas.google.com/" r:id="rId5" roundtripDataChecksum="W6joKPEVEgCVbp6iEsWtnF7OhrG4xt1C8oLZGyzycnk="/>
    </ext>
  </extLst>
</workbook>
</file>

<file path=xl/sharedStrings.xml><?xml version="1.0" encoding="utf-8"?>
<sst xmlns="http://schemas.openxmlformats.org/spreadsheetml/2006/main" count="89" uniqueCount="72">
  <si>
    <t>Source</t>
  </si>
  <si>
    <t>Name (from article)</t>
  </si>
  <si>
    <t>hERA IC50 (μM)</t>
  </si>
  <si>
    <t>hERA IC50 (nM)</t>
  </si>
  <si>
    <t>pIC50</t>
  </si>
  <si>
    <t>CASRN</t>
  </si>
  <si>
    <t>SMILES</t>
  </si>
  <si>
    <t>Average Mass (g/mol)</t>
  </si>
  <si>
    <t>Average Mass Squared</t>
  </si>
  <si>
    <t>#Freely Rotating Bonds:</t>
  </si>
  <si>
    <t>#H bond acceptors:</t>
  </si>
  <si>
    <t>#H bond donors:</t>
  </si>
  <si>
    <t>ACD/LogD(pH 7.4):</t>
  </si>
  <si>
    <t>ACD/LogP:</t>
  </si>
  <si>
    <t>Boiling Point:</t>
  </si>
  <si>
    <t>Density:</t>
  </si>
  <si>
    <t>Enthalpy of Vaporization:</t>
  </si>
  <si>
    <t>Polar Surface Area:</t>
  </si>
  <si>
    <t>Polarizability:</t>
  </si>
  <si>
    <t>Surface Tension:</t>
  </si>
  <si>
    <t>F+</t>
  </si>
  <si>
    <t>HOMO</t>
  </si>
  <si>
    <t>LUMO</t>
  </si>
  <si>
    <t>Set</t>
  </si>
  <si>
    <t>https://www.sciencedirect.com/science/article/pii/S016041201932759X</t>
  </si>
  <si>
    <t>PFBA</t>
  </si>
  <si>
    <t>57.07 ± 1.43</t>
  </si>
  <si>
    <t>375-22-4</t>
  </si>
  <si>
    <t>C(=O)(C(C(C(F)(F)F)(F)F)(F)F)O</t>
  </si>
  <si>
    <t>Training</t>
  </si>
  <si>
    <t>PFHxA</t>
  </si>
  <si>
    <t>43.94 ± 1.32</t>
  </si>
  <si>
    <t>307-24-4</t>
  </si>
  <si>
    <t>C(=O)(C(C(C(C(C(F)(F)F)(F)F)(F)F)(F)F)(F)F)O</t>
  </si>
  <si>
    <t>PFOA</t>
  </si>
  <si>
    <t>21.37 ± 1.11</t>
  </si>
  <si>
    <t>335-67-1</t>
  </si>
  <si>
    <t>C(=O)(C(C(C(C(C(C(C(F)(F)F)(F)F)(F)F)(F)F)(F)F)(F)F)(F)F)O</t>
  </si>
  <si>
    <t>https://pubs.acs.org/doi/10.1021/acs.est.9b01579</t>
  </si>
  <si>
    <t>HFPO-TA</t>
  </si>
  <si>
    <t>190.1 ± 2.2</t>
  </si>
  <si>
    <t>13252-14-7</t>
  </si>
  <si>
    <t>C(=O)(C(C(F)(F)F)(OC(C(C(F)(F)F)(OC(C(C(F)(F)F)(F)F)(F)F)F)(F)F)F)O</t>
  </si>
  <si>
    <t>HFPO-TeA</t>
  </si>
  <si>
    <t>8.2 ± 0.4</t>
  </si>
  <si>
    <t>428-59-1</t>
  </si>
  <si>
    <t>C1(C(O1)(F)F)(C(F)(F)F)F</t>
  </si>
  <si>
    <r>
      <rPr>
        <rFont val="Arial"/>
        <sz val="11.0"/>
      </rPr>
      <t xml:space="preserve"> </t>
    </r>
    <r>
      <rPr>
        <rFont val="Arial"/>
        <color rgb="FF1155CC"/>
        <sz val="11.0"/>
        <u/>
      </rPr>
      <t>https://pubs.acs.org/doi/10.1021/acs.est.3c05974#</t>
    </r>
  </si>
  <si>
    <t xml:space="preserve"> PFDoA</t>
  </si>
  <si>
    <t>307-55-1</t>
  </si>
  <si>
    <t>C(=O)(C(C(C(C(C(C(C(C(C(C(C(F)(F)F)(F)F)(F)F)(F)F)(F)F)(F)F)(F)F)(F)F)(F)F)(F)F)(F)F)O</t>
  </si>
  <si>
    <r>
      <rPr>
        <rFont val="Arial"/>
        <sz val="11.0"/>
      </rPr>
      <t xml:space="preserve"> </t>
    </r>
    <r>
      <rPr>
        <rFont val="Arial"/>
        <color rgb="FF1155CC"/>
        <sz val="11.0"/>
        <u/>
      </rPr>
      <t>https://pubs.acs.org/doi/10.1021/acs.est.3c05974#</t>
    </r>
  </si>
  <si>
    <t>PFDA</t>
  </si>
  <si>
    <t>335-76-2</t>
  </si>
  <si>
    <t>C(=O)(C(C(C(C(C(C(C(C(C(F)(F)F)(F)F)(F)F)(F)F)(F)F)(F)F)(F)F)(F)F)(F)F)O</t>
  </si>
  <si>
    <r>
      <rPr>
        <rFont val="Arial"/>
        <sz val="11.0"/>
      </rPr>
      <t xml:space="preserve"> </t>
    </r>
    <r>
      <rPr>
        <rFont val="Arial"/>
        <color rgb="FF1155CC"/>
        <sz val="11.0"/>
        <u/>
      </rPr>
      <t>https://pubs.acs.org/doi/10.1021/acs.est.3c05974#</t>
    </r>
  </si>
  <si>
    <t>PFUnDA</t>
  </si>
  <si>
    <t>2058-94-8</t>
  </si>
  <si>
    <t>C(=O)(C(C(C(C(C(C(C(C(C(C(F)(F)F)(F)F)(F)F)(F)F)(F)F)(F)F)(F)F)(F)F)(F)F)(F)F)O</t>
  </si>
  <si>
    <r>
      <rPr>
        <rFont val="Arial"/>
        <sz val="11.0"/>
      </rPr>
      <t xml:space="preserve"> </t>
    </r>
    <r>
      <rPr>
        <rFont val="Arial"/>
        <color rgb="FF1155CC"/>
        <sz val="11.0"/>
        <u/>
      </rPr>
      <t>https://pubs.acs.org/doi/10.1021/acs.est.3c05974#</t>
    </r>
  </si>
  <si>
    <t>PFTrDA</t>
  </si>
  <si>
    <t>72629-94-8</t>
  </si>
  <si>
    <t>C(=O)(C(C(C(C(C(C(C(C(C(C(C(C(F)(F)F)(F)F)(F)F)(F)F)(F)F)(F)F)(F)F)(F)F)(F)F)(F)F)(F)F)(F)F)O</t>
  </si>
  <si>
    <r>
      <rPr>
        <rFont val="Arial"/>
        <sz val="11.0"/>
      </rPr>
      <t xml:space="preserve"> </t>
    </r>
    <r>
      <rPr>
        <rFont val="Arial"/>
        <color rgb="FF1155CC"/>
        <sz val="11.0"/>
        <u/>
      </rPr>
      <t>https://pubs.acs.org/doi/10.1021/acs.est.3c05974#</t>
    </r>
  </si>
  <si>
    <t>PFPA</t>
  </si>
  <si>
    <t>356-42-3</t>
  </si>
  <si>
    <t>C(=O)(C(C(F)(F)F)(F)F)O</t>
  </si>
  <si>
    <r>
      <rPr>
        <rFont val="Arial"/>
        <sz val="11.0"/>
      </rPr>
      <t xml:space="preserve"> </t>
    </r>
    <r>
      <rPr>
        <rFont val="Arial"/>
        <color rgb="FF1155CC"/>
        <sz val="11.0"/>
        <u/>
      </rPr>
      <t>https://pubs.acs.org/doi/10.1021/acs.est.3c05974#</t>
    </r>
  </si>
  <si>
    <r>
      <rPr>
        <rFont val="Arial"/>
        <sz val="11.0"/>
      </rPr>
      <t xml:space="preserve"> </t>
    </r>
    <r>
      <rPr>
        <rFont val="Arial"/>
        <color rgb="FF1155CC"/>
        <sz val="11.0"/>
        <u/>
      </rPr>
      <t>https://pubs.acs.org/doi/10.1021/acs.est.3c05974#</t>
    </r>
  </si>
  <si>
    <t>PFHpA</t>
  </si>
  <si>
    <t>375-85-9</t>
  </si>
  <si>
    <t>C(=O)(C(C(C(C(C(C(F)(F)F)(F)F)(F)F)(F)F)(F)F)(F)F)O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</si>
</sst>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u/>
      <sz val="11.0"/>
      <color rgb="FF0000FF"/>
      <name val="Arial"/>
    </font>
    <font>
      <sz val="11.0"/>
      <color rgb="FF111827"/>
      <name val="Arial"/>
    </font>
    <font>
      <sz val="11.0"/>
      <color rgb="FF000F18"/>
      <name val="Arial"/>
    </font>
    <font>
      <sz val="11.0"/>
      <color rgb="FF00FF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center" shrinkToFit="0" vertical="bottom" wrapText="1"/>
    </xf>
    <xf borderId="0" fillId="2" fontId="4" numFmtId="0" xfId="0" applyAlignment="1" applyFill="1" applyFont="1">
      <alignment horizontal="center" shrinkToFit="0" wrapText="1"/>
    </xf>
    <xf borderId="0" fillId="0" fontId="2" numFmtId="0" xfId="0" applyAlignment="1" applyFont="1">
      <alignment horizontal="center"/>
    </xf>
    <xf borderId="0" fillId="2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2" fontId="2" numFmtId="0" xfId="0" applyAlignment="1" applyFont="1">
      <alignment horizontal="center" vertical="bottom"/>
    </xf>
    <xf borderId="0" fillId="2" fontId="1" numFmtId="0" xfId="0" applyAlignment="1" applyFont="1">
      <alignment horizontal="center"/>
    </xf>
    <xf borderId="0" fillId="2" fontId="4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ubs.acs.org/doi/10.1021/acs.est.3c05974" TargetMode="External"/><Relationship Id="rId10" Type="http://schemas.openxmlformats.org/officeDocument/2006/relationships/hyperlink" Target="https://pubs.acs.org/doi/10.1021/acs.est.3c05974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pubs.acs.org/doi/10.1021/acs.est.3c05974" TargetMode="External"/><Relationship Id="rId1" Type="http://schemas.openxmlformats.org/officeDocument/2006/relationships/hyperlink" Target="https://www.sciencedirect.com/science/article/pii/S016041201932759X" TargetMode="External"/><Relationship Id="rId2" Type="http://schemas.openxmlformats.org/officeDocument/2006/relationships/hyperlink" Target="https://www.sciencedirect.com/science/article/pii/S016041201932759X" TargetMode="External"/><Relationship Id="rId3" Type="http://schemas.openxmlformats.org/officeDocument/2006/relationships/hyperlink" Target="https://www.sciencedirect.com/science/article/pii/S016041201932759X" TargetMode="External"/><Relationship Id="rId4" Type="http://schemas.openxmlformats.org/officeDocument/2006/relationships/hyperlink" Target="https://pubs.acs.org/doi/10.1021/acs.est.9b01579" TargetMode="External"/><Relationship Id="rId9" Type="http://schemas.openxmlformats.org/officeDocument/2006/relationships/hyperlink" Target="https://pubs.acs.org/doi/10.1021/acs.est.3c05974" TargetMode="External"/><Relationship Id="rId5" Type="http://schemas.openxmlformats.org/officeDocument/2006/relationships/hyperlink" Target="https://pubs.acs.org/doi/10.1021/acs.est.9b01579" TargetMode="External"/><Relationship Id="rId6" Type="http://schemas.openxmlformats.org/officeDocument/2006/relationships/hyperlink" Target="https://pubs.acs.org/doi/10.1021/acs.est.3c05974" TargetMode="External"/><Relationship Id="rId7" Type="http://schemas.openxmlformats.org/officeDocument/2006/relationships/hyperlink" Target="https://pubs.acs.org/doi/10.1021/acs.est.3c05974" TargetMode="External"/><Relationship Id="rId8" Type="http://schemas.openxmlformats.org/officeDocument/2006/relationships/hyperlink" Target="https://pubs.acs.org/doi/10.1021/acs.est.3c059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63"/>
    <col customWidth="1" min="3" max="3" width="19.13"/>
    <col customWidth="1" min="4" max="4" width="15.25"/>
    <col customWidth="1" min="5" max="5" width="12.63"/>
    <col customWidth="1" min="7" max="7" width="26.13"/>
  </cols>
  <sheetData>
    <row r="1" ht="15.0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ht="15.0" customHeight="1">
      <c r="A2" s="5" t="s">
        <v>24</v>
      </c>
      <c r="B2" s="6" t="s">
        <v>25</v>
      </c>
      <c r="C2" s="6" t="s">
        <v>26</v>
      </c>
      <c r="D2" s="6">
        <v>57070.0</v>
      </c>
      <c r="E2" s="6">
        <f>IFERROR(__xludf.DUMMYFUNCTION("(-LOG(D2*(10^-9)))"),4.243592127451042)</f>
        <v>4.243592127</v>
      </c>
      <c r="F2" s="7" t="s">
        <v>27</v>
      </c>
      <c r="G2" s="8" t="s">
        <v>28</v>
      </c>
      <c r="H2" s="3">
        <v>214.036</v>
      </c>
      <c r="I2" s="3">
        <f t="shared" ref="I2:I13" si="1">H2^2</f>
        <v>45811.4093</v>
      </c>
      <c r="J2" s="3">
        <v>3.0</v>
      </c>
      <c r="K2" s="3">
        <v>2.0</v>
      </c>
      <c r="L2" s="3">
        <v>1.0</v>
      </c>
      <c r="M2" s="3">
        <v>-1.13</v>
      </c>
      <c r="N2" s="3">
        <v>3.93</v>
      </c>
      <c r="O2" s="3">
        <v>120.2</v>
      </c>
      <c r="P2" s="3">
        <v>1.7</v>
      </c>
      <c r="Q2" s="3">
        <v>39.5</v>
      </c>
      <c r="R2" s="3">
        <v>37.0</v>
      </c>
      <c r="S2" s="3">
        <v>9.2</v>
      </c>
      <c r="T2" s="1">
        <v>18.7</v>
      </c>
      <c r="U2" s="4">
        <v>0.694208775313293</v>
      </c>
      <c r="V2" s="4">
        <v>-12.285</v>
      </c>
      <c r="W2" s="4">
        <v>-0.91</v>
      </c>
      <c r="X2" s="4" t="s">
        <v>29</v>
      </c>
    </row>
    <row r="3" ht="15.0" customHeight="1">
      <c r="A3" s="5" t="s">
        <v>24</v>
      </c>
      <c r="B3" s="6" t="s">
        <v>30</v>
      </c>
      <c r="C3" s="6" t="s">
        <v>31</v>
      </c>
      <c r="D3" s="6">
        <v>43940.0</v>
      </c>
      <c r="E3" s="6">
        <f>IFERROR(__xludf.DUMMYFUNCTION("(-LOG(D3*(10^-9)))"),4.357139947415509)</f>
        <v>4.357139947</v>
      </c>
      <c r="F3" s="7" t="s">
        <v>32</v>
      </c>
      <c r="G3" s="8" t="s">
        <v>33</v>
      </c>
      <c r="H3" s="9">
        <v>314.05</v>
      </c>
      <c r="I3" s="3">
        <f t="shared" si="1"/>
        <v>98627.4025</v>
      </c>
      <c r="J3" s="9">
        <v>5.0</v>
      </c>
      <c r="K3" s="9">
        <v>2.0</v>
      </c>
      <c r="L3" s="10">
        <v>1.0</v>
      </c>
      <c r="M3" s="10">
        <v>0.15</v>
      </c>
      <c r="N3" s="11">
        <v>5.97</v>
      </c>
      <c r="O3" s="11">
        <v>143.0</v>
      </c>
      <c r="P3" s="11">
        <v>1.7</v>
      </c>
      <c r="Q3" s="11">
        <v>41.9</v>
      </c>
      <c r="R3" s="11">
        <v>37.0</v>
      </c>
      <c r="S3" s="9">
        <v>13.1</v>
      </c>
      <c r="T3" s="1">
        <v>17.4</v>
      </c>
      <c r="U3" s="4">
        <v>0.709470227926029</v>
      </c>
      <c r="V3" s="4">
        <v>-12.351</v>
      </c>
      <c r="W3" s="4">
        <v>-0.971</v>
      </c>
      <c r="X3" s="4" t="s">
        <v>29</v>
      </c>
    </row>
    <row r="4" ht="15.0" customHeight="1">
      <c r="A4" s="5" t="s">
        <v>24</v>
      </c>
      <c r="B4" s="6" t="s">
        <v>34</v>
      </c>
      <c r="C4" s="6" t="s">
        <v>35</v>
      </c>
      <c r="D4" s="6">
        <v>21370.0</v>
      </c>
      <c r="E4" s="6">
        <f>IFERROR(__xludf.DUMMYFUNCTION("(-LOG(D4*(10^-9)))"),4.6701954778359305)</f>
        <v>4.670195478</v>
      </c>
      <c r="F4" s="7" t="s">
        <v>36</v>
      </c>
      <c r="G4" s="8" t="s">
        <v>37</v>
      </c>
      <c r="H4" s="12">
        <v>414.064</v>
      </c>
      <c r="I4" s="3">
        <f t="shared" si="1"/>
        <v>171448.9961</v>
      </c>
      <c r="J4" s="3">
        <v>7.0</v>
      </c>
      <c r="K4" s="3">
        <v>2.0</v>
      </c>
      <c r="L4" s="3">
        <v>1.0</v>
      </c>
      <c r="M4" s="3">
        <v>1.82</v>
      </c>
      <c r="N4" s="3">
        <v>7.75</v>
      </c>
      <c r="O4" s="3">
        <v>188.0</v>
      </c>
      <c r="P4" s="3">
        <v>1.7</v>
      </c>
      <c r="Q4" s="3">
        <v>46.8</v>
      </c>
      <c r="R4" s="3">
        <v>37.0</v>
      </c>
      <c r="S4" s="3">
        <v>17.0</v>
      </c>
      <c r="T4" s="1">
        <v>16.8</v>
      </c>
      <c r="U4" s="4">
        <v>0.948201228036786</v>
      </c>
      <c r="V4" s="4">
        <v>-12.336</v>
      </c>
      <c r="W4" s="4">
        <v>-0.963</v>
      </c>
      <c r="X4" s="4" t="s">
        <v>29</v>
      </c>
    </row>
    <row r="5" ht="15.0" customHeight="1">
      <c r="A5" s="5" t="s">
        <v>38</v>
      </c>
      <c r="B5" s="9" t="s">
        <v>39</v>
      </c>
      <c r="C5" s="9" t="s">
        <v>40</v>
      </c>
      <c r="D5" s="9">
        <v>190100.0</v>
      </c>
      <c r="E5" s="6">
        <f>IFERROR(__xludf.DUMMYFUNCTION("(-LOG(D5*(10^-9)))"),3.721017883134557)</f>
        <v>3.721017883</v>
      </c>
      <c r="F5" s="3" t="s">
        <v>41</v>
      </c>
      <c r="G5" s="9" t="s">
        <v>42</v>
      </c>
      <c r="H5" s="13">
        <v>496.069</v>
      </c>
      <c r="I5" s="3">
        <f t="shared" si="1"/>
        <v>246084.4528</v>
      </c>
      <c r="J5" s="1">
        <v>10.0</v>
      </c>
      <c r="K5" s="1">
        <v>4.0</v>
      </c>
      <c r="L5" s="1">
        <v>1.0</v>
      </c>
      <c r="M5" s="1">
        <v>3.93</v>
      </c>
      <c r="N5" s="4">
        <v>13.9</v>
      </c>
      <c r="O5" s="10">
        <v>263.0</v>
      </c>
      <c r="P5" s="11">
        <v>1.8</v>
      </c>
      <c r="Q5" s="4">
        <v>55.2</v>
      </c>
      <c r="R5" s="4">
        <v>56.0</v>
      </c>
      <c r="S5" s="1">
        <v>20.3</v>
      </c>
      <c r="T5" s="1">
        <v>18.3</v>
      </c>
      <c r="U5" s="4">
        <v>0.818779840124881</v>
      </c>
      <c r="V5" s="4">
        <v>-12.308</v>
      </c>
      <c r="W5" s="4">
        <v>-1.841</v>
      </c>
      <c r="X5" s="4" t="s">
        <v>29</v>
      </c>
    </row>
    <row r="6" ht="15.0" customHeight="1">
      <c r="A6" s="5" t="s">
        <v>38</v>
      </c>
      <c r="B6" s="9" t="s">
        <v>43</v>
      </c>
      <c r="C6" s="9" t="s">
        <v>44</v>
      </c>
      <c r="D6" s="9">
        <v>8200.0</v>
      </c>
      <c r="E6" s="6">
        <f>IFERROR(__xludf.DUMMYFUNCTION("(-LOG(D6*(10^-9)))"),5.086186147616283)</f>
        <v>5.086186148</v>
      </c>
      <c r="F6" s="3" t="s">
        <v>45</v>
      </c>
      <c r="G6" s="6" t="s">
        <v>46</v>
      </c>
      <c r="H6" s="1">
        <v>166.02</v>
      </c>
      <c r="I6" s="3">
        <f t="shared" si="1"/>
        <v>27562.6404</v>
      </c>
      <c r="J6" s="1">
        <v>1.0</v>
      </c>
      <c r="K6" s="1">
        <v>1.0</v>
      </c>
      <c r="L6" s="1">
        <v>0.0</v>
      </c>
      <c r="M6" s="1">
        <v>2.06</v>
      </c>
      <c r="N6" s="4">
        <v>2.43</v>
      </c>
      <c r="O6" s="4">
        <v>-42.0</v>
      </c>
      <c r="P6" s="4">
        <v>1.7</v>
      </c>
      <c r="Q6" s="10">
        <v>20.5</v>
      </c>
      <c r="R6" s="4">
        <v>13.0</v>
      </c>
      <c r="S6" s="1">
        <v>6.5</v>
      </c>
      <c r="T6" s="1">
        <v>12.1</v>
      </c>
      <c r="U6" s="4">
        <v>0.651773</v>
      </c>
      <c r="V6" s="4">
        <v>-12.775</v>
      </c>
      <c r="W6" s="4">
        <v>-0.806</v>
      </c>
      <c r="X6" s="4" t="s">
        <v>29</v>
      </c>
    </row>
    <row r="7" ht="15.0" customHeight="1">
      <c r="A7" s="5" t="s">
        <v>47</v>
      </c>
      <c r="B7" s="9" t="s">
        <v>48</v>
      </c>
      <c r="C7" s="9">
        <v>6.51E-4</v>
      </c>
      <c r="D7" s="9">
        <f t="shared" ref="D7:D13" si="2">C7*10^9</f>
        <v>651000</v>
      </c>
      <c r="E7" s="6">
        <f>IFERROR(__xludf.DUMMYFUNCTION("(-LOG(D7*(10^-9)))"),3.186419011431808)</f>
        <v>3.186419011</v>
      </c>
      <c r="F7" s="3" t="s">
        <v>49</v>
      </c>
      <c r="G7" s="1" t="s">
        <v>50</v>
      </c>
      <c r="H7" s="1">
        <v>614.092</v>
      </c>
      <c r="I7" s="3">
        <f t="shared" si="1"/>
        <v>377108.9845</v>
      </c>
      <c r="J7" s="1">
        <v>11.0</v>
      </c>
      <c r="K7" s="1">
        <v>2.0</v>
      </c>
      <c r="L7" s="1">
        <v>1.0</v>
      </c>
      <c r="M7" s="1">
        <v>4.58</v>
      </c>
      <c r="N7" s="4">
        <v>11.3</v>
      </c>
      <c r="O7" s="4">
        <v>245.3</v>
      </c>
      <c r="P7" s="4">
        <v>1.8</v>
      </c>
      <c r="Q7" s="4">
        <v>53.1</v>
      </c>
      <c r="R7" s="4">
        <v>37.0</v>
      </c>
      <c r="S7" s="1">
        <v>24.8</v>
      </c>
      <c r="T7" s="1">
        <v>16.2</v>
      </c>
      <c r="U7" s="4">
        <v>0.899734104962904</v>
      </c>
      <c r="V7" s="4">
        <v>-12.253</v>
      </c>
      <c r="W7" s="4">
        <v>-0.902</v>
      </c>
      <c r="X7" s="4" t="s">
        <v>29</v>
      </c>
    </row>
    <row r="8" ht="15.0" customHeight="1">
      <c r="A8" s="5" t="s">
        <v>51</v>
      </c>
      <c r="B8" s="9" t="s">
        <v>52</v>
      </c>
      <c r="C8" s="9">
        <v>2.34E-4</v>
      </c>
      <c r="D8" s="9">
        <f t="shared" si="2"/>
        <v>234000</v>
      </c>
      <c r="E8" s="6">
        <f>IFERROR(__xludf.DUMMYFUNCTION("(-LOG(D8*(10^-9)))"),3.630784142589857)</f>
        <v>3.630784143</v>
      </c>
      <c r="F8" s="14" t="s">
        <v>53</v>
      </c>
      <c r="G8" s="1" t="s">
        <v>54</v>
      </c>
      <c r="H8" s="1">
        <v>514.078</v>
      </c>
      <c r="I8" s="3">
        <f t="shared" si="1"/>
        <v>264276.1901</v>
      </c>
      <c r="J8" s="1">
        <v>9.0</v>
      </c>
      <c r="K8" s="1">
        <v>2.0</v>
      </c>
      <c r="L8" s="1">
        <v>1.0</v>
      </c>
      <c r="M8" s="1">
        <v>3.62</v>
      </c>
      <c r="N8" s="4">
        <v>9.53</v>
      </c>
      <c r="O8" s="4">
        <v>219.0</v>
      </c>
      <c r="P8" s="4">
        <v>1.8</v>
      </c>
      <c r="Q8" s="4">
        <v>50.2</v>
      </c>
      <c r="R8" s="4">
        <v>37.0</v>
      </c>
      <c r="S8" s="1">
        <v>20.9</v>
      </c>
      <c r="T8" s="1">
        <v>16.4</v>
      </c>
      <c r="U8" s="4">
        <v>0.987684182636267</v>
      </c>
      <c r="V8" s="4">
        <v>-12.262</v>
      </c>
      <c r="W8" s="4">
        <v>-0.916</v>
      </c>
      <c r="X8" s="4" t="s">
        <v>29</v>
      </c>
    </row>
    <row r="9" ht="15.0" customHeight="1">
      <c r="A9" s="5" t="s">
        <v>55</v>
      </c>
      <c r="B9" s="9" t="s">
        <v>56</v>
      </c>
      <c r="C9" s="9">
        <v>0.00101</v>
      </c>
      <c r="D9" s="9">
        <f t="shared" si="2"/>
        <v>1010000</v>
      </c>
      <c r="E9" s="6">
        <f>IFERROR(__xludf.DUMMYFUNCTION("(-LOG(D9*(10^-9)))"),2.9956786262173574)</f>
        <v>2.995678626</v>
      </c>
      <c r="F9" s="3" t="s">
        <v>57</v>
      </c>
      <c r="G9" s="1" t="s">
        <v>58</v>
      </c>
      <c r="H9" s="1">
        <v>564.085</v>
      </c>
      <c r="I9" s="3">
        <f t="shared" si="1"/>
        <v>318191.8872</v>
      </c>
      <c r="J9" s="1">
        <v>10.0</v>
      </c>
      <c r="K9" s="1">
        <v>2.0</v>
      </c>
      <c r="L9" s="1">
        <v>1.0</v>
      </c>
      <c r="M9" s="1">
        <v>4.23</v>
      </c>
      <c r="N9" s="4">
        <v>10.42</v>
      </c>
      <c r="O9" s="4">
        <v>229.5</v>
      </c>
      <c r="P9" s="4">
        <v>1.8</v>
      </c>
      <c r="Q9" s="4">
        <v>51.3</v>
      </c>
      <c r="R9" s="4">
        <v>37.0</v>
      </c>
      <c r="S9" s="1">
        <v>22.9</v>
      </c>
      <c r="T9" s="1">
        <v>16.3</v>
      </c>
      <c r="U9" s="4">
        <v>0.825487790762817</v>
      </c>
      <c r="V9" s="4">
        <v>-12.293</v>
      </c>
      <c r="W9" s="4">
        <v>-0.933</v>
      </c>
      <c r="X9" s="4" t="s">
        <v>29</v>
      </c>
    </row>
    <row r="10" ht="15.0" customHeight="1">
      <c r="A10" s="5" t="s">
        <v>59</v>
      </c>
      <c r="B10" s="9" t="s">
        <v>60</v>
      </c>
      <c r="C10" s="9">
        <v>5.22E-4</v>
      </c>
      <c r="D10" s="9">
        <f t="shared" si="2"/>
        <v>522000</v>
      </c>
      <c r="E10" s="6">
        <f>IFERROR(__xludf.DUMMYFUNCTION("(-LOG(D10*(10^-9)))"),3.282329496997738)</f>
        <v>3.282329497</v>
      </c>
      <c r="F10" s="3" t="s">
        <v>61</v>
      </c>
      <c r="G10" s="1" t="s">
        <v>62</v>
      </c>
      <c r="H10" s="1">
        <v>664.099</v>
      </c>
      <c r="I10" s="3">
        <f t="shared" si="1"/>
        <v>441027.4818</v>
      </c>
      <c r="J10" s="1">
        <v>12.0</v>
      </c>
      <c r="K10" s="1">
        <v>2.0</v>
      </c>
      <c r="L10" s="1">
        <v>1.0</v>
      </c>
      <c r="M10" s="1">
        <v>4.97</v>
      </c>
      <c r="N10" s="4">
        <v>12.2</v>
      </c>
      <c r="O10" s="4">
        <v>260.7</v>
      </c>
      <c r="P10" s="4">
        <v>1.8</v>
      </c>
      <c r="Q10" s="4">
        <v>54.9</v>
      </c>
      <c r="R10" s="4">
        <v>37.0</v>
      </c>
      <c r="S10" s="1">
        <v>26.8</v>
      </c>
      <c r="T10" s="1">
        <v>16.1</v>
      </c>
      <c r="U10" s="4">
        <v>0.917409178095987</v>
      </c>
      <c r="V10" s="4">
        <v>-12.342</v>
      </c>
      <c r="W10" s="4">
        <v>-0.968</v>
      </c>
      <c r="X10" s="4" t="s">
        <v>29</v>
      </c>
    </row>
    <row r="11" ht="15.0" customHeight="1">
      <c r="A11" s="5" t="s">
        <v>63</v>
      </c>
      <c r="B11" s="9" t="s">
        <v>64</v>
      </c>
      <c r="C11" s="9">
        <v>0.00289</v>
      </c>
      <c r="D11" s="9">
        <f t="shared" si="2"/>
        <v>2890000</v>
      </c>
      <c r="E11" s="6">
        <f>IFERROR(__xludf.DUMMYFUNCTION("(-LOG(D11*(10^-9)))"),2.5391021572434522)</f>
        <v>2.539102157</v>
      </c>
      <c r="F11" s="3" t="s">
        <v>65</v>
      </c>
      <c r="G11" s="8" t="s">
        <v>66</v>
      </c>
      <c r="H11" s="1">
        <v>164.029</v>
      </c>
      <c r="I11" s="3">
        <f t="shared" si="1"/>
        <v>26905.51284</v>
      </c>
      <c r="J11" s="1">
        <v>2.0</v>
      </c>
      <c r="K11" s="1">
        <v>2.0</v>
      </c>
      <c r="L11" s="1">
        <v>1.0</v>
      </c>
      <c r="M11" s="1">
        <v>-2.24</v>
      </c>
      <c r="N11" s="4">
        <v>2.77</v>
      </c>
      <c r="O11" s="4">
        <v>93.5</v>
      </c>
      <c r="P11" s="4">
        <v>1.6</v>
      </c>
      <c r="Q11" s="4">
        <v>36.8</v>
      </c>
      <c r="R11" s="4">
        <v>37.0</v>
      </c>
      <c r="S11" s="1">
        <v>7.2</v>
      </c>
      <c r="T11" s="1">
        <v>19.8</v>
      </c>
      <c r="U11" s="4">
        <v>0.93455538512577</v>
      </c>
      <c r="V11" s="4">
        <v>-12.276</v>
      </c>
      <c r="W11" s="4">
        <v>-0.887</v>
      </c>
      <c r="X11" s="4" t="s">
        <v>29</v>
      </c>
    </row>
    <row r="12" ht="15.0" customHeight="1">
      <c r="A12" s="5" t="s">
        <v>67</v>
      </c>
      <c r="B12" s="9" t="s">
        <v>30</v>
      </c>
      <c r="C12" s="9">
        <v>0.00122</v>
      </c>
      <c r="D12" s="9">
        <f t="shared" si="2"/>
        <v>1220000</v>
      </c>
      <c r="E12" s="6">
        <f>IFERROR(__xludf.DUMMYFUNCTION("(-LOG(D12*(10^-9)))"),2.9136401693252516)</f>
        <v>2.913640169</v>
      </c>
      <c r="F12" s="3" t="s">
        <v>32</v>
      </c>
      <c r="G12" s="8" t="s">
        <v>33</v>
      </c>
      <c r="H12" s="1">
        <v>314.05</v>
      </c>
      <c r="I12" s="3">
        <f t="shared" si="1"/>
        <v>98627.4025</v>
      </c>
      <c r="J12" s="1">
        <v>5.0</v>
      </c>
      <c r="K12" s="1">
        <v>2.0</v>
      </c>
      <c r="L12" s="1">
        <v>1.0</v>
      </c>
      <c r="M12" s="1">
        <v>0.15</v>
      </c>
      <c r="N12" s="4">
        <v>5.97</v>
      </c>
      <c r="O12" s="4">
        <v>143.0</v>
      </c>
      <c r="P12" s="4">
        <v>1.7</v>
      </c>
      <c r="Q12" s="4">
        <v>41.9</v>
      </c>
      <c r="R12" s="4">
        <v>37.0</v>
      </c>
      <c r="S12" s="1">
        <v>13.1</v>
      </c>
      <c r="T12" s="1">
        <v>17.4</v>
      </c>
      <c r="U12" s="4">
        <v>0.991505562087146</v>
      </c>
      <c r="V12" s="4">
        <v>-12.351</v>
      </c>
      <c r="W12" s="4">
        <v>-0.971</v>
      </c>
      <c r="X12" s="4" t="s">
        <v>29</v>
      </c>
    </row>
    <row r="13" ht="15.0" customHeight="1">
      <c r="A13" s="5" t="s">
        <v>68</v>
      </c>
      <c r="B13" s="9" t="s">
        <v>69</v>
      </c>
      <c r="C13" s="9">
        <v>0.00178</v>
      </c>
      <c r="D13" s="9">
        <f t="shared" si="2"/>
        <v>1780000</v>
      </c>
      <c r="E13" s="6">
        <f>IFERROR(__xludf.DUMMYFUNCTION("(-LOG(D13*(10^-9)))"),2.749579997691106)</f>
        <v>2.749579998</v>
      </c>
      <c r="F13" s="14" t="s">
        <v>70</v>
      </c>
      <c r="G13" s="8" t="s">
        <v>71</v>
      </c>
      <c r="H13" s="1">
        <v>364.057</v>
      </c>
      <c r="I13" s="3">
        <f t="shared" si="1"/>
        <v>132537.4992</v>
      </c>
      <c r="J13" s="1">
        <v>6.0</v>
      </c>
      <c r="K13" s="1">
        <v>2.0</v>
      </c>
      <c r="L13" s="1">
        <v>1.0</v>
      </c>
      <c r="M13" s="1">
        <v>1.11</v>
      </c>
      <c r="N13" s="4">
        <v>6.86</v>
      </c>
      <c r="O13" s="4">
        <v>175.8</v>
      </c>
      <c r="P13" s="4">
        <v>1.7</v>
      </c>
      <c r="Q13" s="4">
        <v>45.4</v>
      </c>
      <c r="R13" s="4">
        <v>37.0</v>
      </c>
      <c r="S13" s="1">
        <v>15.1</v>
      </c>
      <c r="T13" s="1">
        <v>17.1</v>
      </c>
      <c r="U13" s="4">
        <v>0.902273844671661</v>
      </c>
      <c r="V13" s="4">
        <v>-12.321</v>
      </c>
      <c r="W13" s="4">
        <v>-0.936</v>
      </c>
      <c r="X13" s="4" t="s">
        <v>29</v>
      </c>
    </row>
    <row r="14" ht="15.75" customHeight="1">
      <c r="A14" s="15"/>
      <c r="B14" s="15"/>
      <c r="C14" s="15"/>
      <c r="D14" s="15"/>
      <c r="E14" s="15"/>
      <c r="F14" s="8"/>
      <c r="G14" s="8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ht="15.75" customHeight="1">
      <c r="A15" s="4"/>
      <c r="B15" s="4"/>
      <c r="C15" s="4"/>
      <c r="D15" s="4"/>
      <c r="E15" s="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ht="15.75" customHeight="1">
      <c r="A16" s="4"/>
      <c r="B16" s="6"/>
      <c r="C16" s="4"/>
      <c r="D16" s="4"/>
      <c r="E16" s="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ht="15.75" customHeight="1">
      <c r="A17" s="4"/>
      <c r="B17" s="6"/>
      <c r="C17" s="4"/>
      <c r="D17" s="4"/>
      <c r="E17" s="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ht="15.75" customHeight="1">
      <c r="A18" s="4"/>
      <c r="B18" s="6"/>
      <c r="C18" s="4"/>
      <c r="D18" s="4"/>
      <c r="E18" s="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ht="15.75" customHeight="1">
      <c r="A19" s="4"/>
      <c r="B19" s="9"/>
      <c r="C19" s="4"/>
      <c r="D19" s="4"/>
      <c r="E19" s="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ht="15.75" customHeight="1">
      <c r="A20" s="4"/>
      <c r="B20" s="9"/>
      <c r="C20" s="4"/>
      <c r="D20" s="4"/>
      <c r="E20" s="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ht="15.75" customHeight="1">
      <c r="A21" s="4"/>
      <c r="B21" s="9"/>
      <c r="C21" s="4"/>
      <c r="D21" s="4"/>
      <c r="E21" s="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ht="15.75" customHeight="1">
      <c r="A22" s="4"/>
      <c r="B22" s="9"/>
      <c r="C22" s="4"/>
      <c r="D22" s="4"/>
      <c r="E22" s="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ht="15.75" customHeight="1">
      <c r="A23" s="4"/>
      <c r="B23" s="9"/>
      <c r="C23" s="4"/>
      <c r="D23" s="4"/>
      <c r="E23" s="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ht="15.75" customHeight="1">
      <c r="A24" s="4"/>
      <c r="B24" s="9"/>
      <c r="C24" s="4"/>
      <c r="D24" s="4"/>
      <c r="E24" s="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ht="15.75" customHeight="1">
      <c r="A25" s="4"/>
      <c r="B25" s="9"/>
      <c r="C25" s="4"/>
      <c r="D25" s="4"/>
      <c r="E25" s="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ht="15.75" customHeight="1">
      <c r="A26" s="4"/>
      <c r="B26" s="9"/>
      <c r="C26" s="4"/>
      <c r="D26" s="4"/>
      <c r="E26" s="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ht="15.75" customHeight="1">
      <c r="A27" s="4"/>
      <c r="B27" s="9"/>
      <c r="C27" s="4"/>
      <c r="D27" s="4"/>
      <c r="E27" s="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ht="15.75" customHeight="1">
      <c r="A28" s="15"/>
      <c r="B28" s="1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ht="15.75" customHeight="1">
      <c r="A29" s="15"/>
      <c r="B29" s="1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ht="15.75" customHeight="1">
      <c r="A30" s="15"/>
      <c r="B30" s="1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ht="15.75" customHeight="1">
      <c r="A31" s="15"/>
      <c r="B31" s="1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ht="15.75" customHeight="1">
      <c r="A32" s="15"/>
      <c r="B32" s="16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</hyperlinks>
  <drawing r:id="rId13"/>
</worksheet>
</file>