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66925"/>
  <mc:AlternateContent xmlns:mc="http://schemas.openxmlformats.org/markup-compatibility/2006">
    <mc:Choice Requires="x15">
      <x15ac:absPath xmlns:x15ac="http://schemas.microsoft.com/office/spreadsheetml/2010/11/ac" url="C:\Users\sivac\Documents\Analytics\us-stocks-analysis\input\"/>
    </mc:Choice>
  </mc:AlternateContent>
  <xr:revisionPtr revIDLastSave="0" documentId="13_ncr:1_{B3C20CFB-FE03-452E-9027-14D29E3DA195}" xr6:coauthVersionLast="45" xr6:coauthVersionMax="45" xr10:uidLastSave="{00000000-0000-0000-0000-000000000000}"/>
  <bookViews>
    <workbookView xWindow="-113" yWindow="-113" windowWidth="24267" windowHeight="13148" firstSheet="2" activeTab="1" xr2:uid="{00000000-000D-0000-FFFF-FFFF00000000}"/>
  </bookViews>
  <sheets>
    <sheet name="Fund List" sheetId="1" r:id="rId1"/>
    <sheet name="Stock List" sheetId="2" r:id="rId2"/>
    <sheet name="Strategy"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6" i="2" l="1" a="1"/>
  <c r="B26" i="2" s="1"/>
  <c r="F26" i="2" a="1"/>
  <c r="F26" i="2" s="1"/>
  <c r="G26" i="2" a="1"/>
  <c r="G26" i="2" s="1"/>
  <c r="H26" i="2" a="1"/>
  <c r="H26" i="2" s="1"/>
  <c r="I26" i="2" a="1"/>
  <c r="I26" i="2" s="1"/>
  <c r="J26" i="2" a="1"/>
  <c r="J26" i="2" s="1"/>
  <c r="K26" i="2" a="1"/>
  <c r="K26" i="2" s="1"/>
  <c r="L26" i="2" a="1"/>
  <c r="L26" i="2" s="1"/>
  <c r="N26" i="2" s="1"/>
  <c r="M26" i="2" a="1"/>
  <c r="M26" i="2" s="1"/>
  <c r="B25" i="2" l="1" a="1"/>
  <c r="B25" i="2"/>
  <c r="F25" i="2" a="1"/>
  <c r="F25" i="2"/>
  <c r="G25" i="2" a="1"/>
  <c r="G25" i="2"/>
  <c r="H25" i="2" a="1"/>
  <c r="H25" i="2"/>
  <c r="I25" i="2" a="1"/>
  <c r="I25" i="2"/>
  <c r="J25" i="2" a="1"/>
  <c r="J25" i="2"/>
  <c r="K25" i="2" a="1"/>
  <c r="K25" i="2"/>
  <c r="L25" i="2" a="1"/>
  <c r="L25" i="2"/>
  <c r="N25" i="2" s="1"/>
  <c r="M25" i="2" a="1"/>
  <c r="M25" i="2" s="1"/>
  <c r="B24" i="2" a="1"/>
  <c r="B24" i="2"/>
  <c r="F24" i="2" a="1"/>
  <c r="F24" i="2"/>
  <c r="G24" i="2" a="1"/>
  <c r="G24" i="2"/>
  <c r="H24" i="2" a="1"/>
  <c r="H24" i="2"/>
  <c r="I24" i="2" a="1"/>
  <c r="I24" i="2"/>
  <c r="J24" i="2" a="1"/>
  <c r="J24" i="2"/>
  <c r="K24" i="2" a="1"/>
  <c r="K24" i="2"/>
  <c r="L24" i="2" a="1"/>
  <c r="L24" i="2" s="1"/>
  <c r="N24" i="2" s="1"/>
  <c r="M24" i="2" a="1"/>
  <c r="M24" i="2" s="1"/>
  <c r="B23" i="2" a="1"/>
  <c r="B23" i="2"/>
  <c r="F23" i="2" a="1"/>
  <c r="F23" i="2"/>
  <c r="G23" i="2" a="1"/>
  <c r="G23" i="2"/>
  <c r="H23" i="2" a="1"/>
  <c r="H23" i="2"/>
  <c r="I23" i="2" a="1"/>
  <c r="I23" i="2"/>
  <c r="J23" i="2" a="1"/>
  <c r="J23" i="2"/>
  <c r="K23" i="2" a="1"/>
  <c r="K23" i="2"/>
  <c r="L23" i="2" a="1"/>
  <c r="L23" i="2" s="1"/>
  <c r="N23" i="2" s="1"/>
  <c r="M23" i="2" a="1"/>
  <c r="M23" i="2" s="1"/>
  <c r="B22" i="2" a="1"/>
  <c r="B22" i="2"/>
  <c r="F22" i="2" a="1"/>
  <c r="F22" i="2"/>
  <c r="G22" i="2" a="1"/>
  <c r="G22" i="2"/>
  <c r="H22" i="2" a="1"/>
  <c r="H22" i="2"/>
  <c r="I22" i="2" a="1"/>
  <c r="I22" i="2"/>
  <c r="J22" i="2" a="1"/>
  <c r="J22" i="2"/>
  <c r="K22" i="2" a="1"/>
  <c r="K22" i="2"/>
  <c r="L22" i="2" a="1"/>
  <c r="L22" i="2" s="1"/>
  <c r="N22" i="2" s="1"/>
  <c r="M22" i="2" a="1"/>
  <c r="M22" i="2" s="1"/>
  <c r="B21" i="2" a="1"/>
  <c r="B21" i="2"/>
  <c r="F21" i="2" a="1"/>
  <c r="F21" i="2"/>
  <c r="G21" i="2" a="1"/>
  <c r="G21" i="2"/>
  <c r="H21" i="2" a="1"/>
  <c r="H21" i="2"/>
  <c r="I21" i="2" a="1"/>
  <c r="I21" i="2"/>
  <c r="J21" i="2" a="1"/>
  <c r="J21" i="2"/>
  <c r="K21" i="2" a="1"/>
  <c r="K21" i="2"/>
  <c r="L21" i="2" a="1"/>
  <c r="L21" i="2" s="1"/>
  <c r="N21" i="2" s="1"/>
  <c r="M21" i="2" a="1"/>
  <c r="M21" i="2" s="1"/>
  <c r="B20" i="2" a="1"/>
  <c r="B20" i="2"/>
  <c r="F20" i="2" a="1"/>
  <c r="F20" i="2"/>
  <c r="G20" i="2" a="1"/>
  <c r="G20" i="2"/>
  <c r="H20" i="2" a="1"/>
  <c r="H20" i="2"/>
  <c r="I20" i="2" a="1"/>
  <c r="I20" i="2"/>
  <c r="J20" i="2" a="1"/>
  <c r="J20" i="2"/>
  <c r="K20" i="2" a="1"/>
  <c r="K20" i="2"/>
  <c r="L20" i="2" a="1"/>
  <c r="L20" i="2" s="1"/>
  <c r="N20" i="2" s="1"/>
  <c r="M20" i="2" a="1"/>
  <c r="M20" i="2" s="1"/>
  <c r="B19" i="2" a="1"/>
  <c r="B19" i="2"/>
  <c r="F19" i="2" a="1"/>
  <c r="F19" i="2"/>
  <c r="G19" i="2" a="1"/>
  <c r="G19" i="2"/>
  <c r="H19" i="2" a="1"/>
  <c r="H19" i="2"/>
  <c r="I19" i="2" a="1"/>
  <c r="I19" i="2"/>
  <c r="J19" i="2" a="1"/>
  <c r="J19" i="2"/>
  <c r="K19" i="2" a="1"/>
  <c r="K19" i="2"/>
  <c r="L19" i="2" a="1"/>
  <c r="L19" i="2" s="1"/>
  <c r="N19" i="2" s="1"/>
  <c r="M19" i="2" a="1"/>
  <c r="M19" i="2" s="1"/>
  <c r="B18" i="2" a="1"/>
  <c r="B18" i="2"/>
  <c r="F18" i="2" a="1"/>
  <c r="F18" i="2"/>
  <c r="G18" i="2" a="1"/>
  <c r="G18" i="2"/>
  <c r="H18" i="2" a="1"/>
  <c r="H18" i="2"/>
  <c r="I18" i="2" a="1"/>
  <c r="I18" i="2"/>
  <c r="J18" i="2" a="1"/>
  <c r="J18" i="2"/>
  <c r="K18" i="2" a="1"/>
  <c r="K18" i="2"/>
  <c r="L18" i="2" a="1"/>
  <c r="L18" i="2" s="1"/>
  <c r="N18" i="2" s="1"/>
  <c r="M18" i="2" a="1"/>
  <c r="M18" i="2" s="1"/>
  <c r="B17" i="2" a="1"/>
  <c r="B17" i="2"/>
  <c r="F17" i="2" a="1"/>
  <c r="F17" i="2"/>
  <c r="G17" i="2" a="1"/>
  <c r="G17" i="2"/>
  <c r="H17" i="2" a="1"/>
  <c r="H17" i="2"/>
  <c r="I17" i="2" a="1"/>
  <c r="I17" i="2"/>
  <c r="J17" i="2" a="1"/>
  <c r="J17" i="2"/>
  <c r="K17" i="2" a="1"/>
  <c r="K17" i="2"/>
  <c r="L17" i="2" a="1"/>
  <c r="L17" i="2" s="1"/>
  <c r="N17" i="2" s="1"/>
  <c r="M17" i="2" a="1"/>
  <c r="M17" i="2"/>
  <c r="B16" i="2" a="1"/>
  <c r="B16" i="2"/>
  <c r="F16" i="2" a="1"/>
  <c r="F16" i="2"/>
  <c r="G16" i="2" a="1"/>
  <c r="G16" i="2"/>
  <c r="H16" i="2" a="1"/>
  <c r="H16" i="2"/>
  <c r="I16" i="2" a="1"/>
  <c r="I16" i="2"/>
  <c r="J16" i="2" a="1"/>
  <c r="J16" i="2"/>
  <c r="K16" i="2" a="1"/>
  <c r="K16" i="2"/>
  <c r="L16" i="2" a="1"/>
  <c r="L16" i="2" s="1"/>
  <c r="N16" i="2" s="1"/>
  <c r="M16" i="2" a="1"/>
  <c r="M16" i="2" s="1"/>
  <c r="B15" i="2" a="1"/>
  <c r="B15" i="2"/>
  <c r="F15" i="2" a="1"/>
  <c r="F15" i="2"/>
  <c r="G15" i="2" a="1"/>
  <c r="G15" i="2"/>
  <c r="H15" i="2" a="1"/>
  <c r="H15" i="2"/>
  <c r="I15" i="2" a="1"/>
  <c r="I15" i="2"/>
  <c r="J15" i="2" a="1"/>
  <c r="J15" i="2"/>
  <c r="K15" i="2" a="1"/>
  <c r="K15" i="2"/>
  <c r="L15" i="2" a="1"/>
  <c r="L15" i="2" s="1"/>
  <c r="N15" i="2" s="1"/>
  <c r="M15" i="2" a="1"/>
  <c r="M15" i="2" s="1"/>
  <c r="B14" i="2" a="1"/>
  <c r="B14" i="2"/>
  <c r="F14" i="2" a="1"/>
  <c r="F14" i="2"/>
  <c r="G14" i="2" a="1"/>
  <c r="G14" i="2"/>
  <c r="H14" i="2" a="1"/>
  <c r="H14" i="2"/>
  <c r="I14" i="2" a="1"/>
  <c r="I14" i="2"/>
  <c r="J14" i="2" a="1"/>
  <c r="J14" i="2"/>
  <c r="K14" i="2" a="1"/>
  <c r="K14" i="2"/>
  <c r="L14" i="2" a="1"/>
  <c r="L14" i="2" s="1"/>
  <c r="N14" i="2" s="1"/>
  <c r="M14" i="2" a="1"/>
  <c r="M14" i="2" s="1"/>
  <c r="B13" i="2" a="1"/>
  <c r="B13" i="2"/>
  <c r="F13" i="2" a="1"/>
  <c r="F13" i="2"/>
  <c r="G13" i="2" a="1"/>
  <c r="G13" i="2"/>
  <c r="H13" i="2" a="1"/>
  <c r="H13" i="2"/>
  <c r="I13" i="2" a="1"/>
  <c r="I13" i="2"/>
  <c r="J13" i="2" a="1"/>
  <c r="J13" i="2"/>
  <c r="K13" i="2" a="1"/>
  <c r="K13" i="2"/>
  <c r="L13" i="2" a="1"/>
  <c r="L13" i="2" s="1"/>
  <c r="N13" i="2" s="1"/>
  <c r="M13" i="2" a="1"/>
  <c r="M13" i="2" s="1"/>
  <c r="B12" i="2" a="1"/>
  <c r="B12" i="2"/>
  <c r="F12" i="2" a="1"/>
  <c r="F12" i="2"/>
  <c r="G12" i="2" a="1"/>
  <c r="G12" i="2"/>
  <c r="H12" i="2" a="1"/>
  <c r="H12" i="2"/>
  <c r="I12" i="2" a="1"/>
  <c r="I12" i="2"/>
  <c r="J12" i="2" a="1"/>
  <c r="J12" i="2"/>
  <c r="K12" i="2" a="1"/>
  <c r="K12" i="2"/>
  <c r="L12" i="2" a="1"/>
  <c r="L12" i="2" s="1"/>
  <c r="N12" i="2" s="1"/>
  <c r="M12" i="2" a="1"/>
  <c r="M12" i="2" s="1"/>
  <c r="B11" i="2" a="1"/>
  <c r="B11" i="2"/>
  <c r="F11" i="2" a="1"/>
  <c r="F11" i="2"/>
  <c r="G11" i="2" a="1"/>
  <c r="G11" i="2"/>
  <c r="H11" i="2" a="1"/>
  <c r="H11" i="2"/>
  <c r="I11" i="2" a="1"/>
  <c r="I11" i="2"/>
  <c r="J11" i="2" a="1"/>
  <c r="J11" i="2"/>
  <c r="K11" i="2" a="1"/>
  <c r="K11" i="2"/>
  <c r="L11" i="2" a="1"/>
  <c r="L11" i="2" s="1"/>
  <c r="N11" i="2" s="1"/>
  <c r="M11" i="2" a="1"/>
  <c r="M11" i="2" s="1"/>
  <c r="B10" i="2" a="1"/>
  <c r="B10" i="2"/>
  <c r="F10" i="2" a="1"/>
  <c r="F10" i="2"/>
  <c r="G10" i="2" a="1"/>
  <c r="G10" i="2"/>
  <c r="H10" i="2" a="1"/>
  <c r="H10" i="2"/>
  <c r="I10" i="2" a="1"/>
  <c r="I10" i="2"/>
  <c r="J10" i="2" a="1"/>
  <c r="J10" i="2"/>
  <c r="K10" i="2" a="1"/>
  <c r="K10" i="2"/>
  <c r="L10" i="2" a="1"/>
  <c r="L10" i="2" s="1"/>
  <c r="N10" i="2" s="1"/>
  <c r="M10" i="2" a="1"/>
  <c r="M10" i="2" s="1"/>
  <c r="B9" i="2" a="1"/>
  <c r="B9" i="2"/>
  <c r="G9" i="2" a="1"/>
  <c r="G9" i="2"/>
  <c r="H9" i="2" a="1"/>
  <c r="H9" i="2"/>
  <c r="I9" i="2" a="1"/>
  <c r="I9" i="2"/>
  <c r="J9" i="2" a="1"/>
  <c r="J9" i="2"/>
  <c r="K9" i="2" a="1"/>
  <c r="K9" i="2"/>
  <c r="L9" i="2" a="1"/>
  <c r="L9" i="2" s="1"/>
  <c r="N9" i="2" s="1"/>
  <c r="M9" i="2" a="1"/>
  <c r="M9" i="2"/>
  <c r="B8" i="2" a="1"/>
  <c r="B8" i="2"/>
  <c r="F8" i="2" a="1"/>
  <c r="F8" i="2"/>
  <c r="G8" i="2" a="1"/>
  <c r="G8" i="2"/>
  <c r="H8" i="2" a="1"/>
  <c r="H8" i="2"/>
  <c r="I8" i="2" a="1"/>
  <c r="I8" i="2"/>
  <c r="J8" i="2" a="1"/>
  <c r="J8" i="2"/>
  <c r="K8" i="2" a="1"/>
  <c r="K8" i="2"/>
  <c r="L8" i="2" a="1"/>
  <c r="L8" i="2" s="1"/>
  <c r="N8" i="2" s="1"/>
  <c r="M8" i="2" a="1"/>
  <c r="M8" i="2" s="1"/>
  <c r="B7" i="2" a="1"/>
  <c r="B7" i="2"/>
  <c r="F7" i="2" a="1"/>
  <c r="F7" i="2"/>
  <c r="G7" i="2" a="1"/>
  <c r="G7" i="2"/>
  <c r="H7" i="2" a="1"/>
  <c r="H7" i="2"/>
  <c r="I7" i="2" a="1"/>
  <c r="I7" i="2"/>
  <c r="J7" i="2" a="1"/>
  <c r="J7" i="2"/>
  <c r="K7" i="2" a="1"/>
  <c r="K7" i="2"/>
  <c r="L7" i="2" a="1"/>
  <c r="L7" i="2" s="1"/>
  <c r="N7" i="2" s="1"/>
  <c r="M7" i="2" a="1"/>
  <c r="M7" i="2" s="1"/>
  <c r="B6" i="2" a="1"/>
  <c r="B6" i="2"/>
  <c r="F6" i="2" a="1"/>
  <c r="F6" i="2"/>
  <c r="G6" i="2" a="1"/>
  <c r="G6" i="2"/>
  <c r="H6" i="2" a="1"/>
  <c r="H6" i="2"/>
  <c r="I6" i="2" a="1"/>
  <c r="I6" i="2"/>
  <c r="J6" i="2" a="1"/>
  <c r="J6" i="2"/>
  <c r="K6" i="2" a="1"/>
  <c r="K6" i="2"/>
  <c r="L6" i="2" a="1"/>
  <c r="L6" i="2"/>
  <c r="N6" i="2" s="1"/>
  <c r="M6" i="2" a="1"/>
  <c r="M6" i="2" s="1"/>
  <c r="F2" i="2" a="1"/>
  <c r="F2" i="2"/>
  <c r="F4" i="2" a="1"/>
  <c r="F4" i="2"/>
  <c r="F5" i="2" a="1"/>
  <c r="F5" i="2"/>
  <c r="B5" i="2" a="1"/>
  <c r="B5" i="2"/>
  <c r="G5" i="2" a="1"/>
  <c r="G5" i="2"/>
  <c r="H5" i="2" a="1"/>
  <c r="H5" i="2"/>
  <c r="I5" i="2" a="1"/>
  <c r="I5" i="2"/>
  <c r="J5" i="2" a="1"/>
  <c r="J5" i="2"/>
  <c r="K5" i="2" a="1"/>
  <c r="K5" i="2"/>
  <c r="L5" i="2" a="1"/>
  <c r="L5" i="2" s="1"/>
  <c r="N5" i="2" s="1"/>
  <c r="M5" i="2" a="1"/>
  <c r="M5" i="2" s="1"/>
  <c r="B4" i="2" a="1"/>
  <c r="B4" i="2"/>
  <c r="G4" i="2" a="1"/>
  <c r="G4" i="2"/>
  <c r="H4" i="2" a="1"/>
  <c r="H4" i="2"/>
  <c r="I4" i="2" a="1"/>
  <c r="I4" i="2"/>
  <c r="J4" i="2" a="1"/>
  <c r="J4" i="2"/>
  <c r="K4" i="2" a="1"/>
  <c r="K4" i="2"/>
  <c r="L4" i="2" a="1"/>
  <c r="L4" i="2"/>
  <c r="N4" i="2" s="1"/>
  <c r="M4" i="2" a="1"/>
  <c r="M4" i="2" s="1"/>
  <c r="B3" i="2" a="1"/>
  <c r="B3" i="2"/>
  <c r="G3" i="2" a="1"/>
  <c r="G3" i="2"/>
  <c r="H3" i="2" a="1"/>
  <c r="H3" i="2"/>
  <c r="I3" i="2" a="1"/>
  <c r="I3" i="2"/>
  <c r="J3" i="2" a="1"/>
  <c r="J3" i="2"/>
  <c r="K3" i="2" a="1"/>
  <c r="K3" i="2"/>
  <c r="L3" i="2" a="1"/>
  <c r="L3" i="2"/>
  <c r="N3" i="2" s="1"/>
  <c r="M3" i="2" a="1"/>
  <c r="M3" i="2" s="1"/>
  <c r="B32" i="1" a="1"/>
  <c r="B32" i="1"/>
  <c r="E32" i="1" a="1"/>
  <c r="E32" i="1"/>
  <c r="F32" i="1" a="1"/>
  <c r="F32" i="1"/>
  <c r="G32" i="1" a="1"/>
  <c r="G32" i="1"/>
  <c r="H32" i="1" a="1"/>
  <c r="H32" i="1"/>
  <c r="I32" i="1" a="1"/>
  <c r="I32" i="1"/>
  <c r="J32" i="1" a="1"/>
  <c r="J32" i="1"/>
  <c r="K32" i="1" a="1"/>
  <c r="K32" i="1"/>
  <c r="L32" i="1" a="1"/>
  <c r="L32" i="1"/>
  <c r="M32" i="1"/>
  <c r="M2" i="2" a="1"/>
  <c r="M2" i="2" s="1"/>
  <c r="L2" i="2" a="1"/>
  <c r="L2" i="2" s="1"/>
  <c r="K2" i="2" a="1"/>
  <c r="K2" i="2" s="1"/>
  <c r="J2" i="2" a="1"/>
  <c r="J2" i="2" s="1"/>
  <c r="I2" i="2" a="1"/>
  <c r="I2" i="2" s="1"/>
  <c r="H2" i="2" a="1"/>
  <c r="H2" i="2" s="1"/>
  <c r="G2" i="2" a="1"/>
  <c r="G2" i="2" s="1"/>
  <c r="B2" i="2" a="1"/>
  <c r="B2" i="2" s="1"/>
  <c r="B11" i="1" a="1"/>
  <c r="B11" i="1"/>
  <c r="E11" i="1" a="1"/>
  <c r="E11" i="1"/>
  <c r="F11" i="1" a="1"/>
  <c r="F11" i="1"/>
  <c r="G11" i="1" a="1"/>
  <c r="G11" i="1"/>
  <c r="H11" i="1" a="1"/>
  <c r="H11" i="1"/>
  <c r="I11" i="1" a="1"/>
  <c r="I11" i="1"/>
  <c r="J11" i="1" a="1"/>
  <c r="J11" i="1"/>
  <c r="K11" i="1" a="1"/>
  <c r="K11" i="1"/>
  <c r="L11" i="1" a="1"/>
  <c r="L11" i="1"/>
  <c r="M11" i="1"/>
  <c r="B14" i="1" a="1"/>
  <c r="B14" i="1"/>
  <c r="E14" i="1" a="1"/>
  <c r="E14" i="1"/>
  <c r="F14" i="1" a="1"/>
  <c r="F14" i="1"/>
  <c r="G14" i="1" a="1"/>
  <c r="G14" i="1"/>
  <c r="H14" i="1" a="1"/>
  <c r="H14" i="1"/>
  <c r="I14" i="1" a="1"/>
  <c r="I14" i="1"/>
  <c r="J14" i="1" a="1"/>
  <c r="J14" i="1"/>
  <c r="K14" i="1" a="1"/>
  <c r="K14" i="1"/>
  <c r="L14" i="1" a="1"/>
  <c r="L14" i="1"/>
  <c r="M14" i="1"/>
  <c r="B20" i="1" a="1"/>
  <c r="B20" i="1"/>
  <c r="E20" i="1" a="1"/>
  <c r="E20" i="1"/>
  <c r="F20" i="1" a="1"/>
  <c r="F20" i="1"/>
  <c r="G20" i="1" a="1"/>
  <c r="G20" i="1"/>
  <c r="H20" i="1" a="1"/>
  <c r="H20" i="1"/>
  <c r="I20" i="1" a="1"/>
  <c r="I20" i="1"/>
  <c r="J20" i="1" a="1"/>
  <c r="J20" i="1"/>
  <c r="K20" i="1" a="1"/>
  <c r="K20" i="1"/>
  <c r="L20" i="1" a="1"/>
  <c r="L20" i="1"/>
  <c r="M20" i="1"/>
  <c r="B4" i="1" a="1"/>
  <c r="B4" i="1"/>
  <c r="E4" i="1" a="1"/>
  <c r="E4" i="1"/>
  <c r="F4" i="1" a="1"/>
  <c r="F4" i="1"/>
  <c r="G4" i="1" a="1"/>
  <c r="G4" i="1"/>
  <c r="H4" i="1" a="1"/>
  <c r="H4" i="1"/>
  <c r="I4" i="1" a="1"/>
  <c r="I4" i="1"/>
  <c r="J4" i="1" a="1"/>
  <c r="J4" i="1"/>
  <c r="K4" i="1" a="1"/>
  <c r="K4" i="1"/>
  <c r="L4" i="1" a="1"/>
  <c r="L4" i="1"/>
  <c r="M4" i="1"/>
  <c r="B10" i="1" a="1"/>
  <c r="B10" i="1"/>
  <c r="E10" i="1" a="1"/>
  <c r="E10" i="1"/>
  <c r="F10" i="1" a="1"/>
  <c r="F10" i="1"/>
  <c r="G10" i="1" a="1"/>
  <c r="G10" i="1"/>
  <c r="H10" i="1" a="1"/>
  <c r="H10" i="1"/>
  <c r="I10" i="1" a="1"/>
  <c r="I10" i="1"/>
  <c r="J10" i="1" a="1"/>
  <c r="J10" i="1"/>
  <c r="K10" i="1" a="1"/>
  <c r="K10" i="1"/>
  <c r="L10" i="1" a="1"/>
  <c r="L10" i="1"/>
  <c r="M10" i="1"/>
  <c r="B25" i="1" a="1"/>
  <c r="B25" i="1"/>
  <c r="E25" i="1" a="1"/>
  <c r="E25" i="1"/>
  <c r="F25" i="1" a="1"/>
  <c r="F25" i="1"/>
  <c r="G25" i="1" a="1"/>
  <c r="G25" i="1"/>
  <c r="H25" i="1" a="1"/>
  <c r="H25" i="1"/>
  <c r="I25" i="1" a="1"/>
  <c r="I25" i="1"/>
  <c r="J25" i="1" a="1"/>
  <c r="J25" i="1"/>
  <c r="K25" i="1" a="1"/>
  <c r="K25" i="1"/>
  <c r="L25" i="1" a="1"/>
  <c r="L25" i="1"/>
  <c r="M25" i="1"/>
  <c r="B9" i="1" a="1"/>
  <c r="B9" i="1"/>
  <c r="E9" i="1" a="1"/>
  <c r="E9" i="1"/>
  <c r="F9" i="1" a="1"/>
  <c r="F9" i="1"/>
  <c r="G9" i="1" a="1"/>
  <c r="G9" i="1"/>
  <c r="H9" i="1" a="1"/>
  <c r="H9" i="1"/>
  <c r="I9" i="1" a="1"/>
  <c r="I9" i="1"/>
  <c r="J9" i="1" a="1"/>
  <c r="J9" i="1"/>
  <c r="K9" i="1" a="1"/>
  <c r="K9" i="1"/>
  <c r="L9" i="1" a="1"/>
  <c r="L9" i="1"/>
  <c r="M9" i="1"/>
  <c r="N2" i="2" l="1"/>
  <c r="E18" i="3"/>
  <c r="E19" i="3"/>
  <c r="E20" i="3"/>
  <c r="E21" i="3"/>
  <c r="E22" i="3"/>
  <c r="E23" i="3"/>
  <c r="E17" i="3"/>
  <c r="D24" i="3"/>
  <c r="F23" i="3"/>
  <c r="F22" i="3"/>
  <c r="F21" i="3"/>
  <c r="F20" i="3"/>
  <c r="F19" i="3"/>
  <c r="F18" i="3"/>
  <c r="B29" i="1" a="1"/>
  <c r="B29" i="1"/>
  <c r="E29" i="1" a="1"/>
  <c r="E29" i="1"/>
  <c r="F29" i="1" a="1"/>
  <c r="F29" i="1"/>
  <c r="G29" i="1" a="1"/>
  <c r="G29" i="1"/>
  <c r="H29" i="1" a="1"/>
  <c r="H29" i="1"/>
  <c r="I29" i="1" a="1"/>
  <c r="I29" i="1"/>
  <c r="J29" i="1" a="1"/>
  <c r="J29" i="1"/>
  <c r="K29" i="1" a="1"/>
  <c r="K29" i="1"/>
  <c r="L29" i="1" a="1"/>
  <c r="L29" i="1"/>
  <c r="M29" i="1"/>
  <c r="B30" i="1" a="1"/>
  <c r="B30" i="1"/>
  <c r="E30" i="1" a="1"/>
  <c r="E30" i="1"/>
  <c r="F30" i="1" a="1"/>
  <c r="F30" i="1"/>
  <c r="G30" i="1" a="1"/>
  <c r="G30" i="1"/>
  <c r="H30" i="1" a="1"/>
  <c r="H30" i="1"/>
  <c r="I30" i="1" a="1"/>
  <c r="I30" i="1"/>
  <c r="J30" i="1" a="1"/>
  <c r="J30" i="1"/>
  <c r="K30" i="1" a="1"/>
  <c r="K30" i="1"/>
  <c r="L30" i="1" a="1"/>
  <c r="L30" i="1"/>
  <c r="M30" i="1"/>
  <c r="E4" i="3"/>
  <c r="F4" i="3"/>
  <c r="E5" i="3"/>
  <c r="F5" i="3"/>
  <c r="E6" i="3"/>
  <c r="F6" i="3"/>
  <c r="E7" i="3"/>
  <c r="F7" i="3"/>
  <c r="E8" i="3"/>
  <c r="F8" i="3"/>
  <c r="E9" i="3"/>
  <c r="F9" i="3"/>
  <c r="E10" i="3"/>
  <c r="F10" i="3"/>
  <c r="E11" i="3"/>
  <c r="F11" i="3"/>
  <c r="D12" i="3"/>
  <c r="E3" i="3"/>
  <c r="F3" i="3" s="1"/>
  <c r="E2" i="3"/>
  <c r="B23" i="1" a="1"/>
  <c r="B23" i="1"/>
  <c r="E23" i="1" a="1"/>
  <c r="E23" i="1"/>
  <c r="F23" i="1" a="1"/>
  <c r="F23" i="1"/>
  <c r="G23" i="1" a="1"/>
  <c r="G23" i="1"/>
  <c r="H23" i="1" a="1"/>
  <c r="H23" i="1"/>
  <c r="I23" i="1" a="1"/>
  <c r="I23" i="1"/>
  <c r="J23" i="1" a="1"/>
  <c r="J23" i="1"/>
  <c r="K23" i="1" a="1"/>
  <c r="K23" i="1"/>
  <c r="L23" i="1" a="1"/>
  <c r="L23" i="1"/>
  <c r="M23" i="1"/>
  <c r="F2" i="3" l="1"/>
  <c r="F12" i="3" s="1"/>
  <c r="E12" i="3"/>
  <c r="E24" i="3"/>
  <c r="F17" i="3"/>
  <c r="F24" i="3" s="1"/>
  <c r="E2" i="1" a="1"/>
  <c r="E2" i="1"/>
  <c r="E3" i="1" a="1"/>
  <c r="E3" i="1"/>
  <c r="E5" i="1" a="1"/>
  <c r="E5" i="1"/>
  <c r="E6" i="1" a="1"/>
  <c r="E6" i="1"/>
  <c r="E7" i="1" a="1"/>
  <c r="E7" i="1"/>
  <c r="E8" i="1" a="1"/>
  <c r="E8" i="1"/>
  <c r="E12" i="1" a="1"/>
  <c r="E12" i="1"/>
  <c r="E13" i="1" a="1"/>
  <c r="E13" i="1"/>
  <c r="E16" i="1" a="1"/>
  <c r="E16" i="1"/>
  <c r="E17" i="1" a="1"/>
  <c r="E17" i="1"/>
  <c r="E15" i="1" a="1"/>
  <c r="E15" i="1"/>
  <c r="E18" i="1" a="1"/>
  <c r="E18" i="1"/>
  <c r="E19" i="1" a="1"/>
  <c r="E19" i="1"/>
  <c r="E21" i="1" a="1"/>
  <c r="E21" i="1"/>
  <c r="E22" i="1" a="1"/>
  <c r="E22" i="1"/>
  <c r="E24" i="1" a="1"/>
  <c r="E24" i="1"/>
  <c r="E27" i="1" a="1"/>
  <c r="E27" i="1"/>
  <c r="E26" i="1" a="1"/>
  <c r="E26" i="1"/>
  <c r="E28" i="1" a="1"/>
  <c r="E28" i="1"/>
  <c r="E31" i="1" a="1"/>
  <c r="E31" i="1"/>
  <c r="L22" i="1" a="1"/>
  <c r="L22" i="1"/>
  <c r="L21" i="1" a="1"/>
  <c r="L21" i="1"/>
  <c r="L17" i="1" a="1"/>
  <c r="L17" i="1"/>
  <c r="L15" i="1" a="1"/>
  <c r="L15" i="1"/>
  <c r="L16" i="1" a="1"/>
  <c r="L16" i="1"/>
  <c r="L27" i="1" a="1"/>
  <c r="L27" i="1"/>
  <c r="L13" i="1" a="1"/>
  <c r="L13" i="1"/>
  <c r="L18" i="1" a="1"/>
  <c r="L18" i="1"/>
  <c r="L2" i="1" a="1"/>
  <c r="L2" i="1"/>
  <c r="L3" i="1" a="1"/>
  <c r="L3" i="1"/>
  <c r="L5" i="1" a="1"/>
  <c r="L5" i="1"/>
  <c r="L7" i="1" a="1"/>
  <c r="L7" i="1"/>
  <c r="L19" i="1" a="1"/>
  <c r="L19" i="1"/>
  <c r="L6" i="1" a="1"/>
  <c r="L6" i="1"/>
  <c r="L24" i="1" a="1"/>
  <c r="L24" i="1"/>
  <c r="L28" i="1" a="1"/>
  <c r="L28" i="1"/>
  <c r="L26" i="1" a="1"/>
  <c r="L26" i="1"/>
  <c r="L8" i="1" a="1"/>
  <c r="L8" i="1"/>
  <c r="L31" i="1" a="1"/>
  <c r="L31" i="1"/>
  <c r="L12" i="1" a="1"/>
  <c r="L12" i="1"/>
  <c r="K22" i="1" a="1"/>
  <c r="K22" i="1"/>
  <c r="K21" i="1" a="1"/>
  <c r="K21" i="1"/>
  <c r="K17" i="1" a="1"/>
  <c r="K17" i="1"/>
  <c r="K15" i="1" a="1"/>
  <c r="K15" i="1"/>
  <c r="K16" i="1" a="1"/>
  <c r="K16" i="1"/>
  <c r="K27" i="1" a="1"/>
  <c r="K27" i="1"/>
  <c r="K13" i="1" a="1"/>
  <c r="K13" i="1"/>
  <c r="K18" i="1" a="1"/>
  <c r="K18" i="1"/>
  <c r="K2" i="1" a="1"/>
  <c r="K2" i="1"/>
  <c r="K3" i="1" a="1"/>
  <c r="K3" i="1"/>
  <c r="K5" i="1" a="1"/>
  <c r="K5" i="1"/>
  <c r="K7" i="1" a="1"/>
  <c r="K7" i="1"/>
  <c r="K19" i="1" a="1"/>
  <c r="K19" i="1"/>
  <c r="K6" i="1" a="1"/>
  <c r="K6" i="1"/>
  <c r="K24" i="1" a="1"/>
  <c r="K24" i="1"/>
  <c r="K28" i="1" a="1"/>
  <c r="K28" i="1"/>
  <c r="K26" i="1" a="1"/>
  <c r="K26" i="1"/>
  <c r="K8" i="1" a="1"/>
  <c r="K8" i="1"/>
  <c r="K31" i="1" a="1"/>
  <c r="K31" i="1"/>
  <c r="K12" i="1" a="1"/>
  <c r="K12" i="1"/>
  <c r="J22" i="1" a="1"/>
  <c r="J22" i="1"/>
  <c r="J21" i="1" a="1"/>
  <c r="J21" i="1"/>
  <c r="J17" i="1" a="1"/>
  <c r="J17" i="1"/>
  <c r="J15" i="1" a="1"/>
  <c r="J15" i="1"/>
  <c r="J16" i="1" a="1"/>
  <c r="J16" i="1"/>
  <c r="J27" i="1" a="1"/>
  <c r="J27" i="1"/>
  <c r="J13" i="1" a="1"/>
  <c r="J13" i="1"/>
  <c r="J18" i="1" a="1"/>
  <c r="J18" i="1"/>
  <c r="J2" i="1" a="1"/>
  <c r="J2" i="1"/>
  <c r="J3" i="1" a="1"/>
  <c r="J3" i="1"/>
  <c r="J5" i="1" a="1"/>
  <c r="J5" i="1"/>
  <c r="J7" i="1" a="1"/>
  <c r="J7" i="1"/>
  <c r="J19" i="1" a="1"/>
  <c r="J19" i="1"/>
  <c r="J6" i="1" a="1"/>
  <c r="J6" i="1"/>
  <c r="J24" i="1" a="1"/>
  <c r="J24" i="1"/>
  <c r="J28" i="1" a="1"/>
  <c r="J28" i="1"/>
  <c r="J26" i="1" a="1"/>
  <c r="J26" i="1"/>
  <c r="J8" i="1" a="1"/>
  <c r="J8" i="1"/>
  <c r="J31" i="1" a="1"/>
  <c r="J31" i="1"/>
  <c r="J12" i="1" a="1"/>
  <c r="J12" i="1"/>
  <c r="I22" i="1" a="1"/>
  <c r="I22" i="1"/>
  <c r="I21" i="1" a="1"/>
  <c r="I21" i="1"/>
  <c r="I17" i="1" a="1"/>
  <c r="I17" i="1"/>
  <c r="I15" i="1" a="1"/>
  <c r="I15" i="1"/>
  <c r="I16" i="1" a="1"/>
  <c r="I16" i="1"/>
  <c r="I27" i="1" a="1"/>
  <c r="I27" i="1"/>
  <c r="I13" i="1" a="1"/>
  <c r="I13" i="1"/>
  <c r="I18" i="1" a="1"/>
  <c r="I18" i="1"/>
  <c r="I2" i="1" a="1"/>
  <c r="I2" i="1"/>
  <c r="I3" i="1" a="1"/>
  <c r="I3" i="1"/>
  <c r="I5" i="1" a="1"/>
  <c r="I5" i="1"/>
  <c r="I7" i="1" a="1"/>
  <c r="I7" i="1"/>
  <c r="I19" i="1" a="1"/>
  <c r="I19" i="1"/>
  <c r="I6" i="1" a="1"/>
  <c r="I6" i="1"/>
  <c r="I24" i="1" a="1"/>
  <c r="I24" i="1"/>
  <c r="I28" i="1" a="1"/>
  <c r="I28" i="1"/>
  <c r="I26" i="1" a="1"/>
  <c r="I26" i="1"/>
  <c r="I8" i="1" a="1"/>
  <c r="I8" i="1"/>
  <c r="I31" i="1" a="1"/>
  <c r="I31" i="1"/>
  <c r="I12" i="1" a="1"/>
  <c r="I12" i="1"/>
  <c r="H22" i="1" a="1"/>
  <c r="H22" i="1"/>
  <c r="H21" i="1" a="1"/>
  <c r="H21" i="1"/>
  <c r="H17" i="1" a="1"/>
  <c r="H17" i="1"/>
  <c r="H15" i="1" a="1"/>
  <c r="H15" i="1"/>
  <c r="H16" i="1" a="1"/>
  <c r="H16" i="1"/>
  <c r="H27" i="1" a="1"/>
  <c r="H27" i="1"/>
  <c r="H13" i="1" a="1"/>
  <c r="H13" i="1"/>
  <c r="H18" i="1" a="1"/>
  <c r="H18" i="1"/>
  <c r="H2" i="1" a="1"/>
  <c r="H2" i="1"/>
  <c r="H3" i="1" a="1"/>
  <c r="H3" i="1"/>
  <c r="H5" i="1" a="1"/>
  <c r="H5" i="1"/>
  <c r="H7" i="1" a="1"/>
  <c r="H7" i="1"/>
  <c r="H19" i="1" a="1"/>
  <c r="H19" i="1"/>
  <c r="H6" i="1" a="1"/>
  <c r="H6" i="1"/>
  <c r="H24" i="1" a="1"/>
  <c r="H24" i="1"/>
  <c r="H28" i="1" a="1"/>
  <c r="H28" i="1"/>
  <c r="H26" i="1" a="1"/>
  <c r="H26" i="1"/>
  <c r="H8" i="1" a="1"/>
  <c r="H8" i="1"/>
  <c r="H31" i="1" a="1"/>
  <c r="H31" i="1"/>
  <c r="H12" i="1" a="1"/>
  <c r="H12" i="1"/>
  <c r="G22" i="1" a="1"/>
  <c r="G22" i="1"/>
  <c r="G21" i="1" a="1"/>
  <c r="G21" i="1"/>
  <c r="G17" i="1" a="1"/>
  <c r="G17" i="1"/>
  <c r="G15" i="1" a="1"/>
  <c r="G15" i="1"/>
  <c r="G16" i="1" a="1"/>
  <c r="G16" i="1"/>
  <c r="G27" i="1" a="1"/>
  <c r="G27" i="1"/>
  <c r="G13" i="1" a="1"/>
  <c r="G13" i="1"/>
  <c r="G18" i="1" a="1"/>
  <c r="G18" i="1"/>
  <c r="G2" i="1" a="1"/>
  <c r="G2" i="1"/>
  <c r="G3" i="1" a="1"/>
  <c r="G3" i="1"/>
  <c r="G5" i="1" a="1"/>
  <c r="G5" i="1"/>
  <c r="G7" i="1" a="1"/>
  <c r="G7" i="1"/>
  <c r="G19" i="1" a="1"/>
  <c r="G19" i="1"/>
  <c r="G6" i="1" a="1"/>
  <c r="G6" i="1"/>
  <c r="G24" i="1" a="1"/>
  <c r="G24" i="1"/>
  <c r="G28" i="1" a="1"/>
  <c r="G28" i="1"/>
  <c r="G26" i="1" a="1"/>
  <c r="G26" i="1"/>
  <c r="G8" i="1" a="1"/>
  <c r="G8" i="1"/>
  <c r="G31" i="1" a="1"/>
  <c r="G31" i="1"/>
  <c r="G12" i="1" a="1"/>
  <c r="G12" i="1"/>
  <c r="F22" i="1" a="1"/>
  <c r="F22" i="1"/>
  <c r="F21" i="1" a="1"/>
  <c r="F21" i="1"/>
  <c r="F17" i="1" a="1"/>
  <c r="F17" i="1"/>
  <c r="F15" i="1" a="1"/>
  <c r="F15" i="1"/>
  <c r="F16" i="1" a="1"/>
  <c r="F16" i="1"/>
  <c r="F27" i="1" a="1"/>
  <c r="F27" i="1"/>
  <c r="F13" i="1" a="1"/>
  <c r="F13" i="1"/>
  <c r="F18" i="1" a="1"/>
  <c r="F18" i="1"/>
  <c r="F2" i="1" a="1"/>
  <c r="F2" i="1"/>
  <c r="F3" i="1" a="1"/>
  <c r="F3" i="1"/>
  <c r="F5" i="1" a="1"/>
  <c r="F5" i="1"/>
  <c r="F7" i="1" a="1"/>
  <c r="F7" i="1"/>
  <c r="F19" i="1" a="1"/>
  <c r="F19" i="1"/>
  <c r="F6" i="1" a="1"/>
  <c r="F6" i="1"/>
  <c r="F24" i="1" a="1"/>
  <c r="F24" i="1"/>
  <c r="F28" i="1" a="1"/>
  <c r="F28" i="1"/>
  <c r="F26" i="1" a="1"/>
  <c r="F26" i="1"/>
  <c r="F8" i="1" a="1"/>
  <c r="F8" i="1"/>
  <c r="F31" i="1" a="1"/>
  <c r="F31" i="1"/>
  <c r="F12" i="1" a="1"/>
  <c r="F12" i="1"/>
  <c r="B22" i="1" a="1"/>
  <c r="B22" i="1"/>
  <c r="B21" i="1" a="1"/>
  <c r="B21" i="1"/>
  <c r="B17" i="1" a="1"/>
  <c r="B17" i="1"/>
  <c r="B15" i="1" a="1"/>
  <c r="B15" i="1"/>
  <c r="B16" i="1" a="1"/>
  <c r="B16" i="1"/>
  <c r="B27" i="1" a="1"/>
  <c r="B27" i="1"/>
  <c r="B13" i="1" a="1"/>
  <c r="B13" i="1"/>
  <c r="B18" i="1" a="1"/>
  <c r="B18" i="1"/>
  <c r="B2" i="1" a="1"/>
  <c r="B2" i="1"/>
  <c r="B3" i="1" a="1"/>
  <c r="B3" i="1"/>
  <c r="B5" i="1" a="1"/>
  <c r="B5" i="1"/>
  <c r="B7" i="1" a="1"/>
  <c r="B7" i="1"/>
  <c r="B19" i="1" a="1"/>
  <c r="B19" i="1"/>
  <c r="B6" i="1" a="1"/>
  <c r="B6" i="1"/>
  <c r="B24" i="1" a="1"/>
  <c r="B24" i="1"/>
  <c r="B28" i="1" a="1"/>
  <c r="B28" i="1"/>
  <c r="B26" i="1" a="1"/>
  <c r="B26" i="1"/>
  <c r="B8" i="1" a="1"/>
  <c r="B8" i="1"/>
  <c r="B31" i="1" a="1"/>
  <c r="B31" i="1"/>
  <c r="B12" i="1" a="1"/>
  <c r="B12" i="1"/>
  <c r="M12" i="1" l="1"/>
  <c r="M31" i="1"/>
  <c r="M8" i="1"/>
  <c r="M26" i="1"/>
  <c r="M28" i="1"/>
  <c r="M24" i="1"/>
  <c r="M6" i="1"/>
  <c r="M19" i="1"/>
  <c r="M7" i="1"/>
  <c r="M5" i="1"/>
  <c r="M3" i="1"/>
  <c r="M2" i="1"/>
  <c r="M18" i="1"/>
  <c r="M13" i="1"/>
  <c r="M27" i="1"/>
  <c r="M16" i="1"/>
  <c r="M15" i="1"/>
  <c r="M17" i="1"/>
  <c r="M21" i="1"/>
  <c r="M22"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6"/>
        </ext>
      </extLst>
    </bk>
    <bk>
      <extLst>
        <ext uri="{3e2802c4-a4d2-4d8b-9148-e3be6c30e623}">
          <xlrd:rvb i="152"/>
        </ext>
      </extLst>
    </bk>
    <bk>
      <extLst>
        <ext uri="{3e2802c4-a4d2-4d8b-9148-e3be6c30e623}">
          <xlrd:rvb i="155"/>
        </ext>
      </extLst>
    </bk>
    <bk>
      <extLst>
        <ext uri="{3e2802c4-a4d2-4d8b-9148-e3be6c30e623}">
          <xlrd:rvb i="161"/>
        </ext>
      </extLst>
    </bk>
    <bk>
      <extLst>
        <ext uri="{3e2802c4-a4d2-4d8b-9148-e3be6c30e623}">
          <xlrd:rvb i="167"/>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9"/>
        </ext>
      </extLst>
    </bk>
    <bk>
      <extLst>
        <ext uri="{3e2802c4-a4d2-4d8b-9148-e3be6c30e623}">
          <xlrd:rvb i="225"/>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<sst xmlns="http://schemas.openxmlformats.org/spreadsheetml/2006/main" count="233" uniqueCount="66">
  <si>
    <t>Funds</t>
  </si>
  <si>
    <t>Ticker</t>
  </si>
  <si>
    <t>Account</t>
  </si>
  <si>
    <t>Bucket</t>
  </si>
  <si>
    <t>Expense Ratio</t>
  </si>
  <si>
    <t>Open</t>
  </si>
  <si>
    <t>High</t>
  </si>
  <si>
    <t>Low</t>
  </si>
  <si>
    <t>Close</t>
  </si>
  <si>
    <t>Change (%)</t>
  </si>
  <si>
    <t>52 week high</t>
  </si>
  <si>
    <t>52 week low</t>
  </si>
  <si>
    <t>Exchange abbreviation</t>
  </si>
  <si>
    <t>Investment</t>
  </si>
  <si>
    <t>Healthcare</t>
  </si>
  <si>
    <t>Technology</t>
  </si>
  <si>
    <t>Commodity</t>
  </si>
  <si>
    <t>Semiconductors</t>
  </si>
  <si>
    <t>Total Market</t>
  </si>
  <si>
    <t>Cloud</t>
  </si>
  <si>
    <t>Dividend</t>
  </si>
  <si>
    <t>Sector</t>
  </si>
  <si>
    <t>Industry</t>
  </si>
  <si>
    <t>Financial Services</t>
  </si>
  <si>
    <t>Energy</t>
  </si>
  <si>
    <t>Oil &amp; Gas</t>
  </si>
  <si>
    <t>Consumer Cyclicals</t>
  </si>
  <si>
    <t>Fund / Stocks</t>
  </si>
  <si>
    <t>Allocation %</t>
  </si>
  <si>
    <t>Monthly Allocation</t>
  </si>
  <si>
    <t>Yearly Allocation</t>
  </si>
  <si>
    <t>International Funds to think about</t>
  </si>
  <si>
    <t>VTI, FSKAX</t>
  </si>
  <si>
    <t>QYLD</t>
  </si>
  <si>
    <t>S&amp;P 500</t>
  </si>
  <si>
    <t>IVV, VOO, FXAIX, SPY</t>
  </si>
  <si>
    <t>SRET</t>
  </si>
  <si>
    <t>VGT, FTEC, XLK, FSCSX, ARKW</t>
  </si>
  <si>
    <t>VWO</t>
  </si>
  <si>
    <t>Emerging Markets mostly in Asia</t>
  </si>
  <si>
    <t>Semiconductor</t>
  </si>
  <si>
    <t>SMH, XSD</t>
  </si>
  <si>
    <t>VGK</t>
  </si>
  <si>
    <t>Europe</t>
  </si>
  <si>
    <t>Healthcare Services</t>
  </si>
  <si>
    <t>VHT, FHLC, XLV, ARKG, FBT</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</si>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</sst>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6" formatCode="_([$$-409]* #,##0.00_);_([$$-409]* \(#,##0.00\);_([$$-409]* &quot;-&quot;??_);_(@_)"/>
  </numFmts>
  <fonts count="3" x14ac:knownFonts="1">
    <font>
      <sz val="11"/>
      <color theme="1"/>
      <name val="Calibri"/>
      <family val="2"/>
      <scheme val="minor"/>
    </font>
    <font>
      <sz val="11"/>
      <color theme="1"/>
      <name val="Source Sans Pro"/>
    </font>
    <font>
      <b/>
      <sz val="11"/>
      <color theme="1"/>
      <name val="Source Sans Pro"/>
    </font>
  </fonts>
  <fills count="2">
    <fill>
      <patternFill patternType="none"/>
    </fill>
    <fill>
      <patternFill patternType="gray125"/>
    </fill>
  </fills>
  <borders count="2">
    <border>
      <left/>
      <right/>
      <top/>
      <bottom/>
      <diagonal/>
    </border>
    <border>
      <left/>
      <right/>
      <top style="thin">
        <color rgb="FF000000"/>
      </top>
      <bottom style="double">
        <color rgb="FF000000"/>
      </bottom>
      <diagonal/>
    </border>
  </borders>
  <cellStyleXfs count="1">
    <xf numFmtId="0" fontId="0" fillId="0" borderId="0"/>
  </cellStyleXfs>
  <cellXfs count="12">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9" fontId="1" fillId="0" borderId="0" xfId="0" applyNumberFormat="1" applyFont="1"/>
    <xf numFmtId="6"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cellXfs>
  <cellStyles count="1">
    <cellStyle name="Normal" xfId="0" builtinId="0"/>
  </cellStyles>
  <dxfs count="33">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26">
  <rv s="0">
    <v>https://www.bing.com/financeapi/forcetrigger?t=a25bqh&amp;q=ARCX%3aVHT&amp;form=skydnc</v>
    <v>Learn more on Bing</v>
  </rv>
  <rv s="1">
    <v>en-US</v>
    <v>a25bqh</v>
    <v>268435456</v>
    <v>268435459</v>
    <v>1</v>
    <v>Powered by Refinitiv</v>
    <v>0</v>
    <v>Vanguard Hlth Cr Idx;ETF (ARCX:VHT)</v>
    <v>2</v>
    <v>3</v>
    <v>Finance</v>
    <v>4</v>
    <v>200.4658</v>
    <v>138.11000000000001</v>
    <v>1.0150999999999999</v>
    <v>-1.6042000000000001</v>
    <v>-7.9389999999999999E-3</v>
    <v>USD</v>
    <v>NYSE Arca</v>
    <v>ARCX</v>
    <v>1E-3</v>
    <v>201.58</v>
    <v>ETF</v>
    <v>44028.788472222222</v>
    <v>0</v>
    <v>199.96</v>
    <v>10910012449</v>
    <v>Vanguard Hlth Cr Idx;ETF</v>
    <v>201.17500000000001</v>
    <v>202.07</v>
    <v>200.4658</v>
    <v>VHT</v>
    <v>Vanguard Hlth Cr Idx;ETF (ARCX:VHT)</v>
    <v>92636</v>
    <v>258528</v>
  </rv>
  <rv s="2">
    <v>1</v>
  </rv>
  <rv s="0">
    <v>https://www.bing.com/financeapi/forcetrigger?t=a1sv3m&amp;q=ARCX%3aFHLC&amp;form=skydnc</v>
    <v>Learn more on Bing</v>
  </rv>
  <rv s="1">
    <v>en-US</v>
    <v>a1sv3m</v>
    <v>268435456</v>
    <v>268435459</v>
    <v>1</v>
    <v>Powered by Refinitiv</v>
    <v>0</v>
    <v>Fidelity MSCI Hlth Care (ARCX:FHLC)</v>
    <v>2</v>
    <v>3</v>
    <v>Finance</v>
    <v>4</v>
    <v>51.85</v>
    <v>35.74</v>
    <v>1.0129999999999999</v>
    <v>-0.31</v>
    <v>-5.9430000000000004E-3</v>
    <v>USD</v>
    <v>NYSE Arca</v>
    <v>ARCX</v>
    <v>8.0000000000000004E-4</v>
    <v>52.06</v>
    <v>ETF</v>
    <v>44028.788414351853</v>
    <v>3</v>
    <v>51.62</v>
    <v>1914528525</v>
    <v>Fidelity MSCI Hlth Care</v>
    <v>51.91</v>
    <v>52.16</v>
    <v>51.85</v>
    <v>FHLC</v>
    <v>Fidelity MSCI Hlth Care (ARCX:FHLC)</v>
    <v>112165</v>
    <v>188465</v>
  </rv>
  <rv s="2">
    <v>4</v>
  </rv>
  <rv s="0">
    <v>https://www.bing.com/financeapi/forcetrigger?t=a239nm&amp;q=XNAS%3aSNSR&amp;form=skydnc</v>
    <v>Learn more on Bing</v>
  </rv>
  <rv s="3">
    <v>en-US</v>
    <v>a239nm</v>
    <v>268435456</v>
    <v>268435459</v>
    <v>1</v>
    <v>Powered by Refinitiv</v>
    <v>5</v>
    <v>Glbl X Itrnt of Things (XNAS:SNSR)</v>
    <v>2</v>
    <v>6</v>
    <v>Finance</v>
    <v>7</v>
    <v>25.69</v>
    <v>14.809699999999999</v>
    <v>1.1566000000000001</v>
    <v>0.27</v>
    <v>-7.0070000000000002E-3</v>
    <v>1.0621999999999999E-2</v>
    <v>-0.18</v>
    <v>USD</v>
    <v>Nasdaq Stock Market</v>
    <v>XNAS</v>
    <v>6.8999999999999999E-3</v>
    <v>25.69</v>
    <v>ETF</v>
    <v>44029.833350242967</v>
    <v>6</v>
    <v>25.41</v>
    <v>221536400</v>
    <v>Glbl X Itrnt of Things</v>
    <v>25.51</v>
    <v>25.42</v>
    <v>25.69</v>
    <v>25.51</v>
    <v>SNSR</v>
    <v>Glbl X Itrnt of Things (XNAS:SNSR)</v>
    <v>29331</v>
    <v>76170</v>
  </rv>
  <rv s="2">
    <v>7</v>
  </rv>
  <rv s="0">
    <v>https://www.bing.com/financeapi/forcetrigger?t=a1vf8m&amp;q=ARCX%3aIHI&amp;form=skydnc</v>
    <v>Learn more on Bing</v>
  </rv>
  <rv s="1">
    <v>en-US</v>
    <v>a1vf8m</v>
    <v>268435456</v>
    <v>268435459</v>
    <v>1</v>
    <v>Powered by Refinitiv</v>
    <v>0</v>
    <v>iShares:US Med Dev ETF (ARCX:IHI)</v>
    <v>2</v>
    <v>3</v>
    <v>Finance</v>
    <v>4</v>
    <v>278.19</v>
    <v>183.25</v>
    <v>1.0038</v>
    <v>-2.7850000000000001</v>
    <v>-9.9150000000000002E-3</v>
    <v>USD</v>
    <v>NYSE Arca</v>
    <v>ARCX</v>
    <v>4.3E-3</v>
    <v>280</v>
    <v>ETF</v>
    <v>44028.788206018522</v>
    <v>9</v>
    <v>276.72000000000003</v>
    <v>6604812034.3599997</v>
    <v>iShares:US Med Dev ETF</v>
    <v>280</v>
    <v>280.89999999999998</v>
    <v>278.11500000000001</v>
    <v>IHI</v>
    <v>iShares:US Med Dev ETF (ARCX:IHI)</v>
    <v>84611</v>
    <v>272497</v>
  </rv>
  <rv s="2">
    <v>10</v>
  </rv>
  <rv s="0">
    <v>https://www.bing.com/financeapi/forcetrigger?t=a1smu2&amp;q=ARCX%3aFBT&amp;form=skydnc</v>
    <v>Learn more on Bing</v>
  </rv>
  <rv s="1">
    <v>en-US</v>
    <v>a1smu2</v>
    <v>268435456</v>
    <v>268435459</v>
    <v>1</v>
    <v>Powered by Refinitiv</v>
    <v>0</v>
    <v>Frst Tr:NYSEArcaBiotech (ARCX:FBT)</v>
    <v>2</v>
    <v>3</v>
    <v>Finance</v>
    <v>4</v>
    <v>175.83</v>
    <v>108.08</v>
    <v>1.3794999999999999</v>
    <v>-0.99009999999999998</v>
    <v>-5.6249999999999998E-3</v>
    <v>USD</v>
    <v>NYSE Arca</v>
    <v>ARCX</v>
    <v>5.6999999999999993E-3</v>
    <v>175.44</v>
    <v>ETF</v>
    <v>44028.787129629629</v>
    <v>12</v>
    <v>172.98500000000001</v>
    <v>2154897908.5560002</v>
    <v>Frst Tr:NYSEArcaBiotech</v>
    <v>175.44</v>
    <v>176.01</v>
    <v>175.01990000000001</v>
    <v>FBT</v>
    <v>Frst Tr:NYSEArcaBiotech (ARCX:FBT)</v>
    <v>31707</v>
    <v>80031</v>
  </rv>
  <rv s="2">
    <v>13</v>
  </rv>
  <rv s="0">
    <v>https://www.bing.com/financeapi/forcetrigger?t=a268hw&amp;q=ARCX%3aXLV&amp;form=skydnc</v>
    <v>Learn more on Bing</v>
  </rv>
  <rv s="1">
    <v>en-US</v>
    <v>a268hw</v>
    <v>268435456</v>
    <v>268435459</v>
    <v>1</v>
    <v>Powered by Refinitiv</v>
    <v>0</v>
    <v>Sel Sector:H Care SPDR (ARCX:XLV)</v>
    <v>2</v>
    <v>3</v>
    <v>Finance</v>
    <v>4</v>
    <v>105.08</v>
    <v>73.540000000000006</v>
    <v>0.96830000000000005</v>
    <v>-0.59</v>
    <v>-5.6369999999999996E-3</v>
    <v>USD</v>
    <v>NYSE Arca</v>
    <v>ARCX</v>
    <v>1.4000000000000002E-3</v>
    <v>104.54</v>
    <v>ETF</v>
    <v>44028.787924698438</v>
    <v>15</v>
    <v>103.72499999999999</v>
    <v>23226194903.959999</v>
    <v>Sel Sector:H Care SPDR</v>
    <v>104.5</v>
    <v>104.67</v>
    <v>104.08</v>
    <v>XLV</v>
    <v>Sel Sector:H Care SPDR (ARCX:XLV)</v>
    <v>4539940</v>
    <v>11380019</v>
  </rv>
  <rv s="2">
    <v>16</v>
  </rv>
  <rv s="0">
    <v>https://www.bing.com/financeapi/forcetrigger?t=b1o8hw&amp;q=ARCX%3aGLDM&amp;form=skydnc</v>
    <v>Learn more on Bing</v>
  </rv>
  <rv s="4">
    <v>en-US</v>
    <v>b1o8hw</v>
    <v>268435456</v>
    <v>268435459</v>
    <v>1</v>
    <v>Powered by Refinitiv</v>
    <v>8</v>
    <v>SPDR Gold MiniShares Tr (ARCX:GLDM)</v>
    <v>2</v>
    <v>9</v>
    <v>Finance</v>
    <v>4</v>
    <v>18.12</v>
    <v>13.99</v>
    <v>-0.16489999999999999</v>
    <v>-9.127999999999999E-3</v>
    <v>USD</v>
    <v>NYSE Arca</v>
    <v>ARCX</v>
    <v>1.8E-3</v>
    <v>18.03</v>
    <v>ETF</v>
    <v>44028.787431133591</v>
    <v>18</v>
    <v>17.899999999999999</v>
    <v>2521087257.0999999</v>
    <v>SPDR Gold MiniShares Tr</v>
    <v>18.010000000000002</v>
    <v>18.065000000000001</v>
    <v>17.900099999999998</v>
    <v>GLDM</v>
    <v>SPDR Gold MiniShares Tr (ARCX:GLDM)</v>
    <v>1524376</v>
    <v>1966913</v>
  </rv>
  <rv s="2">
    <v>19</v>
  </rv>
  <rv s="0">
    <v>https://www.bing.com/financeapi/forcetrigger?t=a1ueyc&amp;q=ARCX%3aHACK&amp;form=skydnc</v>
    <v>Learn more on Bing</v>
  </rv>
  <rv s="3">
    <v>en-US</v>
    <v>a1ueyc</v>
    <v>268435456</v>
    <v>268435459</v>
    <v>1</v>
    <v>Powered by Refinitiv</v>
    <v>5</v>
    <v>ETFMG Prime Cybr Sec ETF (ARCX:HACK)</v>
    <v>2</v>
    <v>6</v>
    <v>Finance</v>
    <v>10</v>
    <v>46.77</v>
    <v>29.02</v>
    <v>0.872</v>
    <v>0.73</v>
    <v>2.1780000000000001E-4</v>
    <v>1.6153999999999998E-2</v>
    <v>0.01</v>
    <v>USD</v>
    <v>NYSE Arca</v>
    <v>ARCX</v>
    <v>7.1999999999999998E-3</v>
    <v>46.02</v>
    <v>ETF</v>
    <v>44029.863056967188</v>
    <v>21</v>
    <v>45.24</v>
    <v>1412750896.53</v>
    <v>ETFMG Prime Cybr Sec ETF</v>
    <v>45.44</v>
    <v>45.19</v>
    <v>45.92</v>
    <v>45.93</v>
    <v>HACK</v>
    <v>ETFMG Prime Cybr Sec ETF (ARCX:HACK)</v>
    <v>95190</v>
    <v>187819</v>
  </rv>
  <rv s="2">
    <v>22</v>
  </rv>
  <rv s="0">
    <v>https://www.bing.com/financeapi/forcetrigger?t=a1nq9c&amp;q=BATS%3aARKQ&amp;form=skydnc</v>
    <v>Learn more on Bing</v>
  </rv>
  <rv s="3">
    <v>en-US</v>
    <v>a1nq9c</v>
    <v>268435456</v>
    <v>268435459</v>
    <v>1</v>
    <v>Powered by Refinitiv</v>
    <v>5</v>
    <v>ARK Autonomous Tch &amp; Rob (BATS:ARKQ)</v>
    <v>2</v>
    <v>6</v>
    <v>Finance</v>
    <v>11</v>
    <v>53.46</v>
    <v>26.19</v>
    <v>1.1907000000000001</v>
    <v>0.76</v>
    <v>4.4000000000000003E-3</v>
    <v>1.4754E-2</v>
    <v>0.23</v>
    <v>USD</v>
    <v>CBOE BZX Exchange</v>
    <v>BATS</v>
    <v>7.4999999999999997E-3</v>
    <v>52.33</v>
    <v>ETF</v>
    <v>44029.994979385934</v>
    <v>24</v>
    <v>51.6601</v>
    <v>316721107.10100001</v>
    <v>ARK Autonomous Tch &amp; Rob</v>
    <v>51.97</v>
    <v>51.51</v>
    <v>52.27</v>
    <v>52.5</v>
    <v>ARKQ</v>
    <v>ARK Autonomous Tch &amp; Rob (BATS:ARKQ)</v>
    <v>214727</v>
    <v>183594</v>
  </rv>
  <rv s="2">
    <v>25</v>
  </rv>
  <rv s="0">
    <v>https://www.bing.com/financeapi/forcetrigger?t=bokc77&amp;q=ARCX%3aGDAT&amp;form=skydnc</v>
    <v>Learn more on Bing</v>
  </rv>
  <rv s="5">
    <v>en-US</v>
    <v>bokc77</v>
    <v>268435456</v>
    <v>268435459</v>
    <v>1</v>
    <v>Powered by Refinitiv</v>
    <v>12</v>
    <v>Goldman:Data-Dvn Wld (ARCX:GDAT)</v>
    <v>2</v>
    <v>13</v>
    <v>Finance</v>
    <v>10</v>
    <v>67.260000000000005</v>
    <v>41.99</v>
    <v>0.56920000000000004</v>
    <v>1.1169999999999999E-3</v>
    <v>8.7609999999999997E-3</v>
    <v>7.3200000000000001E-2</v>
    <v>USD</v>
    <v>NYSE Arca</v>
    <v>ARCX</v>
    <v>5.0000000000000001E-3</v>
    <v>65.575000000000003</v>
    <v>ETF</v>
    <v>44029.840277777781</v>
    <v>27</v>
    <v>65.159599999999998</v>
    <v>32948625.699999999</v>
    <v>Goldman:Data-Dvn Wld</v>
    <v>65.159599999999998</v>
    <v>64.967600000000004</v>
    <v>65.536799999999999</v>
    <v>65.61</v>
    <v>GDAT</v>
    <v>Goldman:Data-Dvn Wld (ARCX:GDAT)</v>
    <v>1609</v>
    <v>3277</v>
  </rv>
  <rv s="2">
    <v>28</v>
  </rv>
  <rv s="0">
    <v>https://www.bing.com/financeapi/forcetrigger?t=a233ur&amp;q=ARCX%3aSLV&amp;form=skydnc</v>
    <v>Learn more on Bing</v>
  </rv>
  <rv s="1">
    <v>en-US</v>
    <v>a233ur</v>
    <v>268435456</v>
    <v>268435459</v>
    <v>1</v>
    <v>Powered by Refinitiv</v>
    <v>0</v>
    <v>IShares:Silver Trust (ARCX:SLV)</v>
    <v>2</v>
    <v>3</v>
    <v>Finance</v>
    <v>4</v>
    <v>18.350000000000001</v>
    <v>10.86</v>
    <v>1.4753000000000001</v>
    <v>-0.315</v>
    <v>-1.7346E-2</v>
    <v>USD</v>
    <v>NYSE Arca</v>
    <v>ARCX</v>
    <v>5.0000000000000001E-3</v>
    <v>18.059999999999999</v>
    <v>ETF</v>
    <v>44028.787361111114</v>
    <v>30</v>
    <v>17.809999999999999</v>
    <v>8883456887.2099991</v>
    <v>IShares:Silver Trust</v>
    <v>18</v>
    <v>18.16</v>
    <v>17.844999999999999</v>
    <v>SLV</v>
    <v>IShares:Silver Trust (ARCX:SLV)</v>
    <v>23327283</v>
    <v>28799866</v>
  </rv>
  <rv s="2">
    <v>31</v>
  </rv>
  <rv s="0">
    <v>https://www.bing.com/financeapi/forcetrigger?t=a235f2&amp;q=XNAS%3aSMH&amp;form=skydnc</v>
    <v>Learn more on Bing</v>
  </rv>
  <rv s="1">
    <v>en-US</v>
    <v>a235f2</v>
    <v>268435456</v>
    <v>268435459</v>
    <v>1</v>
    <v>Powered by Refinitiv</v>
    <v>0</v>
    <v>VnEck Vctrs:Semicnd ETF (XNAS:SMH)</v>
    <v>2</v>
    <v>3</v>
    <v>Finance</v>
    <v>4</v>
    <v>164.0539</v>
    <v>96</v>
    <v>1.1604000000000001</v>
    <v>-0.65800000000000003</v>
    <v>-4.1229999999999999E-3</v>
    <v>USD</v>
    <v>Nasdaq Stock Market</v>
    <v>XNAS</v>
    <v>3.4999999999999996E-3</v>
    <v>159.6532</v>
    <v>ETF</v>
    <v>44028.788197916409</v>
    <v>33</v>
    <v>157.1</v>
    <v>2175612032.5799999</v>
    <v>VnEck Vctrs:Semicnd ETF</v>
    <v>158.09</v>
    <v>159.59</v>
    <v>158.93199999999999</v>
    <v>SMH</v>
    <v>VnEck Vctrs:Semicnd ETF (XNAS:SMH)</v>
    <v>2844068</v>
    <v>3655494</v>
  </rv>
  <rv s="2">
    <v>34</v>
  </rv>
  <rv s="0">
    <v>https://www.bing.com/financeapi/forcetrigger?t=bqf977&amp;q=ARCX%3aIHAK&amp;form=skydnc</v>
    <v>Learn more on Bing</v>
  </rv>
  <rv s="6">
    <v>en-US</v>
    <v>bqf977</v>
    <v>268435456</v>
    <v>268435459</v>
    <v>1</v>
    <v>Powered by Refinitiv</v>
    <v>14</v>
    <v>iShares:Cybersec &amp; Tech (ARCX:IHAK)</v>
    <v>2</v>
    <v>15</v>
    <v>Finance</v>
    <v>10</v>
    <v>33.1601</v>
    <v>20.36</v>
    <v>0.47</v>
    <v>2.8029999999999998E-4</v>
    <v>1.4855E-2</v>
    <v>8.9999999999999993E-3</v>
    <v>USD</v>
    <v>NYSE Arca</v>
    <v>ARCX</v>
    <v>32.15</v>
    <v>ETF</v>
    <v>44029.840277777781</v>
    <v>36</v>
    <v>31.5883</v>
    <v>73096955</v>
    <v>iShares:Cybersec &amp; Tech</v>
    <v>31.82</v>
    <v>31.64</v>
    <v>32.11</v>
    <v>32.119</v>
    <v>IHAK</v>
    <v>iShares:Cybersec &amp; Tech (ARCX:IHAK)</v>
    <v>41403</v>
    <v>61294</v>
  </rv>
  <rv s="2">
    <v>37</v>
  </rv>
  <rv s="7">
    <v>12</v>
    <v>Expense ratio</v>
  </rv>
  <rv s="0">
    <v>https://www.bing.com/financeapi/forcetrigger?t=a1tf77&amp;q=ARCX%3aFTEC&amp;form=skydnc</v>
    <v>Learn more on Bing</v>
  </rv>
  <rv s="1">
    <v>en-US</v>
    <v>a1tf77</v>
    <v>268435456</v>
    <v>268435459</v>
    <v>1</v>
    <v>Powered by Refinitiv</v>
    <v>0</v>
    <v>Fidelity MSCI Info Tech (ARCX:FTEC)</v>
    <v>2</v>
    <v>3</v>
    <v>Finance</v>
    <v>4</v>
    <v>86.4</v>
    <v>53</v>
    <v>1.0267999999999999</v>
    <v>-1.1399999999999999</v>
    <v>-1.3455999999999999E-2</v>
    <v>USD</v>
    <v>NYSE Arca</v>
    <v>ARCX</v>
    <v>8.0000000000000004E-4</v>
    <v>83.958299999999994</v>
    <v>ETF</v>
    <v>44028.788229166668</v>
    <v>40</v>
    <v>83.02</v>
    <v>4067341583</v>
    <v>Fidelity MSCI Info Tech</v>
    <v>83.92</v>
    <v>84.72</v>
    <v>83.58</v>
    <v>FTEC</v>
    <v>Fidelity MSCI Info Tech (ARCX:FTEC)</v>
    <v>219530</v>
    <v>547092</v>
  </rv>
  <rv s="2">
    <v>41</v>
  </rv>
  <rv s="0">
    <v>https://www.bing.com/financeapi/forcetrigger?t=a267zr&amp;q=ARCX%3aXLK&amp;form=skydnc</v>
    <v>Learn more on Bing</v>
  </rv>
  <rv s="1">
    <v>en-US</v>
    <v>a267zr</v>
    <v>268435456</v>
    <v>268435459</v>
    <v>1</v>
    <v>Powered by Refinitiv</v>
    <v>0</v>
    <v>Sel Sector:Tech SPDR (ARCX:XLK)</v>
    <v>2</v>
    <v>3</v>
    <v>Finance</v>
    <v>4</v>
    <v>109.72</v>
    <v>68.099999999999994</v>
    <v>0.98280000000000001</v>
    <v>-1.57</v>
    <v>-1.4588E-2</v>
    <v>USD</v>
    <v>NYSE Arca</v>
    <v>ARCX</v>
    <v>1.4000000000000002E-3</v>
    <v>106.79</v>
    <v>ETF</v>
    <v>44028.788055960154</v>
    <v>43</v>
    <v>105.4906</v>
    <v>31691450861.5</v>
    <v>Sel Sector:Tech SPDR</v>
    <v>106.495</v>
    <v>107.62</v>
    <v>106.05</v>
    <v>XLK</v>
    <v>Sel Sector:Tech SPDR (ARCX:XLK)</v>
    <v>6195819</v>
    <v>11759587</v>
  </rv>
  <rv s="2">
    <v>44</v>
  </rv>
  <rv s="0">
    <v>https://www.bing.com/financeapi/forcetrigger?t=a25bf2&amp;q=ARCX%3aVGT&amp;form=skydnc</v>
    <v>Learn more on Bing</v>
  </rv>
  <rv s="1">
    <v>en-US</v>
    <v>a25bf2</v>
    <v>268435456</v>
    <v>268435459</v>
    <v>1</v>
    <v>Powered by Refinitiv</v>
    <v>0</v>
    <v>Vanguard InfoTch Idx;ETF (ARCX:VGT)</v>
    <v>2</v>
    <v>3</v>
    <v>Finance</v>
    <v>4</v>
    <v>292.44</v>
    <v>179.45</v>
    <v>1.0276000000000001</v>
    <v>-4.1100000000000003</v>
    <v>-1.4333E-2</v>
    <v>USD</v>
    <v>NYSE Arca</v>
    <v>ARCX</v>
    <v>1E-3</v>
    <v>284.5</v>
    <v>ETF</v>
    <v>44028.78806712963</v>
    <v>46</v>
    <v>280.98</v>
    <v>32755672567</v>
    <v>Vanguard InfoTch Idx;ETF</v>
    <v>283.22000000000003</v>
    <v>286.75</v>
    <v>282.64</v>
    <v>VGT</v>
    <v>Vanguard InfoTch Idx;ETF (ARCX:VGT)</v>
    <v>415432</v>
    <v>818721</v>
  </rv>
  <rv s="2">
    <v>47</v>
  </rv>
  <rv s="0">
    <v>https://www.bing.com/financeapi/forcetrigger?t=a26aur&amp;q=ARCX%3aXSD&amp;form=skydnc</v>
    <v>Learn more on Bing</v>
  </rv>
  <rv s="1">
    <v>en-US</v>
    <v>a26aur</v>
    <v>268435456</v>
    <v>268435459</v>
    <v>1</v>
    <v>Powered by Refinitiv</v>
    <v>0</v>
    <v>SPDR S&amp;P Semiconductor (ARCX:XSD)</v>
    <v>2</v>
    <v>3</v>
    <v>Finance</v>
    <v>4</v>
    <v>120.95</v>
    <v>68.948099999999997</v>
    <v>1.2555000000000001</v>
    <v>-1.5999000000000001</v>
    <v>-1.3512E-2</v>
    <v>USD</v>
    <v>NYSE Arca</v>
    <v>ARCX</v>
    <v>3.4999999999999996E-3</v>
    <v>117.182</v>
    <v>ETF</v>
    <v>44028.786807707809</v>
    <v>49</v>
    <v>116.125</v>
    <v>498411802.41000003</v>
    <v>SPDR S&amp;P Semiconductor</v>
    <v>117</v>
    <v>118.41</v>
    <v>116.81010000000001</v>
    <v>XSD</v>
    <v>SPDR S&amp;P Semiconductor (ARCX:XSD)</v>
    <v>53288</v>
    <v>56644</v>
  </rv>
  <rv s="2">
    <v>50</v>
  </rv>
  <rv s="0">
    <v>https://www.bing.com/financeapi/forcetrigger?t=a1nq3m&amp;q=BATS%3aARKG&amp;form=skydnc</v>
    <v>Learn more on Bing</v>
  </rv>
  <rv s="1">
    <v>en-US</v>
    <v>a1nq3m</v>
    <v>268435456</v>
    <v>268435459</v>
    <v>1</v>
    <v>Powered by Refinitiv</v>
    <v>0</v>
    <v>ARK Genomic Revolution (BATS:ARKG)</v>
    <v>2</v>
    <v>3</v>
    <v>Finance</v>
    <v>4</v>
    <v>58.47</v>
    <v>24</v>
    <v>1.5559000000000001</v>
    <v>-1.4850000000000001</v>
    <v>-2.579E-2</v>
    <v>USD</v>
    <v>CBOE BZX Exchange</v>
    <v>BATS</v>
    <v>7.4999999999999997E-3</v>
    <v>57.155000000000001</v>
    <v>ETF</v>
    <v>44028.788275462961</v>
    <v>52</v>
    <v>55.72</v>
    <v>1323941282.4159999</v>
    <v>ARK Genomic Revolution</v>
    <v>57.06</v>
    <v>57.58</v>
    <v>56.094999999999999</v>
    <v>ARKG</v>
    <v>ARK Genomic Revolution (BATS:ARKG)</v>
    <v>675448</v>
    <v>744478</v>
  </rv>
  <rv s="2">
    <v>53</v>
  </rv>
  <rv s="0">
    <v>https://www.bing.com/financeapi/forcetrigger?t=a267a2&amp;q=ARCX%3aXITK&amp;form=skydnc</v>
    <v>Learn more on Bing</v>
  </rv>
  <rv s="3">
    <v>en-US</v>
    <v>a267a2</v>
    <v>268435456</v>
    <v>268435459</v>
    <v>1</v>
    <v>Powered by Refinitiv</v>
    <v>5</v>
    <v>SPDR FS Innovative Tech (ARCX:XITK)</v>
    <v>2</v>
    <v>6</v>
    <v>Finance</v>
    <v>10</v>
    <v>159.9</v>
    <v>81.5</v>
    <v>1.1793</v>
    <v>1.0039</v>
    <v>-5.9614E-2</v>
    <v>6.6839999999999998E-3</v>
    <v>-9.0138999999999996</v>
    <v>USD</v>
    <v>NYSE Arca</v>
    <v>ARCX</v>
    <v>4.5000000000000005E-3</v>
    <v>151.38</v>
    <v>ETF</v>
    <v>44029.925118680469</v>
    <v>55</v>
    <v>149.43700000000001</v>
    <v>145300746.91</v>
    <v>SPDR FS Innovative Tech</v>
    <v>150.19999999999999</v>
    <v>150.19999999999999</v>
    <v>151.2039</v>
    <v>142.19</v>
    <v>XITK</v>
    <v>SPDR FS Innovative Tech (ARCX:XITK)</v>
    <v>19139</v>
    <v>35048</v>
  </rv>
  <rv s="2">
    <v>56</v>
  </rv>
  <rv s="0">
    <v>https://www.bing.com/financeapi/forcetrigger?t=a25hm7&amp;q=ARCX%3aVOO&amp;form=skydnc</v>
    <v>Learn more on Bing</v>
  </rv>
  <rv s="1">
    <v>en-US</v>
    <v>a25hm7</v>
    <v>268435456</v>
    <v>268435459</v>
    <v>1</v>
    <v>Powered by Refinitiv</v>
    <v>0</v>
    <v>Vanguard 500 Idx;ETF (ARCX:VOO)</v>
    <v>2</v>
    <v>3</v>
    <v>Finance</v>
    <v>4</v>
    <v>311.58999999999997</v>
    <v>200.55</v>
    <v>1.0004999999999999</v>
    <v>-2.11</v>
    <v>-7.1349999999999998E-3</v>
    <v>USD</v>
    <v>NYSE Arca</v>
    <v>ARCX</v>
    <v>4.0000000000000002E-4</v>
    <v>294.61</v>
    <v>ETF</v>
    <v>44028.788099930469</v>
    <v>58</v>
    <v>293.14999999999998</v>
    <v>147733916353</v>
    <v>Vanguard 500 Idx;ETF</v>
    <v>293.74</v>
    <v>295.73</v>
    <v>293.62</v>
    <v>VOO</v>
    <v>Vanguard 500 Idx;ETF (ARCX:VOO)</v>
    <v>2237003</v>
    <v>4072396</v>
  </rv>
  <rv s="2">
    <v>59</v>
  </rv>
  <rv s="0">
    <v>https://www.bing.com/financeapi/forcetrigger?t=a1vwrw&amp;q=ARCX%3aIVV&amp;form=skydnc</v>
    <v>Learn more on Bing</v>
  </rv>
  <rv s="1">
    <v>en-US</v>
    <v>a1vwrw</v>
    <v>268435456</v>
    <v>268435459</v>
    <v>1</v>
    <v>Powered by Refinitiv</v>
    <v>0</v>
    <v>iShares:Core S&amp;P 500 (ARCX:IVV)</v>
    <v>2</v>
    <v>3</v>
    <v>Finance</v>
    <v>4</v>
    <v>340.63119999999998</v>
    <v>220.2756</v>
    <v>1</v>
    <v>-2.3199999999999998</v>
    <v>-7.1770000000000002E-3</v>
    <v>USD</v>
    <v>NYSE Arca</v>
    <v>ARCX</v>
    <v>4.0000000000000002E-4</v>
    <v>321.95999999999998</v>
    <v>ETF</v>
    <v>44028.788668981484</v>
    <v>61</v>
    <v>320.38</v>
    <v>194759762074.48001</v>
    <v>iShares:Core S&amp;P 500</v>
    <v>320.91000000000003</v>
    <v>323.25</v>
    <v>320.93</v>
    <v>IVV</v>
    <v>iShares:Core S&amp;P 500 (ARCX:IVV)</v>
    <v>1604055</v>
    <v>4774649</v>
  </rv>
  <rv s="2">
    <v>62</v>
  </rv>
  <rv s="0">
    <v>https://www.bing.com/financeapi/forcetrigger?t=a25lrw&amp;q=ARCX%3aVTI&amp;form=skydnc</v>
    <v>Learn more on Bing</v>
  </rv>
  <rv s="1">
    <v>en-US</v>
    <v>a25lrw</v>
    <v>268435456</v>
    <v>268435459</v>
    <v>1</v>
    <v>Powered by Refinitiv</v>
    <v>0</v>
    <v>Vanguard TSM Idx;ETF (ARCX:VTI)</v>
    <v>2</v>
    <v>3</v>
    <v>Finance</v>
    <v>4</v>
    <v>172.55670000000001</v>
    <v>109.49</v>
    <v>1.0003</v>
    <v>-0.72</v>
    <v>-4.4120000000000001E-3</v>
    <v>USD</v>
    <v>NYSE Arca</v>
    <v>ARCX</v>
    <v>4.0000000000000002E-4</v>
    <v>162.80000000000001</v>
    <v>ETF</v>
    <v>44028.82953703704</v>
    <v>64</v>
    <v>161.68</v>
    <v>143380330706</v>
    <v>Vanguard TSM Idx;ETF</v>
    <v>162.1</v>
    <v>163.19999999999999</v>
    <v>162.47999999999999</v>
    <v>VTI</v>
    <v>Vanguard TSM Idx;ETF (ARCX:VTI)</v>
    <v>2136068</v>
    <v>3950169</v>
  </rv>
  <rv s="2">
    <v>65</v>
  </rv>
  <rv s="0">
    <v>https://www.bing.com/financeapi/forcetrigger?t=a232h7&amp;q=XNAS%3aSKYY&amp;form=skydnc</v>
    <v>Learn more on Bing</v>
  </rv>
  <rv s="1">
    <v>en-US</v>
    <v>a232h7</v>
    <v>268435456</v>
    <v>268435459</v>
    <v>1</v>
    <v>Powered by Refinitiv</v>
    <v>0</v>
    <v>Frst Tr II:CloudComp (XNAS:SKYY)</v>
    <v>2</v>
    <v>3</v>
    <v>Finance</v>
    <v>4</v>
    <v>78.92</v>
    <v>45</v>
    <v>0.90910000000000002</v>
    <v>-0.86</v>
    <v>-1.1482000000000001E-2</v>
    <v>USD</v>
    <v>Nasdaq Stock Market</v>
    <v>XNAS</v>
    <v>6.0000000000000001E-3</v>
    <v>74.359899999999996</v>
    <v>ETF</v>
    <v>44028.788113610935</v>
    <v>67</v>
    <v>73.31</v>
    <v>4448408839.3800001</v>
    <v>Frst Tr II:CloudComp</v>
    <v>74.19</v>
    <v>74.900000000000006</v>
    <v>74.040000000000006</v>
    <v>SKYY</v>
    <v>Frst Tr II:CloudComp (XNAS:SKYY)</v>
    <v>315904</v>
    <v>571302</v>
  </rv>
  <rv s="2">
    <v>68</v>
  </rv>
  <rv s="0">
    <v>https://www.bing.com/financeapi/forcetrigger?t=a1nqf2&amp;q=ARCX%3aARKW&amp;form=skydnc</v>
    <v>Learn more on Bing</v>
  </rv>
  <rv s="3">
    <v>en-US</v>
    <v>a1nqf2</v>
    <v>268435456</v>
    <v>268435459</v>
    <v>1</v>
    <v>Powered by Refinitiv</v>
    <v>5</v>
    <v>ARK Next Gen Int ETF (ARCX:ARKW)</v>
    <v>2</v>
    <v>6</v>
    <v>Finance</v>
    <v>10</v>
    <v>100.91</v>
    <v>40.494999999999997</v>
    <v>1.194</v>
    <v>0.67</v>
    <v>-4.2400000000000001E-4</v>
    <v>7.1530000000000005E-3</v>
    <v>-0.04</v>
    <v>USD</v>
    <v>NYSE Arca</v>
    <v>ARCX</v>
    <v>7.4999999999999997E-3</v>
    <v>94.63</v>
    <v>ETF</v>
    <v>44029.994007337496</v>
    <v>70</v>
    <v>93.270099999999999</v>
    <v>1305706301.7460001</v>
    <v>ARK Next Gen Int ETF</v>
    <v>94.02</v>
    <v>93.67</v>
    <v>94.34</v>
    <v>94.3</v>
    <v>ARKW</v>
    <v>ARK Next Gen Int ETF (ARCX:ARKW)</v>
    <v>351670</v>
    <v>729292</v>
  </rv>
  <rv s="2">
    <v>71</v>
  </rv>
  <rv s="0">
    <v>https://www.bing.com/financeapi/forcetrigger?t=bprn6h&amp;q=XNAS%3aCLOU&amp;form=skydnc</v>
    <v>Learn more on Bing</v>
  </rv>
  <rv s="4">
    <v>en-US</v>
    <v>bprn6h</v>
    <v>268435456</v>
    <v>268435459</v>
    <v>1</v>
    <v>Powered by Refinitiv</v>
    <v>8</v>
    <v>Glbl X Cloud Computing (XNAS:CLOU)</v>
    <v>2</v>
    <v>9</v>
    <v>Finance</v>
    <v>16</v>
    <v>23.19</v>
    <v>12.36</v>
    <v>-0.3</v>
    <v>-1.3680000000000001E-2</v>
    <v>USD</v>
    <v>Nasdaq Stock Market</v>
    <v>XNAS</v>
    <v>6.8000000000000005E-3</v>
    <v>21.7</v>
    <v>ETF</v>
    <v>44028.777220532029</v>
    <v>73</v>
    <v>21.25</v>
    <v>806018350.36000001</v>
    <v>Glbl X Cloud Computing</v>
    <v>21.69</v>
    <v>21.93</v>
    <v>21.63</v>
    <v>CLOU</v>
    <v>Glbl X Cloud Computing (XNAS:CLOU)</v>
    <v>1565369</v>
    <v>1112241</v>
  </rv>
  <rv s="2">
    <v>74</v>
  </rv>
  <rv s="1">
    <v>en-US</v>
    <v>a1nqf2</v>
    <v>268435456</v>
    <v>268435459</v>
    <v>1</v>
    <v>Powered by Refinitiv</v>
    <v>0</v>
    <v>ARK Next Gen Int ETF (ARCX:ARKW)</v>
    <v>2</v>
    <v>3</v>
    <v>Finance</v>
    <v>4</v>
    <v>100.91</v>
    <v>40.494999999999997</v>
    <v>1.194</v>
    <v>-0.64380000000000004</v>
    <v>-6.803E-3</v>
    <v>USD</v>
    <v>NYSE Arca</v>
    <v>ARCX</v>
    <v>7.4999999999999997E-3</v>
    <v>94.349900000000005</v>
    <v>ETF</v>
    <v>44028.787849628905</v>
    <v>70</v>
    <v>92.34</v>
    <v>1305706301.7460001</v>
    <v>ARK Next Gen Int ETF</v>
    <v>93</v>
    <v>94.64</v>
    <v>93.996200000000002</v>
    <v>ARKW</v>
    <v>ARK Next Gen Int ETF (ARCX:ARKW)</v>
    <v>296117</v>
    <v>729648</v>
  </rv>
  <rv s="2">
    <v>76</v>
  </rv>
  <rv s="0">
    <v>https://www.bing.com/financeapi/forcetrigger?t=brfebh&amp;q=XNAS%3aWCLD&amp;form=skydnc</v>
    <v>Learn more on Bing</v>
  </rv>
  <rv s="8">
    <v>en-US</v>
    <v>brfebh</v>
    <v>268435456</v>
    <v>268435459</v>
    <v>1</v>
    <v>Powered by Refinitiv</v>
    <v>17</v>
    <v>WisdomTree:Cloud Cmptng (XNAS:WCLD)</v>
    <v>2</v>
    <v>18</v>
    <v>Finance</v>
    <v>16</v>
    <v>42.77</v>
    <v>18.989999999999998</v>
    <v>-0.54</v>
    <v>-1.3747000000000001E-2</v>
    <v>USD</v>
    <v>Nasdaq Stock Market</v>
    <v>XNAS</v>
    <v>38.99</v>
    <v>ETF</v>
    <v>44028.777310948441</v>
    <v>78</v>
    <v>37.93</v>
    <v>418823144.10000002</v>
    <v>WisdomTree:Cloud Cmptng</v>
    <v>38.9</v>
    <v>39.28</v>
    <v>38.74</v>
    <v>WCLD</v>
    <v>WisdomTree:Cloud Cmptng (XNAS:WCLD)</v>
    <v>456214</v>
    <v>826931</v>
  </rv>
  <rv s="2">
    <v>79</v>
  </rv>
  <rv s="0">
    <v>https://www.bing.com/financeapi/forcetrigger?t=a22m27&amp;q=ARCX%3aSCHD&amp;form=skydnc</v>
    <v>Learn more on Bing</v>
  </rv>
  <rv s="3">
    <v>en-US</v>
    <v>a22m27</v>
    <v>268435456</v>
    <v>268435459</v>
    <v>1</v>
    <v>Powered by Refinitiv</v>
    <v>5</v>
    <v>Schwab Str:US Div Eq ETF (ARCX:SCHD)</v>
    <v>2</v>
    <v>6</v>
    <v>Finance</v>
    <v>10</v>
    <v>59.56</v>
    <v>38.825000000000003</v>
    <v>0.91039999999999999</v>
    <v>0.1</v>
    <v>0</v>
    <v>1.8749999999999999E-3</v>
    <v>0</v>
    <v>USD</v>
    <v>NYSE Arca</v>
    <v>ARCX</v>
    <v>7.000000000000001E-4</v>
    <v>53.71</v>
    <v>ETF</v>
    <v>44028.8628025</v>
    <v>81</v>
    <v>52.9</v>
    <v>11125665085.860001</v>
    <v>Schwab Str:US Div Eq ETF</v>
    <v>53.13</v>
    <v>53.33</v>
    <v>53.43</v>
    <v>53.43</v>
    <v>SCHD</v>
    <v>Schwab Str:US Div Eq ETF (ARCX:SCHD)</v>
    <v>1080660</v>
    <v>2108831</v>
  </rv>
  <rv s="2">
    <v>82</v>
  </rv>
  <rv s="0">
    <v>https://www.bing.com/financeapi/forcetrigger?t=a25o5r&amp;q=ARCX%3aVYM&amp;form=skydnc</v>
    <v>Learn more on Bing</v>
  </rv>
  <rv s="3">
    <v>en-US</v>
    <v>a25o5r</v>
    <v>268435456</v>
    <v>268435459</v>
    <v>1</v>
    <v>Powered by Refinitiv</v>
    <v>5</v>
    <v>Vanguard Hi Dv Yld;ETF (ARCX:VYM)</v>
    <v>2</v>
    <v>6</v>
    <v>Finance</v>
    <v>10</v>
    <v>94.86</v>
    <v>60.07</v>
    <v>0.88419999999999999</v>
    <v>0.13</v>
    <v>0</v>
    <v>1.6000000000000001E-3</v>
    <v>0</v>
    <v>USD</v>
    <v>NYSE Arca</v>
    <v>ARCX</v>
    <v>8.0000000000000004E-4</v>
    <v>81.650000000000006</v>
    <v>ETF</v>
    <v>44028.883526654688</v>
    <v>84</v>
    <v>80.709999999999994</v>
    <v>25574121725</v>
    <v>Vanguard Hi Dv Yld;ETF</v>
    <v>80.95</v>
    <v>81.27</v>
    <v>81.400000000000006</v>
    <v>81.400000000000006</v>
    <v>VYM</v>
    <v>Vanguard Hi Dv Yld;ETF (ARCX:VYM)</v>
    <v>1460962</v>
    <v>1851464</v>
  </rv>
  <rv s="2">
    <v>85</v>
  </rv>
  <rv s="0">
    <v>https://www.bing.com/financeapi/forcetrigger?t=a1zgdm&amp;q=ARCX%3aPALL&amp;form=skydnc</v>
    <v>Learn more on Bing</v>
  </rv>
  <rv s="1">
    <v>en-US</v>
    <v>a1zgdm</v>
    <v>268435456</v>
    <v>268435459</v>
    <v>1</v>
    <v>Powered by Refinitiv</v>
    <v>0</v>
    <v>Aberdeen:SP Palladium (ARCX:PALL)</v>
    <v>2</v>
    <v>3</v>
    <v>Finance</v>
    <v>4</v>
    <v>273.16379999999998</v>
    <v>130.04</v>
    <v>0.39129999999999998</v>
    <v>-0.06</v>
    <v>-3.2089999999999999E-4</v>
    <v>USD</v>
    <v>NYSE Arca</v>
    <v>ARCX</v>
    <v>6.0000000000000001E-3</v>
    <v>191.898</v>
    <v>ETF</v>
    <v>44028.78638888889</v>
    <v>87</v>
    <v>186.5</v>
    <v>263816104.05000001</v>
    <v>Aberdeen:SP Palladium</v>
    <v>187.3</v>
    <v>187</v>
    <v>186.94</v>
    <v>PALL</v>
    <v>Aberdeen:SP Palladium (ARCX:PALL)</v>
    <v>18005</v>
    <v>25029</v>
  </rv>
  <rv s="2">
    <v>88</v>
  </rv>
  <rv s="0">
    <v>https://www.bing.com/financeapi/forcetrigger?t=a267oc&amp;q=ARCX%3aXLE&amp;form=skydnc</v>
    <v>Learn more on Bing</v>
  </rv>
  <rv s="3">
    <v>en-US</v>
    <v>a267oc</v>
    <v>268435456</v>
    <v>268435459</v>
    <v>1</v>
    <v>Powered by Refinitiv</v>
    <v>5</v>
    <v>Sel Sector:Energy SPDR (ARCX:XLE)</v>
    <v>2</v>
    <v>6</v>
    <v>Finance</v>
    <v>10</v>
    <v>62.0443</v>
    <v>22.88</v>
    <v>1.1377999999999999</v>
    <v>-0.52</v>
    <v>2.7260000000000001E-4</v>
    <v>-1.3975E-2</v>
    <v>0.01</v>
    <v>USD</v>
    <v>NYSE Arca</v>
    <v>ARCX</v>
    <v>1.4000000000000002E-3</v>
    <v>37.74</v>
    <v>ETF</v>
    <v>44029.997933633596</v>
    <v>90</v>
    <v>36.53</v>
    <v>10403779192.91</v>
    <v>Sel Sector:Energy SPDR</v>
    <v>37.33</v>
    <v>37.21</v>
    <v>36.69</v>
    <v>36.700000000000003</v>
    <v>XLE</v>
    <v>Sel Sector:Energy SPDR (ARCX:XLE)</v>
    <v>17716903</v>
    <v>26838527</v>
  </rv>
  <rv s="2">
    <v>91</v>
  </rv>
  <rv s="0">
    <v>https://creativecommons.org/licenses/by-sa/4.0</v>
    <v>CC BY-SA 4.0</v>
  </rv>
  <rv s="0">
    <v>http://en.wikipedia.org/wiki/Wells_Fargo</v>
    <v>Wikipedia</v>
  </rv>
  <rv s="9">
    <v>93</v>
    <v>94</v>
  </rv>
  <rv s="10">
    <v>24</v>
    <v>https://www.bing.com/th?id=AMMS_97bd8dad8c0360a49d8c3a8c9f408be5&amp;qlt=95</v>
    <v>95</v>
    <v>https://www.bing.com/images/search?form=xlimg&amp;q=wells+fargo</v>
    <v>Image of WELLS FARGO &amp; COMPANY</v>
    <v/>
  </rv>
  <rv s="0">
    <v>https://www.bing.com/financeapi/forcetrigger?t=a25tgh&amp;q=XNYS%3aWFC&amp;form=skydnc</v>
    <v>Learn more on Bing</v>
  </rv>
  <rv s="11">
    <v>en-US</v>
    <v>a25tgh</v>
    <v>268435456</v>
    <v>268435457</v>
    <v>1</v>
    <v>Powered by Refinitiv</v>
    <v>19</v>
    <v>WELLS FARGO &amp; COMPANY (XNYS:WFC)</v>
    <v>21</v>
    <v>22</v>
    <v>Finance</v>
    <v>23</v>
    <v>54.75</v>
    <v>22</v>
    <v>1.1341000000000001</v>
    <v>-0.51</v>
    <v>4.0080000000000003E-3</v>
    <v>-2.0031E-2</v>
    <v>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25.64</v>
    <v>96</v>
    <v>Banking Services</v>
    <v>Stock</v>
    <v>44029.999919837501</v>
    <v>97</v>
    <v>24.86</v>
    <v>102783000000</v>
    <v>WELLS FARGO &amp; COMPANY</v>
    <v>WELLS FARGO &amp; COMPANY</v>
    <v>25.49</v>
    <v>29.215699999999998</v>
    <v>25.46</v>
    <v>24.95</v>
    <v>25.05</v>
    <v>4119559000</v>
    <v>WFC</v>
    <v>WELLS FARGO &amp; COMPANY (XNYS:WFC)</v>
    <v>39642338</v>
    <v>51935520</v>
    <v>1929</v>
  </rv>
  <rv s="2">
    <v>98</v>
  </rv>
  <rv s="0">
    <v>https://www.bing.com/financeapi/forcetrigger?t=a1qa5r&amp;q=XNYS%3aCQP&amp;form=skydnc</v>
    <v>Learn more on Bing</v>
  </rv>
  <rv s="12">
    <v>en-US</v>
    <v>a1qa5r</v>
    <v>268435456</v>
    <v>268435459</v>
    <v>1</v>
    <v>Powered by Refinitiv</v>
    <v>25</v>
    <v>CHENIERE ENERGY PARTNERS UNT (XNYS:CQP)</v>
    <v>2</v>
    <v>26</v>
    <v>Finance</v>
    <v>10</v>
    <v>49.3</v>
    <v>17.75</v>
    <v>-0.17</v>
    <v>1.3115000000000002E-2</v>
    <v>-5.0419999999999996E-3</v>
    <v>0.44</v>
    <v>USD</v>
    <v>New York Stock Exchange</v>
    <v>XNYS</v>
    <v>34.1</v>
    <v>ETF</v>
    <v>44029.899439548441</v>
    <v>100</v>
    <v>33.409999999999997</v>
    <v>CHENIERE ENERGY PARTNERS UNT</v>
    <v>33.630000000000003</v>
    <v>33.72</v>
    <v>33.549999999999997</v>
    <v>33.99</v>
    <v>CQP</v>
    <v>CHENIERE ENERGY PARTNERS UNT (XNYS:CQP)</v>
    <v>163400</v>
    <v>394316</v>
  </rv>
  <rv s="2">
    <v>101</v>
  </rv>
  <rv s="0">
    <v>http://en.wikipedia.org/wiki/Public_domain</v>
    <v>Public domain</v>
  </rv>
  <rv s="0">
    <v>http://en.wikipedia.org/wiki/AT&amp;T</v>
    <v>Wikipedia</v>
  </rv>
  <rv s="9">
    <v>103</v>
    <v>104</v>
  </rv>
  <rv s="10">
    <v>24</v>
    <v>https://www.bing.com/th?id=AMMS_25dbea32b4516ce1661da911a36f7ad2&amp;qlt=95</v>
    <v>105</v>
    <v>https://www.bing.com/images/search?form=xlimg&amp;q=at%26t</v>
    <v>Image of AT&amp;T INC.</v>
    <v/>
  </rv>
  <rv s="0">
    <v>https://www.bing.com/financeapi/forcetrigger?t=a23www&amp;q=XNYS%3aT&amp;form=skydnc</v>
    <v>Learn more on Bing</v>
  </rv>
  <rv s="11">
    <v>en-US</v>
    <v>a23www</v>
    <v>268435456</v>
    <v>268435457</v>
    <v>1</v>
    <v>Powered by Refinitiv</v>
    <v>19</v>
    <v>AT&amp;T INC. (XNYS:T)</v>
    <v>21</v>
    <v>22</v>
    <v>Finance</v>
    <v>23</v>
    <v>39.700000000000003</v>
    <v>26.08</v>
    <v>0.67520000000000002</v>
    <v>-0.14000000000000001</v>
    <v>-6.6120000000000003E-4</v>
    <v>-4.607E-3</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30.53</v>
    <v>106</v>
    <v>Telecommunications Services</v>
    <v>Stock</v>
    <v>44029.999922314062</v>
    <v>107</v>
    <v>30.184100000000001</v>
    <v>215531300000</v>
    <v>AT&amp;T INC.</v>
    <v>AT&amp;T INC.</v>
    <v>30.48</v>
    <v>15.4605</v>
    <v>30.39</v>
    <v>30.25</v>
    <v>30.23</v>
    <v>7125000000</v>
    <v>T</v>
    <v>AT&amp;T INC. (XNYS:T)</v>
    <v>23156728</v>
    <v>40481607</v>
    <v>1983</v>
  </rv>
  <rv s="2">
    <v>108</v>
  </rv>
  <rv s="0">
    <v>http://en.wikipedia.org/wiki/The_Coca-Cola_Company</v>
    <v>Wikipedia</v>
  </rv>
  <rv s="9">
    <v>103</v>
    <v>110</v>
  </rv>
  <rv s="10">
    <v>24</v>
    <v>https://www.bing.com/th?id=AMMS_c244bad2af0aa117b9f67bcd11fd44e9&amp;qlt=95</v>
    <v>111</v>
    <v>https://www.bing.com/images/search?form=xlimg&amp;q=the+coca-cola+company</v>
    <v>Image of THE COCA-COLA COMPANY</v>
    <v/>
  </rv>
  <rv s="0">
    <v>https://www.bing.com/financeapi/forcetrigger?t=a1wljc&amp;q=XNYS%3aKO&amp;form=skydnc</v>
    <v>Learn more on Bing</v>
  </rv>
  <rv s="11">
    <v>en-US</v>
    <v>a1wljc</v>
    <v>268435456</v>
    <v>268435457</v>
    <v>1</v>
    <v>Powered by Refinitiv</v>
    <v>19</v>
    <v>THE COCA-COLA COMPANY (XNYS:KO)</v>
    <v>21</v>
    <v>22</v>
    <v>Finance</v>
    <v>23</v>
    <v>60.13</v>
    <v>36.270000000000003</v>
    <v>0.54800000000000004</v>
    <v>0.67</v>
    <v>1.495E-3</v>
    <v>1.4518E-2</v>
    <v>7.0000000000000007E-2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46.91</v>
    <v>112</v>
    <v>Beverages</v>
    <v>Stock</v>
    <v>44029.999546503903</v>
    <v>113</v>
    <v>46.125</v>
    <v>201086800000</v>
    <v>THE COCA-COLA COMPANY</v>
    <v>THE COCA-COLA COMPANY</v>
    <v>46.47</v>
    <v>19.895299999999999</v>
    <v>46.15</v>
    <v>46.82</v>
    <v>46.89</v>
    <v>4294891000</v>
    <v>KO</v>
    <v>THE COCA-COLA COMPANY (XNYS:KO)</v>
    <v>13906056</v>
    <v>17560368</v>
    <v>1919</v>
  </rv>
  <rv s="2">
    <v>114</v>
  </rv>
  <rv s="0">
    <v>http://en.wikipedia.org/wiki/Bank_of_America</v>
    <v>Wikipedia</v>
  </rv>
  <rv s="9">
    <v>103</v>
    <v>116</v>
  </rv>
  <rv s="10">
    <v>24</v>
    <v>https://www.bing.com/th?id=AMMS_0720042c42661f705c810fedd777349a&amp;qlt=95</v>
    <v>117</v>
    <v>https://www.bing.com/images/search?form=xlimg&amp;q=bank+of+america</v>
    <v>Image of BANK OF AMERICA CORPORATION</v>
    <v/>
  </rv>
  <rv s="0">
    <v>https://www.bing.com/financeapi/forcetrigger?t=a1o4sm&amp;q=XNYS%3aBAC&amp;form=skydnc</v>
    <v>Learn more on Bing</v>
  </rv>
  <rv s="11">
    <v>en-US</v>
    <v>a1o4sm</v>
    <v>268435456</v>
    <v>268435457</v>
    <v>1</v>
    <v>Powered by Refinitiv</v>
    <v>19</v>
    <v>BANK OF AMERICA CORPORATION (XNYS:BAC)</v>
    <v>21</v>
    <v>22</v>
    <v>Finance</v>
    <v>23</v>
    <v>35.72</v>
    <v>17.95</v>
    <v>1.5668</v>
    <v>-0.71</v>
    <v>1.2920000000000002E-3</v>
    <v>-2.9670000000000002E-2</v>
    <v>0.03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23.975000000000001</v>
    <v>118</v>
    <v>Banking Services</v>
    <v>Stock</v>
    <v>44029.999928310157</v>
    <v>119</v>
    <v>23.2</v>
    <v>201180000000</v>
    <v>BANK OF AMERICA CORPORATION</v>
    <v>BANK OF AMERICA CORPORATION</v>
    <v>23.88</v>
    <v>11.4937</v>
    <v>23.93</v>
    <v>23.22</v>
    <v>23.25</v>
    <v>8664082000</v>
    <v>BAC</v>
    <v>BANK OF AMERICA CORPORATION (XNYS:BAC)</v>
    <v>66920234</v>
    <v>73919920</v>
    <v>1998</v>
  </rv>
  <rv s="2">
    <v>120</v>
  </rv>
  <rv s="0">
    <v>http://en.wikipedia.org/wiki/JPMorgan_Chase</v>
    <v>Wikipedia</v>
  </rv>
  <rv s="9">
    <v>103</v>
    <v>122</v>
  </rv>
  <rv s="10">
    <v>24</v>
    <v>https://www.bing.com/th?id=AMMS_06392bb84e5fdc62d2356a2306f4ae1e&amp;qlt=95</v>
    <v>123</v>
    <v>https://www.bing.com/images/search?form=xlimg&amp;q=jpmorgan+chase</v>
    <v>Image of JPMORGAN CHASE &amp; CO.</v>
    <v/>
  </rv>
  <rv s="0">
    <v>https://www.bing.com/financeapi/forcetrigger?t=a1waa2&amp;q=XNYS%3aJPM&amp;form=skydnc</v>
    <v>Learn more on Bing</v>
  </rv>
  <rv s="11">
    <v>en-US</v>
    <v>a1waa2</v>
    <v>268435456</v>
    <v>268435457</v>
    <v>1</v>
    <v>Powered by Refinitiv</v>
    <v>19</v>
    <v>JPMORGAN CHASE &amp; CO. (XNYS:JPM)</v>
    <v>21</v>
    <v>22</v>
    <v>Finance</v>
    <v>23</v>
    <v>141.1</v>
    <v>76.91</v>
    <v>1.1706000000000001</v>
    <v>-1.85</v>
    <v>9.168999999999999E-4</v>
    <v>-1.8498000000000001E-2</v>
    <v>0.09</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100.08</v>
    <v>124</v>
    <v>Banking Services</v>
    <v>Stock</v>
    <v>44029.998655242969</v>
    <v>125</v>
    <v>98.14</v>
    <v>299095800000</v>
    <v>JPMORGAN CHASE &amp; CO.</v>
    <v>JPMORGAN CHASE &amp; CO.</v>
    <v>100</v>
    <v>13.4818</v>
    <v>100.01</v>
    <v>98.16</v>
    <v>98.25</v>
    <v>3047023000</v>
    <v>JPM</v>
    <v>JPMORGAN CHASE &amp; CO. (XNYS:JPM)</v>
    <v>16161547</v>
    <v>24654724</v>
    <v>1968</v>
  </rv>
  <rv s="2">
    <v>126</v>
  </rv>
  <rv s="0">
    <v>https://www.bing.com/financeapi/forcetrigger?t=a1zez2&amp;q=XNYS%3aOXY&amp;form=skydnc</v>
    <v>Learn more on Bing</v>
  </rv>
  <rv s="13">
    <v>en-US</v>
    <v>a1zez2</v>
    <v>268435456</v>
    <v>268435457</v>
    <v>1</v>
    <v>Powered by Refinitiv</v>
    <v>27</v>
    <v>OCCIDENTAL PETROLEUM CORPORATION (XNYS:OXY)</v>
    <v>28</v>
    <v>29</v>
    <v>Finance</v>
    <v>23</v>
    <v>54.05</v>
    <v>9</v>
    <v>1.9438</v>
    <v>-0.73</v>
    <v>5.5279999999999999E-3</v>
    <v>-4.2915999999999996E-2</v>
    <v>0.09</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17.350000000000001</v>
    <v>Oil &amp; Gas</v>
    <v>Stock</v>
    <v>44029.999805832813</v>
    <v>128</v>
    <v>16.16</v>
    <v>14948330000</v>
    <v>OCCIDENTAL PETROLEUM CORPORATION</v>
    <v>OCCIDENTAL PETROLEUM CORPORATION</v>
    <v>17.04</v>
    <v>0</v>
    <v>17.010000000000002</v>
    <v>16.28</v>
    <v>16.37</v>
    <v>918202300</v>
    <v>OXY</v>
    <v>OCCIDENTAL PETROLEUM CORPORATION (XNYS:OXY)</v>
    <v>21090995</v>
    <v>32076511</v>
    <v>1986</v>
  </rv>
  <rv s="2">
    <v>129</v>
  </rv>
  <rv s="0">
    <v>https://www.bing.com/financeapi/forcetrigger?t=a1xrr7&amp;q=XNYS%3aMMP&amp;form=skydnc</v>
    <v>Learn more on Bing</v>
  </rv>
  <rv s="12">
    <v>en-US</v>
    <v>a1xrr7</v>
    <v>268435456</v>
    <v>268435459</v>
    <v>1</v>
    <v>Powered by Refinitiv</v>
    <v>25</v>
    <v>MAGELLAN MIDSTREAM PARTNERS UNT (XNYS:MMP)</v>
    <v>2</v>
    <v>26</v>
    <v>Finance</v>
    <v>10</v>
    <v>67.75</v>
    <v>22.02</v>
    <v>-0.51</v>
    <v>0</v>
    <v>-1.1849E-2</v>
    <v>0</v>
    <v>USD</v>
    <v>New York Stock Exchange</v>
    <v>XNYS</v>
    <v>43.44</v>
    <v>ETF</v>
    <v>44029.958333344533</v>
    <v>131</v>
    <v>42.21</v>
    <v>MAGELLAN MIDSTREAM PARTNERS UNT</v>
    <v>43</v>
    <v>43.04</v>
    <v>42.53</v>
    <v>42.53</v>
    <v>MMP</v>
    <v>MAGELLAN MIDSTREAM PARTNERS UNT (XNYS:MMP)</v>
    <v>639391</v>
    <v>1448004</v>
  </rv>
  <rv s="2">
    <v>132</v>
  </rv>
  <rv s="0">
    <v>http://ja.wikipedia.org/wiki/コノコフィリップス</v>
    <v>Wikipedia</v>
  </rv>
  <rv s="9">
    <v>103</v>
    <v>134</v>
  </rv>
  <rv s="10">
    <v>24</v>
    <v>https://www.bing.com/th?id=AMMS_328c42228a7a7c01496b8aa73b7a09ba&amp;qlt=95</v>
    <v>135</v>
    <v>https://www.bing.com/images/search?form=xlimg&amp;q=conocophillips</v>
    <v>Image of CONOCOPHILLIPS</v>
    <v/>
  </rv>
  <rv s="0">
    <v>https://www.bing.com/financeapi/forcetrigger?t=a1q5nm&amp;q=XNYS%3aCOP&amp;form=skydnc</v>
    <v>Learn more on Bing</v>
  </rv>
  <rv s="11">
    <v>en-US</v>
    <v>a1q5nm</v>
    <v>268435456</v>
    <v>268435457</v>
    <v>1</v>
    <v>Powered by Refinitiv</v>
    <v>19</v>
    <v>CONOCOPHILLIPS (XNYS:COP)</v>
    <v>21</v>
    <v>22</v>
    <v>Finance</v>
    <v>23</v>
    <v>67.13</v>
    <v>20.84</v>
    <v>1.6801999999999999</v>
    <v>-1.63</v>
    <v>3.754E-3</v>
    <v>-3.9191999999999998E-2</v>
    <v>0.15</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41.67</v>
    <v>136</v>
    <v>Oil &amp; Gas</v>
    <v>Stock</v>
    <v>44029.982499999998</v>
    <v>137</v>
    <v>39.774999999999999</v>
    <v>42854110000</v>
    <v>CONOCOPHILLIPS</v>
    <v>CONOCOPHILLIPS</v>
    <v>41.35</v>
    <v>12.8935</v>
    <v>41.59</v>
    <v>39.96</v>
    <v>40.11</v>
    <v>1072425000</v>
    <v>COP</v>
    <v>CONOCOPHILLIPS (XNYS:COP)</v>
    <v>6701032</v>
    <v>6783769</v>
    <v>2001</v>
  </rv>
  <rv s="2">
    <v>138</v>
  </rv>
  <rv s="0">
    <v>http://creativecommons.org/licenses/by-sa/3.0/</v>
    <v>CC-BY-SA-3.0</v>
  </rv>
  <rv s="0">
    <v>http://sv.wikipedia.org/wiki/Shell</v>
    <v>Wikipedia</v>
  </rv>
  <rv s="9">
    <v>140</v>
    <v>141</v>
  </rv>
  <rv s="10">
    <v>24</v>
    <v>https://www.bing.com/th?id=AMMS_982b67ee8686548274ef55ed627e1e1f&amp;qlt=95</v>
    <v>142</v>
    <v>https://www.bing.com/images/search?form=xlimg&amp;q=royal+dutch+shell</v>
    <v>Image of ROYAL DUTCH SHELL PLC</v>
    <v/>
  </rv>
  <rv s="0">
    <v>https://www.bing.com/financeapi/forcetrigger?t=a21t52&amp;q=XNYS%3aRDS.A&amp;form=skydnc</v>
    <v>Learn more on Bing</v>
  </rv>
  <rv s="11">
    <v>en-US</v>
    <v>a21t52</v>
    <v>268435456</v>
    <v>268435457</v>
    <v>1</v>
    <v>Powered by Refinitiv</v>
    <v>19</v>
    <v>ROYAL DUTCH SHELL PLC (XNYS:RDS.A)</v>
    <v>21</v>
    <v>22</v>
    <v>Finance</v>
    <v>23</v>
    <v>64.33</v>
    <v>21.254999999999999</v>
    <v>0.81910000000000005</v>
    <v>-0.56999999999999995</v>
    <v>2.735E-3</v>
    <v>-1.7024999999999998E-2</v>
    <v>0.09</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33.479999999999997</v>
    <v>143</v>
    <v>Oil &amp; Gas</v>
    <v>Stock</v>
    <v>44029.998707024999</v>
    <v>144</v>
    <v>32.82</v>
    <v>125447300000</v>
    <v>ROYAL DUTCH SHELL PLC</v>
    <v>ROYAL DUTCH SHELL PLC</v>
    <v>33.31</v>
    <v>13.7903</v>
    <v>33.479999999999997</v>
    <v>32.909999999999997</v>
    <v>33</v>
    <v>3903712000</v>
    <v>RDS.A</v>
    <v>ROYAL DUTCH SHELL PLC (XNYS:RDS.A)</v>
    <v>3616908</v>
    <v>5187931</v>
    <v>2002</v>
  </rv>
  <rv s="2">
    <v>145</v>
  </rv>
  <rv s="0">
    <v>http://en.wikipedia.org/wiki/ExxonMobil</v>
    <v>Wikipedia</v>
  </rv>
  <rv s="9">
    <v>103</v>
    <v>147</v>
  </rv>
  <rv s="10">
    <v>24</v>
    <v>https://www.bing.com/th?id=AMMS_a92fdfeb8644bf85ee9299accf15739c&amp;qlt=95</v>
    <v>148</v>
    <v>https://www.bing.com/images/search?form=xlimg&amp;q=exxon+mobil</v>
    <v>Image of EXXON MOBIL CORPORATION</v>
    <v/>
  </rv>
  <rv s="0">
    <v>https://www.bing.com/financeapi/forcetrigger?t=a269ec&amp;q=XNYS%3aXOM&amp;form=skydnc</v>
    <v>Learn more on Bing</v>
  </rv>
  <rv s="11">
    <v>en-US</v>
    <v>a269ec</v>
    <v>268435456</v>
    <v>268435457</v>
    <v>1</v>
    <v>Powered by Refinitiv</v>
    <v>19</v>
    <v>EXXON MOBIL CORPORATION (XNYS:XOM)</v>
    <v>21</v>
    <v>22</v>
    <v>Finance</v>
    <v>23</v>
    <v>76.05</v>
    <v>30.11</v>
    <v>1.3268</v>
    <v>-0.76</v>
    <v>-9.1910000000000006E-4</v>
    <v>-1.7163999999999999E-2</v>
    <v>-0.04</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44.685000000000002</v>
    <v>149</v>
    <v>Oil &amp; Gas</v>
    <v>Stock</v>
    <v>44029.999985450784</v>
    <v>150</v>
    <v>43.39</v>
    <v>184011800000</v>
    <v>EXXON MOBIL CORPORATION</v>
    <v>EXXON MOBIL CORPORATION</v>
    <v>44.33</v>
    <v>17.7728</v>
    <v>44.28</v>
    <v>43.52</v>
    <v>43.48</v>
    <v>4228211000</v>
    <v>XOM</v>
    <v>EXXON MOBIL CORPORATION (XNYS:XOM)</v>
    <v>17965089</v>
    <v>23213913</v>
    <v>1882</v>
  </rv>
  <rv s="2">
    <v>151</v>
  </rv>
  <rv s="0">
    <v>https://www.bing.com/financeapi/forcetrigger?t=a25e77&amp;q=XNYS%3aVLO&amp;form=skydnc</v>
    <v>Learn more on Bing</v>
  </rv>
  <rv s="13">
    <v>en-US</v>
    <v>a25e77</v>
    <v>268435456</v>
    <v>268435457</v>
    <v>1</v>
    <v>Powered by Refinitiv</v>
    <v>27</v>
    <v>VALERO ENERGY CORPORATION (XNYS:VLO)</v>
    <v>28</v>
    <v>29</v>
    <v>Finance</v>
    <v>23</v>
    <v>101.99</v>
    <v>31</v>
    <v>1.9297</v>
    <v>-1.1100000000000001</v>
    <v>5.4080000000000003E-4</v>
    <v>-1.9618E-2</v>
    <v>0.03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57.92</v>
    <v>Oil &amp; Gas</v>
    <v>Stock</v>
    <v>44029.992756735941</v>
    <v>153</v>
    <v>55.323</v>
    <v>22615040000</v>
    <v>VALERO ENERGY CORPORATION</v>
    <v>VALERO ENERGY CORPORATION</v>
    <v>56.98</v>
    <v>57.5</v>
    <v>56.58</v>
    <v>55.47</v>
    <v>55.5</v>
    <v>407698600</v>
    <v>VLO</v>
    <v>VALERO ENERGY CORPORATION (XNYS:VLO)</v>
    <v>3094520</v>
    <v>4661406</v>
    <v>1981</v>
  </rv>
  <rv s="2">
    <v>154</v>
  </rv>
  <rv s="0">
    <v>http://en.wikipedia.org/wiki/Chevron_Corporation</v>
    <v>Wikipedia</v>
  </rv>
  <rv s="9">
    <v>103</v>
    <v>156</v>
  </rv>
  <rv s="10">
    <v>24</v>
    <v>https://www.bing.com/th?id=AMMS_2d49dc55c1faf81186e7649c0d153e02&amp;qlt=95</v>
    <v>157</v>
    <v>https://www.bing.com/images/search?form=xlimg&amp;q=chevron+corporation</v>
    <v>Image of CHEVRON CORPORATION</v>
    <v/>
  </rv>
  <rv s="0">
    <v>https://www.bing.com/financeapi/forcetrigger?t=a1qlz2&amp;q=XNYS%3aCVX&amp;form=skydnc</v>
    <v>Learn more on Bing</v>
  </rv>
  <rv s="11">
    <v>en-US</v>
    <v>a1qlz2</v>
    <v>268435456</v>
    <v>268435457</v>
    <v>1</v>
    <v>Powered by Refinitiv</v>
    <v>19</v>
    <v>CHEVRON CORPORATION (XNYS:CVX)</v>
    <v>21</v>
    <v>22</v>
    <v>Finance</v>
    <v>23</v>
    <v>127</v>
    <v>51.6</v>
    <v>1.2897000000000001</v>
    <v>-1.17</v>
    <v>1.9500000000000001E-3</v>
    <v>-1.3241000000000001E-2</v>
    <v>0.17</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89.11</v>
    <v>158</v>
    <v>Oil &amp; Gas</v>
    <v>Stock</v>
    <v>44029.999042303127</v>
    <v>159</v>
    <v>86.91</v>
    <v>162781900000</v>
    <v>CHEVRON CORPORATION</v>
    <v>CHEVRON CORPORATION</v>
    <v>88.41</v>
    <v>43.787399999999998</v>
    <v>88.36</v>
    <v>87.19</v>
    <v>87.36</v>
    <v>1866979000</v>
    <v>CVX</v>
    <v>CHEVRON CORPORATION (XNYS:CVX)</v>
    <v>5964361</v>
    <v>8119820</v>
    <v>1926</v>
  </rv>
  <rv s="2">
    <v>160</v>
  </rv>
  <rv s="0">
    <v>http://en.wikipedia.org/wiki/Wyndham_Destinations</v>
    <v>Wikipedia</v>
  </rv>
  <rv s="9">
    <v>103</v>
    <v>162</v>
  </rv>
  <rv s="10">
    <v>24</v>
    <v>https://www.bing.com/th?id=AMMS_5a814ff30fd1ffac245379798a819c9e&amp;qlt=95</v>
    <v>163</v>
    <v>https://www.bing.com/images/search?form=xlimg&amp;q=wyndham+worldwide</v>
    <v>Image of WYNDHAM DESTINATIONS, INC.</v>
    <v/>
  </rv>
  <rv s="0">
    <v>https://www.bing.com/financeapi/forcetrigger?t=b16nh7&amp;q=XNYS%3aWYND&amp;form=skydnc</v>
    <v>Learn more on Bing</v>
  </rv>
  <rv s="11">
    <v>en-US</v>
    <v>b16nh7</v>
    <v>268435456</v>
    <v>268435457</v>
    <v>1</v>
    <v>Powered by Refinitiv</v>
    <v>19</v>
    <v>WYNDHAM DESTINATIONS, INC. (XNYS:WYND)</v>
    <v>21</v>
    <v>22</v>
    <v>Finance</v>
    <v>23</v>
    <v>53.13</v>
    <v>13.74</v>
    <v>1.9696</v>
    <v>-0.69</v>
    <v>0</v>
    <v>-2.1968000000000001E-2</v>
    <v>0</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31.56</v>
    <v>164</v>
    <v>Hotels &amp; Entertainment Services</v>
    <v>Stock</v>
    <v>44029.958333367969</v>
    <v>165</v>
    <v>30.45</v>
    <v>2615342000</v>
    <v>WYNDHAM DESTINATIONS, INC.</v>
    <v>WYNDHAM DESTINATIONS, INC.</v>
    <v>31.3</v>
    <v>10.7638</v>
    <v>31.41</v>
    <v>30.72</v>
    <v>30.72</v>
    <v>85134820</v>
    <v>WYND</v>
    <v>WYNDHAM DESTINATIONS, INC. (XNYS:WYND)</v>
    <v>485360</v>
    <v>1328051</v>
    <v>2003</v>
  </rv>
  <rv s="2">
    <v>166</v>
  </rv>
  <rv s="0">
    <v>https://creativecommons.org/licenses/by/2.0</v>
    <v>CC BY 2.0</v>
  </rv>
  <rv s="0">
    <v>http://sv.wikipedia.org/wiki/Las_Vegas_Sands</v>
    <v>Wikipedia</v>
  </rv>
  <rv s="9">
    <v>168</v>
    <v>169</v>
  </rv>
  <rv s="10">
    <v>24</v>
    <v>https://www.bing.com/th?id=AMMS_0906c9459990b0fab2037038e2dfe1bd&amp;qlt=95</v>
    <v>170</v>
    <v>https://www.bing.com/images/search?form=xlimg&amp;q=las+vegas+sands</v>
    <v>Image of LAS VEGAS SANDS CORP.</v>
    <v/>
  </rv>
  <rv s="0">
    <v>https://www.bing.com/financeapi/forcetrigger?t=a1x7im&amp;q=XNYS%3aLVS&amp;form=skydnc</v>
    <v>Learn more on Bing</v>
  </rv>
  <rv s="11">
    <v>en-US</v>
    <v>a1x7im</v>
    <v>268435456</v>
    <v>268435457</v>
    <v>1</v>
    <v>Powered by Refinitiv</v>
    <v>19</v>
    <v>LAS VEGAS SANDS CORP. (XNYS:LVS)</v>
    <v>21</v>
    <v>22</v>
    <v>Finance</v>
    <v>23</v>
    <v>74.290000000000006</v>
    <v>33.299999999999997</v>
    <v>1.6073</v>
    <v>-1.02</v>
    <v>6.3670000000000003E-3</v>
    <v>-2.0518999999999999E-2</v>
    <v>0.31</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49.87</v>
    <v>171</v>
    <v>Hotels &amp; Entertainment Services</v>
    <v>Stock</v>
    <v>44029.985339941406</v>
    <v>172</v>
    <v>48.28</v>
    <v>37186000000</v>
    <v>LAS VEGAS SANDS CORP.</v>
    <v>LAS VEGAS SANDS CORP.</v>
    <v>49.87</v>
    <v>18.099</v>
    <v>49.71</v>
    <v>48.69</v>
    <v>49</v>
    <v>763729700</v>
    <v>LVS</v>
    <v>LAS VEGAS SANDS CORP. (XNYS:LVS)</v>
    <v>3258800</v>
    <v>6485473</v>
    <v>2004</v>
  </rv>
  <rv s="2">
    <v>173</v>
  </rv>
  <rv s="0">
    <v>http://ja.wikipedia.org/wiki/シックス・フラッグス</v>
    <v>Wikipedia</v>
  </rv>
  <rv s="9">
    <v>103</v>
    <v>175</v>
  </rv>
  <rv s="10">
    <v>24</v>
    <v>https://www.bing.com/th?id=AMMS_f277632c13de4db2ca85eddfe0a297c9&amp;qlt=95</v>
    <v>176</v>
    <v>https://www.bing.com/images/search?form=xlimg&amp;q=six+flags</v>
    <v>Image of SIX FLAGS ENTERTAINMENT CORPORATION</v>
    <v/>
  </rv>
  <rv s="0">
    <v>https://www.bing.com/financeapi/forcetrigger?t=a22zu2&amp;q=XNYS%3aSIX&amp;form=skydnc</v>
    <v>Learn more on Bing</v>
  </rv>
  <rv s="11">
    <v>en-US</v>
    <v>a22zu2</v>
    <v>268435456</v>
    <v>268435457</v>
    <v>1</v>
    <v>Powered by Refinitiv</v>
    <v>19</v>
    <v>SIX FLAGS ENTERTAINMENT CORPORATION (XNYS:SIX)</v>
    <v>21</v>
    <v>22</v>
    <v>Finance</v>
    <v>23</v>
    <v>59.52</v>
    <v>8.75</v>
    <v>2.2052</v>
    <v>-0.62</v>
    <v>4.3800000000000002E-3</v>
    <v>-2.9287000000000001E-2</v>
    <v>0.09</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21.07</v>
    <v>177</v>
    <v>Hotels &amp; Entertainment Services</v>
    <v>Stock</v>
    <v>44029.98428732578</v>
    <v>178</v>
    <v>20.07</v>
    <v>1740308000</v>
    <v>SIX FLAGS ENTERTAINMENT CORPORATION</v>
    <v>SIX FLAGS ENTERTAINMENT CORPORATION</v>
    <v>21.03</v>
    <v>11.020799999999999</v>
    <v>21.17</v>
    <v>20.55</v>
    <v>20.64</v>
    <v>84686500</v>
    <v>SIX</v>
    <v>SIX FLAGS ENTERTAINMENT CORPORATION (XNYS:SIX)</v>
    <v>2076618</v>
    <v>3085978</v>
    <v>1997</v>
  </rv>
  <rv s="2">
    <v>179</v>
  </rv>
  <rv s="0">
    <v>http://en.wikipedia.org/wiki/H&amp;R_Block</v>
    <v>Wikipedia</v>
  </rv>
  <rv s="9">
    <v>103</v>
    <v>181</v>
  </rv>
  <rv s="10">
    <v>24</v>
    <v>https://www.bing.com/th?id=AMMS_d132f0c8d3455e1bb112e94f5d892d58&amp;qlt=95</v>
    <v>182</v>
    <v>https://www.bing.com/images/search?form=xlimg&amp;q=h%26r+block</v>
    <v>Image of H &amp; R BLOCK, INC.</v>
    <v/>
  </rv>
  <rv s="0">
    <v>https://www.bing.com/financeapi/forcetrigger?t=a1uuvh&amp;q=XNYS%3aHRB&amp;form=skydnc</v>
    <v>Learn more on Bing</v>
  </rv>
  <rv s="11">
    <v>en-US</v>
    <v>a1uuvh</v>
    <v>268435456</v>
    <v>268435457</v>
    <v>1</v>
    <v>Powered by Refinitiv</v>
    <v>19</v>
    <v>H &amp; R BLOCK, INC. (XNYS:HRB)</v>
    <v>21</v>
    <v>22</v>
    <v>Finance</v>
    <v>23</v>
    <v>28.504999999999999</v>
    <v>11.290100000000001</v>
    <v>0.7913</v>
    <v>-0.21</v>
    <v>-8.1410000000000007E-3</v>
    <v>-1.4047E-2</v>
    <v>-0.12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15.095000000000001</v>
    <v>183</v>
    <v>Personal &amp; Household Products &amp; Services</v>
    <v>Stock</v>
    <v>44029.993036087501</v>
    <v>184</v>
    <v>14.54</v>
    <v>2837086000</v>
    <v>H &amp; R BLOCK, INC.</v>
    <v>H &amp; R BLOCK, INC.</v>
    <v>14.99</v>
    <v>156.84010000000001</v>
    <v>14.95</v>
    <v>14.74</v>
    <v>14.62</v>
    <v>192475300</v>
    <v>HRB</v>
    <v>H &amp; R BLOCK, INC. (XNYS:HRB)</v>
    <v>3323908</v>
    <v>4196761</v>
    <v>1955</v>
  </rv>
  <rv s="2">
    <v>185</v>
  </rv>
  <rv s="0">
    <v>http://en.wikipedia.org/wiki/Honda</v>
    <v>Wikipedia</v>
  </rv>
  <rv s="9">
    <v>103</v>
    <v>187</v>
  </rv>
  <rv s="10">
    <v>24</v>
    <v>https://www.bing.com/th?id=AMMS_65638ce82d623bac8d564989d24bda28&amp;qlt=95</v>
    <v>188</v>
    <v>https://www.bing.com/images/search?form=xlimg&amp;q=honda</v>
    <v>Image of HONDA MOTOR CO., LTD.</v>
    <v/>
  </rv>
  <rv s="0">
    <v>https://www.bing.com/financeapi/forcetrigger?t=a1uqyc&amp;q=XNYS%3aHMC&amp;form=skydnc</v>
    <v>Learn more on Bing</v>
  </rv>
  <rv s="11">
    <v>en-US</v>
    <v>a1uqyc</v>
    <v>268435456</v>
    <v>268435457</v>
    <v>1</v>
    <v>Powered by Refinitiv</v>
    <v>19</v>
    <v>HONDA MOTOR CO., LTD. (XNYS:HMC)</v>
    <v>21</v>
    <v>30</v>
    <v>Finance</v>
    <v>23</v>
    <v>29.44</v>
    <v>19.38</v>
    <v>0.92720000000000002</v>
    <v>-0.21</v>
    <v>-8.3870000000000004E-3</v>
    <v>-7.9430000000000004E-3</v>
    <v>-0.22</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26.37</v>
    <v>189</v>
    <v>Automobiles &amp; Auto Parts</v>
    <v>Stock</v>
    <v>44029.958333367969</v>
    <v>190</v>
    <v>26.15</v>
    <v>47557170000</v>
    <v>HONDA MOTOR CO., LTD.</v>
    <v>HONDA MOTOR CO., LTD.</v>
    <v>26.35</v>
    <v>10.978</v>
    <v>26.44</v>
    <v>26.23</v>
    <v>26.01</v>
    <v>1811428000</v>
    <v>HMC</v>
    <v>HONDA MOTOR CO., LTD. (XNYS:HMC)</v>
    <v>406086</v>
    <v>740860</v>
    <v>1948</v>
  </rv>
  <rv s="2">
    <v>191</v>
  </rv>
  <rv s="0">
    <v>https://www.bing.com/financeapi/forcetrigger?t=a1zfsm&amp;q=XNYS%3aPAG&amp;form=skydnc</v>
    <v>Learn more on Bing</v>
  </rv>
  <rv s="13">
    <v>en-US</v>
    <v>a1zfsm</v>
    <v>268435456</v>
    <v>268435457</v>
    <v>1</v>
    <v>Powered by Refinitiv</v>
    <v>27</v>
    <v>PENSKE AUTOMOTIVE GROUP, INC. (XNYS:PAG)</v>
    <v>28</v>
    <v>29</v>
    <v>Finance</v>
    <v>23</v>
    <v>53.81</v>
    <v>19.989999999999998</v>
    <v>1.7097</v>
    <v>-0.4</v>
    <v>6.7579E-2</v>
    <v>-8.6169999999999997E-3</v>
    <v>3.11</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46.38</v>
    <v>Specialty Retailers</v>
    <v>Stock</v>
    <v>44029.958333333336</v>
    <v>193</v>
    <v>45.3</v>
    <v>3702820000</v>
    <v>PENSKE AUTOMOTIVE GROUP, INC.</v>
    <v>PENSKE AUTOMOTIVE GROUP, INC.</v>
    <v>45.81</v>
    <v>8.7891999999999992</v>
    <v>46.42</v>
    <v>46.02</v>
    <v>49.13</v>
    <v>80461100</v>
    <v>PAG</v>
    <v>PENSKE AUTOMOTIVE GROUP, INC. (XNYS:PAG)</v>
    <v>467096</v>
    <v>425167</v>
    <v>1990</v>
  </rv>
  <rv s="2">
    <v>194</v>
  </rv>
  <rv s="0">
    <v>https://www.bing.com/financeapi/forcetrigger?t=a1u4fr&amp;q=XNYS%3aGPC&amp;form=skydnc</v>
    <v>Learn more on Bing</v>
  </rv>
  <rv s="13">
    <v>en-US</v>
    <v>a1u4fr</v>
    <v>268435456</v>
    <v>268435457</v>
    <v>1</v>
    <v>Powered by Refinitiv</v>
    <v>27</v>
    <v>GENUINE PARTS COMPANY (XNYS:GPC)</v>
    <v>28</v>
    <v>29</v>
    <v>Finance</v>
    <v>23</v>
    <v>108.58</v>
    <v>49.680999999999997</v>
    <v>1.1086</v>
    <v>-0.78</v>
    <v>0</v>
    <v>-8.8000000000000005E-3</v>
    <v>0</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89.25</v>
    <v>Automobiles &amp; Auto Parts</v>
    <v>Stock</v>
    <v>44029.958333356248</v>
    <v>196</v>
    <v>87.47</v>
    <v>12674710000</v>
    <v>GENUINE PARTS COMPANY</v>
    <v>GENUINE PARTS COMPANY</v>
    <v>89.25</v>
    <v>21.7029</v>
    <v>88.64</v>
    <v>87.86</v>
    <v>87.86</v>
    <v>144260300</v>
    <v>GPC</v>
    <v>GENUINE PARTS COMPANY (XNYS:GPC)</v>
    <v>452133</v>
    <v>789843</v>
    <v>1928</v>
  </rv>
  <rv s="2">
    <v>197</v>
  </rv>
  <rv s="0">
    <v>https://www.bing.com/financeapi/forcetrigger?t=a1r4dm&amp;q=XNYS%3aDKS&amp;form=skydnc</v>
    <v>Learn more on Bing</v>
  </rv>
  <rv s="13">
    <v>en-US</v>
    <v>a1r4dm</v>
    <v>268435456</v>
    <v>268435457</v>
    <v>1</v>
    <v>Powered by Refinitiv</v>
    <v>27</v>
    <v>DICK'S SPORTING GOODS, INC. (XNYS:DKS)</v>
    <v>28</v>
    <v>29</v>
    <v>Finance</v>
    <v>23</v>
    <v>49.8</v>
    <v>13.46</v>
    <v>1.5999000000000001</v>
    <v>-0.28000000000000003</v>
    <v>-2.1707000000000001E-2</v>
    <v>-6.783E-3</v>
    <v>-0.89</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41.74</v>
    <v>Specialty Retailers</v>
    <v>Stock</v>
    <v>44029.965803125</v>
    <v>199</v>
    <v>40.880000000000003</v>
    <v>3667339000</v>
    <v>DICK'S SPORTING GOODS, INC.</v>
    <v>DICK'S SPORTING GOODS, INC.</v>
    <v>41.44</v>
    <v>40.204900000000002</v>
    <v>41.28</v>
    <v>41</v>
    <v>40.11</v>
    <v>89447300</v>
    <v>DKS</v>
    <v>DICK'S SPORTING GOODS, INC. (XNYS:DKS)</v>
    <v>1026398</v>
    <v>2307716</v>
    <v>1996</v>
  </rv>
  <rv s="2">
    <v>200</v>
  </rv>
  <rv s="0">
    <v>http://zh.wikipedia.org/wiki/芝樂坊餐館</v>
    <v>Wikipedia</v>
  </rv>
  <rv s="9">
    <v>103</v>
    <v>202</v>
  </rv>
  <rv s="10">
    <v>24</v>
    <v>https://www.bing.com/th?id=AMMS_b7e2eab1a0465d4acb936b45513ab111&amp;qlt=95</v>
    <v>203</v>
    <v>https://www.bing.com/images/search?form=xlimg&amp;q=the+cheesecake+factory</v>
    <v>Image of THE CHEESECAKE FACTORY INCORPORATED</v>
    <v/>
  </rv>
  <rv s="0">
    <v>https://www.bing.com/financeapi/forcetrigger?t=a1p5h7&amp;q=XNAS%3aCAKE&amp;form=skydnc</v>
    <v>Learn more on Bing</v>
  </rv>
  <rv s="11">
    <v>en-US</v>
    <v>a1p5h7</v>
    <v>268435456</v>
    <v>268435457</v>
    <v>1</v>
    <v>Powered by Refinitiv</v>
    <v>19</v>
    <v>THE CHEESECAKE FACTORY INCORPORATED (XNAS:CAKE)</v>
    <v>21</v>
    <v>22</v>
    <v>Finance</v>
    <v>23</v>
    <v>45.24</v>
    <v>14.52</v>
    <v>1.3856999999999999</v>
    <v>-0.06</v>
    <v>8.8570000000000001E-4</v>
    <v>-2.65E-3</v>
    <v>0.02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23.05</v>
    <v>204</v>
    <v>Hotels &amp; Entertainment Services</v>
    <v>Stock</v>
    <v>44029.989577106251</v>
    <v>205</v>
    <v>22.26</v>
    <v>1026535000</v>
    <v>THE CHEESECAKE FACTORY INCORPORATED</v>
    <v>THE CHEESECAKE FACTORY INCORPORATED</v>
    <v>22.26</v>
    <v>10.3302</v>
    <v>22.64</v>
    <v>22.58</v>
    <v>22.6</v>
    <v>45462130</v>
    <v>CAKE</v>
    <v>THE CHEESECAKE FACTORY INCORPORATED (XNAS:CAKE)</v>
    <v>1704058</v>
    <v>3506471</v>
    <v>1992</v>
  </rv>
  <rv s="2">
    <v>206</v>
  </rv>
  <rv s="0">
    <v>http://pl.wikipedia.org/wiki/Starbucks</v>
    <v>Wikipedia</v>
  </rv>
  <rv s="9">
    <v>103</v>
    <v>208</v>
  </rv>
  <rv s="10">
    <v>24</v>
    <v>https://www.bing.com/th?id=AMMS_e27b6f4d10a663f3cbffe838112b48be&amp;qlt=95</v>
    <v>209</v>
    <v>https://www.bing.com/images/search?form=xlimg&amp;q=starbucks</v>
    <v>Image of STARBUCKS CORPORATION</v>
    <v/>
  </rv>
  <rv s="0">
    <v>https://www.bing.com/financeapi/forcetrigger?t=a22k9c&amp;q=XNAS%3aSBUX&amp;form=skydnc</v>
    <v>Learn more on Bing</v>
  </rv>
  <rv s="11">
    <v>en-US</v>
    <v>a22k9c</v>
    <v>268435456</v>
    <v>268435457</v>
    <v>1</v>
    <v>Powered by Refinitiv</v>
    <v>19</v>
    <v>STARBUCKS CORPORATION (XNAS:SBUX)</v>
    <v>21</v>
    <v>22</v>
    <v>Finance</v>
    <v>23</v>
    <v>99.72</v>
    <v>50.02</v>
    <v>0.77969999999999995</v>
    <v>-0.23</v>
    <v>2.562E-3</v>
    <v>-3.0919999999999997E-3</v>
    <v>0.19</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74.55</v>
    <v>210</v>
    <v>Hotels &amp; Entertainment Services</v>
    <v>Stock</v>
    <v>44029.999394872655</v>
    <v>211</v>
    <v>73.210099999999997</v>
    <v>86641130000</v>
    <v>STARBUCKS CORPORATION</v>
    <v>STARBUCKS CORPORATION</v>
    <v>74.430000000000007</v>
    <v>26.471599999999999</v>
    <v>74.39</v>
    <v>74.16</v>
    <v>74.349999999999994</v>
    <v>1168300000</v>
    <v>SBUX</v>
    <v>STARBUCKS CORPORATION (XNAS:SBUX)</v>
    <v>6087543</v>
    <v>10439751</v>
    <v>1985</v>
  </rv>
  <rv s="2">
    <v>212</v>
  </rv>
  <rv s="0">
    <v>http://en.wikipedia.org/wiki/Lowe's</v>
    <v>Wikipedia</v>
  </rv>
  <rv s="9">
    <v>103</v>
    <v>214</v>
  </rv>
  <rv s="10">
    <v>24</v>
    <v>https://www.bing.com/th?id=AMMS_4afbc0a090454dfb219470553edb70e4&amp;qlt=95</v>
    <v>215</v>
    <v>https://www.bing.com/images/search?form=xlimg&amp;q=lowe%27s</v>
    <v>Image of LOWE`S COMPANIES, INC.</v>
    <v/>
  </rv>
  <rv s="0">
    <v>https://www.bing.com/financeapi/forcetrigger?t=a1x2ur&amp;q=XNYS%3aLOW&amp;form=skydnc</v>
    <v>Learn more on Bing</v>
  </rv>
  <rv s="11">
    <v>en-US</v>
    <v>a1x2ur</v>
    <v>268435456</v>
    <v>268435457</v>
    <v>1</v>
    <v>Powered by Refinitiv</v>
    <v>19</v>
    <v>LOWE`S COMPANIES, INC. (XNYS:LOW)</v>
    <v>21</v>
    <v>22</v>
    <v>Finance</v>
    <v>23</v>
    <v>144.94</v>
    <v>60</v>
    <v>1.4238</v>
    <v>1.64</v>
    <v>4.2249999999999996E-3</v>
    <v>1.1489000000000001E-2</v>
    <v>0.61</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144.63</v>
    <v>216</v>
    <v>Specialty Retailers</v>
    <v>Stock</v>
    <v>44029.99922672422</v>
    <v>217</v>
    <v>141.88499999999999</v>
    <v>109014900000</v>
    <v>LOWE`S COMPANIES, INC.</v>
    <v>LOWE`S COMPANIES, INC.</v>
    <v>144.29</v>
    <v>24.0898</v>
    <v>142.75</v>
    <v>144.38999999999999</v>
    <v>145</v>
    <v>755002800</v>
    <v>LOW</v>
    <v>LOWE`S COMPANIES, INC. (XNYS:LOW)</v>
    <v>3901389</v>
    <v>4300343</v>
    <v>1952</v>
  </rv>
  <rv s="2">
    <v>218</v>
  </rv>
  <rv s="0">
    <v>http://en.wikipedia.org/wiki/Costco</v>
    <v>Wikipedia</v>
  </rv>
  <rv s="9">
    <v>103</v>
    <v>220</v>
  </rv>
  <rv s="14">
    <v>Powered by Refinitiv</v>
    <v>34</v>
    <v>https://www.bing.com/th?id=AMMS_90a82bf7d9bf620ad2bd5ec79a4882af&amp;qlt=95</v>
    <v>221</v>
    <v>https://www.bing.com/images/search?form=xlimg&amp;q=costco</v>
    <v>Image of COSTCO WHOLESALE CORPORATION</v>
    <v/>
  </rv>
  <rv s="0">
    <v>https://www.bing.com/financeapi/forcetrigger?t=a1q6k2&amp;q=XNAS%3aCOST&amp;form=skydnc</v>
    <v>Learn more on Bing</v>
  </rv>
  <rv s="15">
    <v>en-US</v>
    <v>a1q6k2</v>
    <v>268435456</v>
    <v>268435457</v>
    <v>1</v>
    <v>Powered by Refinitiv</v>
    <v>31</v>
    <v>COSTCO WHOLESALE CORPORATION (XNAS:COST)</v>
    <v>21</v>
    <v>32</v>
    <v>Finance</v>
    <v>33</v>
    <v>329.32</v>
    <v>262.70999999999998</v>
    <v>0.68510000000000004</v>
    <v>-0.34</v>
    <v>-1.047E-3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325.19</v>
    <v>222</v>
    <v>Diversified Retail</v>
    <v>Stock</v>
    <v>44032.56600875</v>
    <v>223</v>
    <v>324.14999999999998</v>
    <v>COSTCO WHOLESALE CORPORATION</v>
    <v>COSTCO WHOLESALE CORPORATION</v>
    <v>325</v>
    <v>38.588999999999999</v>
    <v>324.79000000000002</v>
    <v>324.45</v>
    <v>441523700</v>
    <v>COST</v>
    <v>COSTCO WHOLESALE CORPORATION (XNAS:COST)</v>
    <v>68771</v>
    <v>2601846</v>
    <v>1987</v>
  </rv>
  <rv s="2">
    <v>224</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imageurl">
    <k n="%ProviderInfo" t="s"/>
    <k n="_Flags"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35">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35">
    <spb s="0">
      <v>0</v>
    </spb>
    <spb s="1">
      <v>0</v>
      <v>0</v>
      <v>0</v>
    </spb>
    <spb s="2">
      <v>1</v>
      <v>1</v>
    </spb>
    <spb s="3">
      <v>1</v>
      <v>2</v>
      <v>1</v>
      <v>3</v>
      <v>1</v>
      <v>1</v>
      <v>1</v>
      <v>4</v>
      <v>5</v>
      <v>6</v>
      <v>1</v>
      <v>1</v>
      <v>5</v>
      <v>1</v>
      <v>4</v>
      <v>7</v>
      <v>8</v>
      <v>9</v>
      <v>9</v>
    </spb>
    <spb s="4">
      <v>Real-Time Nasdaq Last Sale</v>
      <v>from previous close</v>
      <v>Source: Nasdaq Last Sale</v>
      <v>from previous close</v>
      <v>GMT</v>
    </spb>
    <spb s="0">
      <v>1</v>
    </spb>
    <spb s="5">
      <v>1</v>
      <v>2</v>
      <v>1</v>
      <v>3</v>
      <v>1</v>
      <v>1</v>
      <v>1</v>
      <v>4</v>
      <v>5</v>
      <v>6</v>
      <v>1</v>
      <v>1</v>
      <v>5</v>
      <v>1</v>
      <v>4</v>
      <v>7</v>
      <v>8</v>
      <v>9</v>
      <v>9</v>
      <v>1</v>
      <v>1</v>
      <v>5</v>
    </spb>
    <spb s="6">
      <v>at close</v>
      <v>from previous close</v>
      <v>Source: Nasdaq Last Sale</v>
      <v>from previous close</v>
      <v>GMT</v>
      <v>Real-Time Nasdaq Last Sale</v>
      <v>from close</v>
      <v>from close</v>
    </spb>
    <spb s="0">
      <v>2</v>
    </spb>
    <spb s="7">
      <v>1</v>
      <v>1</v>
      <v>3</v>
      <v>1</v>
      <v>1</v>
      <v>1</v>
      <v>4</v>
      <v>5</v>
      <v>6</v>
      <v>1</v>
      <v>1</v>
      <v>5</v>
      <v>1</v>
      <v>4</v>
      <v>7</v>
      <v>8</v>
      <v>9</v>
      <v>9</v>
    </spb>
    <spb s="6">
      <v>at close</v>
      <v>from previous close</v>
      <v>Source: Nasdaq</v>
      <v>from previous close</v>
      <v>GMT</v>
      <v>Delayed 15 minutes</v>
      <v>from close</v>
      <v>from close</v>
    </spb>
    <spb s="8">
      <v>at close</v>
      <v>from previous close</v>
      <v>from previous close</v>
      <v>GMT</v>
      <v>BATS BZX Real-Time Last Price</v>
      <v>from close</v>
      <v>from close</v>
    </spb>
    <spb s="0">
      <v>3</v>
    </spb>
    <spb s="9">
      <v>1</v>
      <v>1</v>
      <v>3</v>
      <v>1</v>
      <v>1</v>
      <v>1</v>
      <v>4</v>
      <v>5</v>
      <v>6</v>
      <v>1</v>
      <v>1</v>
      <v>5</v>
      <v>1</v>
      <v>4</v>
      <v>7</v>
      <v>8</v>
      <v>9</v>
      <v>9</v>
      <v>1</v>
      <v>1</v>
      <v>5</v>
    </spb>
    <spb s="0">
      <v>4</v>
    </spb>
    <spb s="10">
      <v>1</v>
      <v>1</v>
      <v>3</v>
      <v>1</v>
      <v>1</v>
      <v>1</v>
      <v>4</v>
      <v>5</v>
      <v>6</v>
      <v>1</v>
      <v>1</v>
      <v>1</v>
      <v>4</v>
      <v>7</v>
      <v>8</v>
      <v>9</v>
      <v>9</v>
      <v>1</v>
      <v>1</v>
      <v>5</v>
    </spb>
    <spb s="4">
      <v>Delayed 15 minutes</v>
      <v>from previous close</v>
      <v>Source: Nasdaq</v>
      <v>from previous close</v>
      <v>GMT</v>
    </spb>
    <spb s="0">
      <v>5</v>
    </spb>
    <spb s="11">
      <v>1</v>
      <v>1</v>
      <v>3</v>
      <v>1</v>
      <v>1</v>
      <v>1</v>
      <v>4</v>
      <v>5</v>
      <v>6</v>
      <v>1</v>
      <v>1</v>
      <v>1</v>
      <v>4</v>
      <v>7</v>
      <v>8</v>
      <v>9</v>
      <v>9</v>
    </spb>
    <spb s="0">
      <v>6</v>
    </spb>
    <spb s="12">
      <v>0</v>
      <v>0</v>
    </spb>
    <spb s="13">
      <v>20</v>
      <v>1</v>
      <v>1</v>
      <v>1</v>
    </spb>
    <spb s="14">
      <v>1</v>
      <v>2</v>
      <v>2</v>
      <v>1</v>
      <v>3</v>
      <v>1</v>
      <v>10</v>
      <v>1</v>
      <v>1</v>
      <v>4</v>
      <v>4</v>
      <v>5</v>
      <v>6</v>
      <v>1</v>
      <v>1</v>
      <v>1</v>
      <v>4</v>
      <v>7</v>
      <v>8</v>
      <v>9</v>
      <v>11</v>
      <v>9</v>
      <v>4</v>
      <v>1</v>
      <v>1</v>
      <v>5</v>
    </spb>
    <spb s="15">
      <v>at close</v>
      <v>from previous close</v>
      <v>from previous close</v>
      <v>Source: Nasdaq</v>
      <v>GMT</v>
      <v>Delayed 15 minutes</v>
      <v>from close</v>
      <v>from close</v>
    </spb>
    <spb s="16">
      <v>Powered by Refinitiv</v>
    </spb>
    <spb s="0">
      <v>7</v>
    </spb>
    <spb s="17">
      <v>1</v>
      <v>1</v>
      <v>3</v>
      <v>1</v>
      <v>1</v>
      <v>1</v>
      <v>4</v>
      <v>5</v>
      <v>1</v>
      <v>1</v>
      <v>1</v>
      <v>4</v>
      <v>7</v>
      <v>8</v>
      <v>9</v>
      <v>9</v>
      <v>1</v>
      <v>1</v>
      <v>5</v>
    </spb>
    <spb s="0">
      <v>8</v>
    </spb>
    <spb s="18">
      <v>1</v>
      <v>1</v>
      <v>1</v>
    </spb>
    <spb s="19">
      <v>1</v>
      <v>2</v>
      <v>2</v>
      <v>1</v>
      <v>3</v>
      <v>1</v>
      <v>1</v>
      <v>1</v>
      <v>4</v>
      <v>4</v>
      <v>5</v>
      <v>6</v>
      <v>1</v>
      <v>1</v>
      <v>1</v>
      <v>4</v>
      <v>7</v>
      <v>8</v>
      <v>9</v>
      <v>11</v>
      <v>9</v>
      <v>4</v>
      <v>1</v>
      <v>1</v>
      <v>5</v>
    </spb>
    <spb s="14">
      <v>1</v>
      <v>2</v>
      <v>2</v>
      <v>1</v>
      <v>3</v>
      <v>1</v>
      <v>10</v>
      <v>1</v>
      <v>1</v>
      <v>4</v>
      <v>4</v>
      <v>5</v>
      <v>12</v>
      <v>1</v>
      <v>1</v>
      <v>1</v>
      <v>4</v>
      <v>7</v>
      <v>8</v>
      <v>9</v>
      <v>11</v>
      <v>9</v>
      <v>4</v>
      <v>1</v>
      <v>1</v>
      <v>5</v>
    </spb>
    <spb s="0">
      <v>9</v>
    </spb>
    <spb s="20">
      <v>1</v>
      <v>2</v>
      <v>2</v>
      <v>1</v>
      <v>3</v>
      <v>1</v>
      <v>10</v>
      <v>1</v>
      <v>1</v>
      <v>4</v>
      <v>4</v>
      <v>5</v>
      <v>1</v>
      <v>1</v>
      <v>1</v>
      <v>4</v>
      <v>7</v>
      <v>8</v>
      <v>9</v>
      <v>11</v>
      <v>9</v>
      <v>4</v>
    </spb>
    <spb s="21">
      <v>Real-Time Nasdaq Last Sale</v>
      <v>from previous close</v>
      <v>from previous close</v>
      <v>Source: Nasdaq Last Sale</v>
      <v>GMT</v>
    </spb>
    <spb s="22">
      <v>1</v>
    </spb>
  </spbData>
</supportingPropertyBags>
</file>

<file path=xl/richData/rdsupportingpropertybagstructure.xml><?xml version="1.0" encoding="utf-8"?>
<spbStructures xmlns="http://schemas.microsoft.com/office/spreadsheetml/2017/richdata2" count="23">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Beta" t="i"/>
    <k n="High" t="i"/>
    <k n="Name" t="i"/>
    <k n="Open" t="i"/>
    <k n="Image" t="i"/>
    <k n="Price" t="i"/>
    <k n="Change" t="i"/>
    <k n="Volume" t="i"/>
    <k n="Employees" t="i"/>
    <k n="Change (%)"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2" totalsRowShown="0" headerRowDxfId="31" dataDxfId="30">
  <autoFilter ref="A1:M32" xr:uid="{95189E96-064D-425D-BE39-47B18B49F5F0}"/>
  <sortState xmlns:xlrd2="http://schemas.microsoft.com/office/spreadsheetml/2017/richdata2" ref="A2:M31">
    <sortCondition ref="M1:M31"/>
  </sortState>
  <tableColumns count="13">
    <tableColumn id="1" xr3:uid="{BB2FF6EB-53FD-4E78-BD0B-C24026A8DB98}" name="Funds" dataDxfId="29"/>
    <tableColumn id="2" xr3:uid="{B45FB7AC-F148-421D-9B37-4E7E7D8C8E6A}" name="Ticker" dataDxfId="28">
      <calculatedColumnFormula array="1">_FV(A2,"Ticker symbol",TRUE)</calculatedColumnFormula>
    </tableColumn>
    <tableColumn id="3" xr3:uid="{0E04398C-EA9A-4618-BD02-DA8ABAA2CF7C}" name="Account" dataDxfId="27"/>
    <tableColumn id="4" xr3:uid="{84FCDA56-42CA-4155-A371-09849AF21EE5}" name="Bucket" dataDxfId="26"/>
    <tableColumn id="14" xr3:uid="{4B646908-1DAD-4E96-87A0-816CCAEC36A5}" name="Expense Ratio" dataDxfId="25">
      <calculatedColumnFormula array="1">_FV(A2,"Expense ratio",TRUE)</calculatedColumnFormula>
    </tableColumn>
    <tableColumn id="5" xr3:uid="{315E67EE-D83C-47DE-877C-398E379B6F15}" name="Open" dataDxfId="24">
      <calculatedColumnFormula array="1">_FV(A2,"Open")</calculatedColumnFormula>
    </tableColumn>
    <tableColumn id="6" xr3:uid="{94216B5A-94A5-40EA-8CFA-BB6BCBAE0B5C}" name="High" dataDxfId="23">
      <calculatedColumnFormula array="1">_FV(A2,"High")</calculatedColumnFormula>
    </tableColumn>
    <tableColumn id="7" xr3:uid="{0995BD2E-CC80-4453-962B-4B371F66AD96}" name="Low" dataDxfId="22">
      <calculatedColumnFormula array="1">_FV(A2,"Low")</calculatedColumnFormula>
    </tableColumn>
    <tableColumn id="8" xr3:uid="{59B32FD1-E741-455C-AB3F-CC8305A4082D}" name="Close" dataDxfId="21">
      <calculatedColumnFormula array="1">_FV(A2,"Price")</calculatedColumnFormula>
    </tableColumn>
    <tableColumn id="9" xr3:uid="{BFFB38B1-DFB9-43B1-881D-A7371E276BF4}" name="Change (%)" dataDxfId="20">
      <calculatedColumnFormula array="1">_FV(A2,"Change (%)",TRUE)</calculatedColumnFormula>
    </tableColumn>
    <tableColumn id="11" xr3:uid="{FBDD8949-4F7E-41F5-AC1F-CA98CC4626EE}" name="52 week high" dataDxfId="19">
      <calculatedColumnFormula array="1">_FV(Table1[[#This Row],[Funds]],"52 week high",TRUE)</calculatedColumnFormula>
    </tableColumn>
    <tableColumn id="12" xr3:uid="{CD345540-5848-4748-B639-D5DB23BDEE94}" name="52 week low" dataDxfId="18">
      <calculatedColumnFormula array="1">_FV(Table1[[#This Row],[Funds]],"52 week low",TRUE)</calculatedColumnFormula>
    </tableColumn>
    <tableColumn id="13" xr3:uid="{D10DB507-EF50-48A6-9A07-64B0D17CC79B}" name="Exchange abbreviation" dataDxfId="17">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5" dataDxfId="14">
  <autoFilter ref="A1:N26" xr:uid="{7148AA24-1D57-4322-B6E6-30CB6857B1C8}"/>
  <sortState xmlns:xlrd2="http://schemas.microsoft.com/office/spreadsheetml/2017/richdata2" ref="A2:N2">
    <sortCondition ref="N1:N2"/>
  </sortState>
  <tableColumns count="14">
    <tableColumn id="1" xr3:uid="{57268FAB-0DAA-4F5F-B46D-3806B1FBF806}" name="Funds" dataDxfId="13"/>
    <tableColumn id="2" xr3:uid="{A08DC65A-57D6-483A-BC4A-A7473C7F025B}" name="Ticker" dataDxfId="12">
      <calculatedColumnFormula array="1">_FV(A2,"Ticker symbol",TRUE)</calculatedColumnFormula>
    </tableColumn>
    <tableColumn id="3" xr3:uid="{B68D1E78-2858-40F0-938D-30A7BD84787D}" name="Account" dataDxfId="11"/>
    <tableColumn id="4" xr3:uid="{15A75516-1C6A-4B58-B9D6-851E503B9FB8}" name="Bucket" dataDxfId="10"/>
    <tableColumn id="15" xr3:uid="{47D0498E-EC1F-4FEA-A214-7DB4FEA6AF04}" name="Sector" dataDxfId="9"/>
    <tableColumn id="14" xr3:uid="{B112A09B-C1DB-49F3-8BB2-F1FCBE93700E}" name="Industry" dataDxfId="8">
      <calculatedColumnFormula array="1">_FV(A2,"Industry")</calculatedColumnFormula>
    </tableColumn>
    <tableColumn id="5" xr3:uid="{0FA6A548-B1BE-4B6C-B4B8-163F5654ABD5}" name="Open" dataDxfId="7">
      <calculatedColumnFormula array="1">_FV(A2,"Open")</calculatedColumnFormula>
    </tableColumn>
    <tableColumn id="6" xr3:uid="{B8CB571D-5B2B-453B-82BA-5EA66AB797D7}" name="High" dataDxfId="6">
      <calculatedColumnFormula array="1">_FV(A2,"High")</calculatedColumnFormula>
    </tableColumn>
    <tableColumn id="7" xr3:uid="{F44149AE-6680-4B2A-93F2-98C9F6507E5A}" name="Low" dataDxfId="5">
      <calculatedColumnFormula array="1">_FV(A2,"Low")</calculatedColumnFormula>
    </tableColumn>
    <tableColumn id="8" xr3:uid="{EE5B9F16-BFFA-4732-8F70-E2D37CF19600}" name="Close" dataDxfId="4">
      <calculatedColumnFormula array="1">_FV(A2,"Price")</calculatedColumnFormula>
    </tableColumn>
    <tableColumn id="9" xr3:uid="{2DE1F60D-5DEF-405B-808F-FEA1CD488B45}" name="Change (%)" dataDxfId="3">
      <calculatedColumnFormula array="1">_FV(A2,"Change (%)",TRUE)</calculatedColumnFormula>
    </tableColumn>
    <tableColumn id="11" xr3:uid="{AF24AD6C-48A4-4E24-9504-7E6E23ABFAFF}" name="52 week high" dataDxfId="2">
      <calculatedColumnFormula array="1">_FV(Table13[[#This Row],[Funds]],"52 week high",TRUE)</calculatedColumnFormula>
    </tableColumn>
    <tableColumn id="12" xr3:uid="{C74C9A6D-67EB-491D-A6D1-55C66BF936BE}" name="52 week low" dataDxfId="1">
      <calculatedColumnFormula array="1">_FV(Table13[[#This Row],[Funds]],"52 week low",TRUE)</calculatedColumnFormula>
    </tableColumn>
    <tableColumn id="13" xr3:uid="{79973E41-98D9-4950-8B9A-E0B263B075E3}" name="Exchange abbreviation" dataDxfId="0">
      <calculatedColumnFormula>(L2-J2)/L2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opLeftCell="A18" workbookViewId="0">
      <selection activeCell="D33" sqref="D33"/>
    </sheetView>
  </sheetViews>
  <sheetFormatPr defaultColWidth="11.44140625" defaultRowHeight="15.05" x14ac:dyDescent="0.3"/>
  <cols>
    <col min="1" max="1" width="41.44140625" style="1" bestFit="1" customWidth="1"/>
    <col min="2" max="2" width="9.33203125" style="1" bestFit="1" customWidth="1"/>
    <col min="3" max="3" width="11.44140625" style="1"/>
    <col min="4" max="4" width="15.6640625" style="1" bestFit="1" customWidth="1"/>
    <col min="5" max="5" width="15.6640625" style="1" customWidth="1"/>
    <col min="6" max="9" width="11.44140625" style="1"/>
    <col min="10" max="10" width="11.44140625" style="3"/>
    <col min="11" max="12" width="11.44140625" style="1"/>
    <col min="13" max="13" width="11.44140625" style="3"/>
    <col min="14" max="16384" width="11.44140625" style="1"/>
  </cols>
  <sheetData>
    <row r="1" spans="1:13" x14ac:dyDescent="0.3">
      <c r="A1" s="1" t="s">
        <v>0</v>
      </c>
      <c r="B1" s="1" t="s">
        <v>1</v>
      </c>
      <c r="C1" s="1" t="s">
        <v>2</v>
      </c>
      <c r="D1" s="1" t="s">
        <v>3</v>
      </c>
      <c r="E1" s="1" t="s">
        <v>4</v>
      </c>
      <c r="F1" s="1" t="s">
        <v>5</v>
      </c>
      <c r="G1" s="1" t="s">
        <v>6</v>
      </c>
      <c r="H1" s="1" t="s">
        <v>7</v>
      </c>
      <c r="I1" s="1" t="s">
        <v>8</v>
      </c>
      <c r="J1" s="3" t="s">
        <v>9</v>
      </c>
      <c r="K1" s="1" t="s">
        <v>10</v>
      </c>
      <c r="L1" s="1" t="s">
        <v>11</v>
      </c>
      <c r="M1" s="3" t="s">
        <v>12</v>
      </c>
    </row>
    <row r="2" spans="1:13" x14ac:dyDescent="0.3">
      <c r="A2" s="1" t="e" vm="1">
        <v>#VALUE!</v>
      </c>
      <c r="B2" s="1" t="str" cm="1">
        <f t="array" ref="B2">_FV(A2,"Ticker symbol",TRUE)</f>
        <v>VHT</v>
      </c>
      <c r="C2" s="1" t="s">
        <v>13</v>
      </c>
      <c r="D2" s="1" t="s">
        <v>14</v>
      </c>
      <c r="E2" s="3" cm="1">
        <f t="array" ref="E2">_FV(A2,"Expense ratio",TRUE)</f>
        <v>1E-3</v>
      </c>
      <c r="F2" s="2" cm="1">
        <f t="array" ref="F2">_FV(A2,"Open")</f>
        <v>201.17500000000001</v>
      </c>
      <c r="G2" s="2" cm="1">
        <f t="array" ref="G2">_FV(A2,"High")</f>
        <v>201.58</v>
      </c>
      <c r="H2" s="2" cm="1">
        <f t="array" ref="H2">_FV(A2,"Low")</f>
        <v>199.96</v>
      </c>
      <c r="I2" s="2" cm="1">
        <f t="array" ref="I2">_FV(A2,"Price")</f>
        <v>200.4658</v>
      </c>
      <c r="J2" s="3" cm="1">
        <f t="array" ref="J2">_FV(A2,"Change (%)",TRUE)</f>
        <v>-7.9389999999999999E-3</v>
      </c>
      <c r="K2" s="2" cm="1">
        <f t="array" ref="K2">_FV(Table1[[#This Row],[Funds]],"52 week high",TRUE)</f>
        <v>200.4658</v>
      </c>
      <c r="L2" s="2" cm="1">
        <f t="array" ref="L2">_FV(Table1[[#This Row],[Funds]],"52 week low",TRUE)</f>
        <v>138.11000000000001</v>
      </c>
      <c r="M2" s="3">
        <f t="shared" ref="M2:M32" si="0">(K2-I2)/K2</f>
        <v>0</v>
      </c>
    </row>
    <row r="3" spans="1:13" x14ac:dyDescent="0.3">
      <c r="A3" s="1" t="e" vm="2">
        <v>#VALUE!</v>
      </c>
      <c r="B3" s="1" t="str" cm="1">
        <f t="array" ref="B3">_FV(A3,"Ticker symbol",TRUE)</f>
        <v>FHLC</v>
      </c>
      <c r="C3" s="1" t="s">
        <v>13</v>
      </c>
      <c r="D3" s="1" t="s">
        <v>14</v>
      </c>
      <c r="E3" s="3" cm="1">
        <f t="array" ref="E3">_FV(A3,"Expense ratio",TRUE)</f>
        <v>8.0000000000000004E-4</v>
      </c>
      <c r="F3" s="2" cm="1">
        <f t="array" ref="F3">_FV(A3,"Open")</f>
        <v>51.91</v>
      </c>
      <c r="G3" s="2" cm="1">
        <f t="array" ref="G3">_FV(A3,"High")</f>
        <v>52.06</v>
      </c>
      <c r="H3" s="2" cm="1">
        <f t="array" ref="H3">_FV(A3,"Low")</f>
        <v>51.62</v>
      </c>
      <c r="I3" s="2" cm="1">
        <f t="array" ref="I3">_FV(A3,"Price")</f>
        <v>51.85</v>
      </c>
      <c r="J3" s="3" cm="1">
        <f t="array" ref="J3">_FV(A3,"Change (%)",TRUE)</f>
        <v>-5.9430000000000004E-3</v>
      </c>
      <c r="K3" s="2" cm="1">
        <f t="array" ref="K3">_FV(Table1[[#This Row],[Funds]],"52 week high",TRUE)</f>
        <v>51.85</v>
      </c>
      <c r="L3" s="2" cm="1">
        <f t="array" ref="L3">_FV(Table1[[#This Row],[Funds]],"52 week low",TRUE)</f>
        <v>35.74</v>
      </c>
      <c r="M3" s="3">
        <f t="shared" si="0"/>
        <v>0</v>
      </c>
    </row>
    <row r="4" spans="1:13" x14ac:dyDescent="0.3">
      <c r="A4" s="1" t="e" vm="3">
        <v>#VALUE!</v>
      </c>
      <c r="B4" s="4" t="str" cm="1">
        <f t="array" ref="B4">_FV(A4,"Ticker symbol",TRUE)</f>
        <v>SNSR</v>
      </c>
      <c r="C4" s="1" t="s">
        <v>13</v>
      </c>
      <c r="D4" s="1" t="s">
        <v>15</v>
      </c>
      <c r="E4" s="3" cm="1">
        <f t="array" ref="E4">_FV(A4,"Expense ratio",TRUE)</f>
        <v>6.8999999999999999E-3</v>
      </c>
      <c r="F4" s="2" cm="1">
        <f t="array" ref="F4">_FV(A4,"Open")</f>
        <v>25.51</v>
      </c>
      <c r="G4" s="2" cm="1">
        <f t="array" ref="G4">_FV(A4,"High")</f>
        <v>25.69</v>
      </c>
      <c r="H4" s="2" cm="1">
        <f t="array" ref="H4">_FV(A4,"Low")</f>
        <v>25.41</v>
      </c>
      <c r="I4" s="2" cm="1">
        <f t="array" ref="I4">_FV(A4,"Price")</f>
        <v>25.69</v>
      </c>
      <c r="J4" s="3" cm="1">
        <f t="array" ref="J4">_FV(A4,"Change (%)",TRUE)</f>
        <v>1.0621999999999999E-2</v>
      </c>
      <c r="K4" s="2" cm="1">
        <f t="array" ref="K4">_FV(Table1[[#This Row],[Funds]],"52 week high",TRUE)</f>
        <v>25.69</v>
      </c>
      <c r="L4" s="2" cm="1">
        <f t="array" ref="L4">_FV(Table1[[#This Row],[Funds]],"52 week low",TRUE)</f>
        <v>14.809699999999999</v>
      </c>
      <c r="M4" s="3">
        <f t="shared" si="0"/>
        <v>0</v>
      </c>
    </row>
    <row r="5" spans="1:13" x14ac:dyDescent="0.3">
      <c r="A5" s="1" t="e" vm="4">
        <v>#VALUE!</v>
      </c>
      <c r="B5" s="1" t="str" cm="1">
        <f t="array" ref="B5">_FV(A5,"Ticker symbol",TRUE)</f>
        <v>IHI</v>
      </c>
      <c r="C5" s="1" t="s">
        <v>13</v>
      </c>
      <c r="D5" s="1" t="s">
        <v>14</v>
      </c>
      <c r="E5" s="3" cm="1">
        <f t="array" ref="E5">_FV(A5,"Expense ratio",TRUE)</f>
        <v>4.3E-3</v>
      </c>
      <c r="F5" s="2" cm="1">
        <f t="array" ref="F5">_FV(A5,"Open")</f>
        <v>280</v>
      </c>
      <c r="G5" s="2" cm="1">
        <f t="array" ref="G5">_FV(A5,"High")</f>
        <v>280</v>
      </c>
      <c r="H5" s="2" cm="1">
        <f t="array" ref="H5">_FV(A5,"Low")</f>
        <v>276.72000000000003</v>
      </c>
      <c r="I5" s="2" cm="1">
        <f t="array" ref="I5">_FV(A5,"Price")</f>
        <v>278.11500000000001</v>
      </c>
      <c r="J5" s="3" cm="1">
        <f t="array" ref="J5">_FV(A5,"Change (%)",TRUE)</f>
        <v>-9.9150000000000002E-3</v>
      </c>
      <c r="K5" s="2" cm="1">
        <f t="array" ref="K5">_FV(Table1[[#This Row],[Funds]],"52 week high",TRUE)</f>
        <v>278.19</v>
      </c>
      <c r="L5" s="2" cm="1">
        <f t="array" ref="L5">_FV(Table1[[#This Row],[Funds]],"52 week low",TRUE)</f>
        <v>183.25</v>
      </c>
      <c r="M5" s="3">
        <f t="shared" si="0"/>
        <v>2.6959991372798675E-4</v>
      </c>
    </row>
    <row r="6" spans="1:13" x14ac:dyDescent="0.3">
      <c r="A6" s="1" t="e" vm="5">
        <v>#VALUE!</v>
      </c>
      <c r="B6" s="1" t="str" cm="1">
        <f t="array" ref="B6">_FV(A6,"Ticker symbol",TRUE)</f>
        <v>FBT</v>
      </c>
      <c r="C6" s="1" t="s">
        <v>13</v>
      </c>
      <c r="D6" s="1" t="s">
        <v>14</v>
      </c>
      <c r="E6" s="3" cm="1">
        <f t="array" ref="E6">_FV(A6,"Expense ratio",TRUE)</f>
        <v>5.6999999999999993E-3</v>
      </c>
      <c r="F6" s="2" cm="1">
        <f t="array" ref="F6">_FV(A6,"Open")</f>
        <v>175.44</v>
      </c>
      <c r="G6" s="2" cm="1">
        <f t="array" ref="G6">_FV(A6,"High")</f>
        <v>175.44</v>
      </c>
      <c r="H6" s="2" cm="1">
        <f t="array" ref="H6">_FV(A6,"Low")</f>
        <v>172.98500000000001</v>
      </c>
      <c r="I6" s="2" cm="1">
        <f t="array" ref="I6">_FV(A6,"Price")</f>
        <v>175.01990000000001</v>
      </c>
      <c r="J6" s="3" cm="1">
        <f t="array" ref="J6">_FV(A6,"Change (%)",TRUE)</f>
        <v>-5.6249999999999998E-3</v>
      </c>
      <c r="K6" s="2" cm="1">
        <f t="array" ref="K6">_FV(Table1[[#This Row],[Funds]],"52 week high",TRUE)</f>
        <v>175.83</v>
      </c>
      <c r="L6" s="2" cm="1">
        <f t="array" ref="L6">_FV(Table1[[#This Row],[Funds]],"52 week low",TRUE)</f>
        <v>108.08</v>
      </c>
      <c r="M6" s="3">
        <f t="shared" si="0"/>
        <v>4.6072911334812351E-3</v>
      </c>
    </row>
    <row r="7" spans="1:13" x14ac:dyDescent="0.3">
      <c r="A7" s="1" t="e" vm="6">
        <v>#VALUE!</v>
      </c>
      <c r="B7" s="1" t="str" cm="1">
        <f t="array" ref="B7">_FV(A7,"Ticker symbol",TRUE)</f>
        <v>XLV</v>
      </c>
      <c r="C7" s="1" t="s">
        <v>13</v>
      </c>
      <c r="D7" s="1" t="s">
        <v>14</v>
      </c>
      <c r="E7" s="3" cm="1">
        <f t="array" ref="E7">_FV(A7,"Expense ratio",TRUE)</f>
        <v>1.4000000000000002E-3</v>
      </c>
      <c r="F7" s="2" cm="1">
        <f t="array" ref="F7">_FV(A7,"Open")</f>
        <v>104.5</v>
      </c>
      <c r="G7" s="2" cm="1">
        <f t="array" ref="G7">_FV(A7,"High")</f>
        <v>104.54</v>
      </c>
      <c r="H7" s="2" cm="1">
        <f t="array" ref="H7">_FV(A7,"Low")</f>
        <v>103.72499999999999</v>
      </c>
      <c r="I7" s="2" cm="1">
        <f t="array" ref="I7">_FV(A7,"Price")</f>
        <v>104.08</v>
      </c>
      <c r="J7" s="3" cm="1">
        <f t="array" ref="J7">_FV(A7,"Change (%)",TRUE)</f>
        <v>-5.6369999999999996E-3</v>
      </c>
      <c r="K7" s="2" cm="1">
        <f t="array" ref="K7">_FV(Table1[[#This Row],[Funds]],"52 week high",TRUE)</f>
        <v>105.08</v>
      </c>
      <c r="L7" s="2" cm="1">
        <f t="array" ref="L7">_FV(Table1[[#This Row],[Funds]],"52 week low",TRUE)</f>
        <v>73.540000000000006</v>
      </c>
      <c r="M7" s="3">
        <f t="shared" si="0"/>
        <v>9.5165588123334605E-3</v>
      </c>
    </row>
    <row r="8" spans="1:13" x14ac:dyDescent="0.3">
      <c r="A8" s="1" t="e" vm="7">
        <v>#VALUE!</v>
      </c>
      <c r="B8" s="1" t="str" cm="1">
        <f t="array" ref="B8">_FV(A8,"Ticker symbol",TRUE)</f>
        <v>GLDM</v>
      </c>
      <c r="C8" s="1" t="s">
        <v>13</v>
      </c>
      <c r="D8" s="1" t="s">
        <v>16</v>
      </c>
      <c r="E8" s="3" cm="1">
        <f t="array" ref="E8">_FV(A8,"Expense ratio",TRUE)</f>
        <v>1.8E-3</v>
      </c>
      <c r="F8" s="2" cm="1">
        <f t="array" ref="F8">_FV(A8,"Open")</f>
        <v>18.010000000000002</v>
      </c>
      <c r="G8" s="2" cm="1">
        <f t="array" ref="G8">_FV(A8,"High")</f>
        <v>18.03</v>
      </c>
      <c r="H8" s="2" cm="1">
        <f t="array" ref="H8">_FV(A8,"Low")</f>
        <v>17.899999999999999</v>
      </c>
      <c r="I8" s="2" cm="1">
        <f t="array" ref="I8">_FV(A8,"Price")</f>
        <v>17.900099999999998</v>
      </c>
      <c r="J8" s="3" cm="1">
        <f t="array" ref="J8">_FV(A8,"Change (%)",TRUE)</f>
        <v>-9.127999999999999E-3</v>
      </c>
      <c r="K8" s="2" cm="1">
        <f t="array" ref="K8">_FV(Table1[[#This Row],[Funds]],"52 week high",TRUE)</f>
        <v>18.12</v>
      </c>
      <c r="L8" s="2" cm="1">
        <f t="array" ref="L8">_FV(Table1[[#This Row],[Funds]],"52 week low",TRUE)</f>
        <v>13.99</v>
      </c>
      <c r="M8" s="3">
        <f t="shared" si="0"/>
        <v>1.2135761589404119E-2</v>
      </c>
    </row>
    <row r="9" spans="1:13" x14ac:dyDescent="0.3">
      <c r="A9" s="1" t="e" vm="8">
        <v>#VALUE!</v>
      </c>
      <c r="B9" s="4" t="str" cm="1">
        <f t="array" ref="B9">_FV(A9,"Ticker symbol",TRUE)</f>
        <v>HACK</v>
      </c>
      <c r="C9" s="1" t="s">
        <v>13</v>
      </c>
      <c r="D9" s="1" t="s">
        <v>15</v>
      </c>
      <c r="E9" s="3" cm="1">
        <f t="array" ref="E9">_FV(A9,"Expense ratio",TRUE)</f>
        <v>7.1999999999999998E-3</v>
      </c>
      <c r="F9" s="2" cm="1">
        <f t="array" ref="F9">_FV(A9,"Open")</f>
        <v>45.44</v>
      </c>
      <c r="G9" s="2" cm="1">
        <f t="array" ref="G9">_FV(A9,"High")</f>
        <v>46.02</v>
      </c>
      <c r="H9" s="2" cm="1">
        <f t="array" ref="H9">_FV(A9,"Low")</f>
        <v>45.24</v>
      </c>
      <c r="I9" s="2" cm="1">
        <f t="array" ref="I9">_FV(A9,"Price")</f>
        <v>45.92</v>
      </c>
      <c r="J9" s="3" cm="1">
        <f t="array" ref="J9">_FV(A9,"Change (%)",TRUE)</f>
        <v>1.6153999999999998E-2</v>
      </c>
      <c r="K9" s="2" cm="1">
        <f t="array" ref="K9">_FV(Table1[[#This Row],[Funds]],"52 week high",TRUE)</f>
        <v>46.77</v>
      </c>
      <c r="L9" s="2" cm="1">
        <f t="array" ref="L9">_FV(Table1[[#This Row],[Funds]],"52 week low",TRUE)</f>
        <v>29.02</v>
      </c>
      <c r="M9" s="3">
        <f t="shared" si="0"/>
        <v>1.8174043190079141E-2</v>
      </c>
    </row>
    <row r="10" spans="1:13" x14ac:dyDescent="0.3">
      <c r="A10" s="1" t="e" vm="9">
        <v>#VALUE!</v>
      </c>
      <c r="B10" s="4" t="str" cm="1">
        <f t="array" ref="B10">_FV(A10,"Ticker symbol",TRUE)</f>
        <v>ARKQ</v>
      </c>
      <c r="C10" s="1" t="s">
        <v>13</v>
      </c>
      <c r="D10" s="1" t="s">
        <v>15</v>
      </c>
      <c r="E10" s="3" cm="1">
        <f t="array" ref="E10">_FV(A10,"Expense ratio",TRUE)</f>
        <v>7.4999999999999997E-3</v>
      </c>
      <c r="F10" s="2" cm="1">
        <f t="array" ref="F10">_FV(A10,"Open")</f>
        <v>51.97</v>
      </c>
      <c r="G10" s="2" cm="1">
        <f t="array" ref="G10">_FV(A10,"High")</f>
        <v>52.33</v>
      </c>
      <c r="H10" s="2" cm="1">
        <f t="array" ref="H10">_FV(A10,"Low")</f>
        <v>51.6601</v>
      </c>
      <c r="I10" s="2" cm="1">
        <f t="array" ref="I10">_FV(A10,"Price")</f>
        <v>52.27</v>
      </c>
      <c r="J10" s="3" cm="1">
        <f t="array" ref="J10">_FV(A10,"Change (%)",TRUE)</f>
        <v>1.4754E-2</v>
      </c>
      <c r="K10" s="2" cm="1">
        <f t="array" ref="K10">_FV(Table1[[#This Row],[Funds]],"52 week high",TRUE)</f>
        <v>53.46</v>
      </c>
      <c r="L10" s="2" cm="1">
        <f t="array" ref="L10">_FV(Table1[[#This Row],[Funds]],"52 week low",TRUE)</f>
        <v>26.19</v>
      </c>
      <c r="M10" s="3">
        <f t="shared" si="0"/>
        <v>2.225963337074444E-2</v>
      </c>
    </row>
    <row r="11" spans="1:13" x14ac:dyDescent="0.3">
      <c r="A11" s="1" t="e" vm="10">
        <v>#VALUE!</v>
      </c>
      <c r="B11" s="4" t="str" cm="1">
        <f t="array" ref="B11">_FV(A11,"Ticker symbol",TRUE)</f>
        <v>GDAT</v>
      </c>
      <c r="C11" s="1" t="s">
        <v>13</v>
      </c>
      <c r="D11" s="1" t="s">
        <v>15</v>
      </c>
      <c r="E11" s="3" cm="1">
        <f t="array" ref="E11">_FV(A11,"Expense ratio",TRUE)</f>
        <v>5.0000000000000001E-3</v>
      </c>
      <c r="F11" s="2" cm="1">
        <f t="array" ref="F11">_FV(A11,"Open")</f>
        <v>65.159599999999998</v>
      </c>
      <c r="G11" s="2" cm="1">
        <f t="array" ref="G11">_FV(A11,"High")</f>
        <v>65.575000000000003</v>
      </c>
      <c r="H11" s="2" cm="1">
        <f t="array" ref="H11">_FV(A11,"Low")</f>
        <v>65.159599999999998</v>
      </c>
      <c r="I11" s="2" cm="1">
        <f t="array" ref="I11">_FV(A11,"Price")</f>
        <v>65.536799999999999</v>
      </c>
      <c r="J11" s="3" cm="1">
        <f t="array" ref="J11">_FV(A11,"Change (%)",TRUE)</f>
        <v>8.7609999999999997E-3</v>
      </c>
      <c r="K11" s="2" cm="1">
        <f t="array" ref="K11">_FV(Table1[[#This Row],[Funds]],"52 week high",TRUE)</f>
        <v>67.260000000000005</v>
      </c>
      <c r="L11" s="2" cm="1">
        <f t="array" ref="L11">_FV(Table1[[#This Row],[Funds]],"52 week low",TRUE)</f>
        <v>41.99</v>
      </c>
      <c r="M11" s="3">
        <f t="shared" si="0"/>
        <v>2.5619982158786879E-2</v>
      </c>
    </row>
    <row r="12" spans="1:13" x14ac:dyDescent="0.3">
      <c r="A12" s="1" t="e" vm="11">
        <v>#VALUE!</v>
      </c>
      <c r="B12" s="1" t="str" cm="1">
        <f t="array" ref="B12">_FV(A12,"Ticker symbol",TRUE)</f>
        <v>SLV</v>
      </c>
      <c r="C12" s="1" t="s">
        <v>13</v>
      </c>
      <c r="D12" s="1" t="s">
        <v>16</v>
      </c>
      <c r="E12" s="3" cm="1">
        <f t="array" ref="E12">_FV(A12,"Expense ratio",TRUE)</f>
        <v>5.0000000000000001E-3</v>
      </c>
      <c r="F12" s="2" cm="1">
        <f t="array" ref="F12">_FV(A12,"Open")</f>
        <v>18</v>
      </c>
      <c r="G12" s="2" cm="1">
        <f t="array" ref="G12">_FV(A12,"High")</f>
        <v>18.059999999999999</v>
      </c>
      <c r="H12" s="2" cm="1">
        <f t="array" ref="H12">_FV(A12,"Low")</f>
        <v>17.809999999999999</v>
      </c>
      <c r="I12" s="2" cm="1">
        <f t="array" ref="I12">_FV(A12,"Price")</f>
        <v>17.844999999999999</v>
      </c>
      <c r="J12" s="3" cm="1">
        <f t="array" ref="J12">_FV(A12,"Change (%)",TRUE)</f>
        <v>-1.7346E-2</v>
      </c>
      <c r="K12" s="2" cm="1">
        <f t="array" ref="K12">_FV(Table1[[#This Row],[Funds]],"52 week high",TRUE)</f>
        <v>18.350000000000001</v>
      </c>
      <c r="L12" s="2" cm="1">
        <f t="array" ref="L12">_FV(Table1[[#This Row],[Funds]],"52 week low",TRUE)</f>
        <v>10.86</v>
      </c>
      <c r="M12" s="3">
        <f t="shared" si="0"/>
        <v>2.7520435967302588E-2</v>
      </c>
    </row>
    <row r="13" spans="1:13" x14ac:dyDescent="0.3">
      <c r="A13" s="1" t="e" vm="12">
        <v>#VALUE!</v>
      </c>
      <c r="B13" s="1" t="str" cm="1">
        <f t="array" ref="B13">_FV(A13,"Ticker symbol",TRUE)</f>
        <v>SMH</v>
      </c>
      <c r="C13" s="1" t="s">
        <v>13</v>
      </c>
      <c r="D13" s="1" t="s">
        <v>17</v>
      </c>
      <c r="E13" s="3" cm="1">
        <f t="array" ref="E13">_FV(A13,"Expense ratio",TRUE)</f>
        <v>3.4999999999999996E-3</v>
      </c>
      <c r="F13" s="2" cm="1">
        <f t="array" ref="F13">_FV(A13,"Open")</f>
        <v>158.09</v>
      </c>
      <c r="G13" s="2" cm="1">
        <f t="array" ref="G13">_FV(A13,"High")</f>
        <v>159.6532</v>
      </c>
      <c r="H13" s="2" cm="1">
        <f t="array" ref="H13">_FV(A13,"Low")</f>
        <v>157.1</v>
      </c>
      <c r="I13" s="2" cm="1">
        <f t="array" ref="I13">_FV(A13,"Price")</f>
        <v>158.93199999999999</v>
      </c>
      <c r="J13" s="3" cm="1">
        <f t="array" ref="J13">_FV(A13,"Change (%)",TRUE)</f>
        <v>-4.1229999999999999E-3</v>
      </c>
      <c r="K13" s="2" cm="1">
        <f t="array" ref="K13">_FV(Table1[[#This Row],[Funds]],"52 week high",TRUE)</f>
        <v>164.0539</v>
      </c>
      <c r="L13" s="2" cm="1">
        <f t="array" ref="L13">_FV(Table1[[#This Row],[Funds]],"52 week low",TRUE)</f>
        <v>96</v>
      </c>
      <c r="M13" s="3">
        <f t="shared" si="0"/>
        <v>3.1220836566518754E-2</v>
      </c>
    </row>
    <row r="14" spans="1:13" x14ac:dyDescent="0.3">
      <c r="A14" s="1" t="e" vm="13">
        <v>#VALUE!</v>
      </c>
      <c r="B14" s="4" t="str" cm="1">
        <f t="array" ref="B14">_FV(A14,"Ticker symbol",TRUE)</f>
        <v>IHAK</v>
      </c>
      <c r="C14" s="1" t="s">
        <v>13</v>
      </c>
      <c r="D14" s="1" t="s">
        <v>15</v>
      </c>
      <c r="E14" s="3" t="e" cm="1" vm="14">
        <f t="array" ref="E14">_FV(A14,"Expense ratio",TRUE)</f>
        <v>#VALUE!</v>
      </c>
      <c r="F14" s="2" cm="1">
        <f t="array" ref="F14">_FV(A14,"Open")</f>
        <v>31.82</v>
      </c>
      <c r="G14" s="2" cm="1">
        <f t="array" ref="G14">_FV(A14,"High")</f>
        <v>32.15</v>
      </c>
      <c r="H14" s="2" cm="1">
        <f t="array" ref="H14">_FV(A14,"Low")</f>
        <v>31.5883</v>
      </c>
      <c r="I14" s="2" cm="1">
        <f t="array" ref="I14">_FV(A14,"Price")</f>
        <v>32.11</v>
      </c>
      <c r="J14" s="3" cm="1">
        <f t="array" ref="J14">_FV(A14,"Change (%)",TRUE)</f>
        <v>1.4855E-2</v>
      </c>
      <c r="K14" s="2" cm="1">
        <f t="array" ref="K14">_FV(Table1[[#This Row],[Funds]],"52 week high",TRUE)</f>
        <v>33.1601</v>
      </c>
      <c r="L14" s="2" cm="1">
        <f t="array" ref="L14">_FV(Table1[[#This Row],[Funds]],"52 week low",TRUE)</f>
        <v>20.36</v>
      </c>
      <c r="M14" s="3">
        <f t="shared" si="0"/>
        <v>3.1667576394522348E-2</v>
      </c>
    </row>
    <row r="15" spans="1:13" x14ac:dyDescent="0.3">
      <c r="A15" s="1" t="e" vm="15">
        <v>#VALUE!</v>
      </c>
      <c r="B15" s="1" t="str" cm="1">
        <f t="array" ref="B15">_FV(A15,"Ticker symbol",TRUE)</f>
        <v>FTEC</v>
      </c>
      <c r="C15" s="1" t="s">
        <v>13</v>
      </c>
      <c r="D15" s="1" t="s">
        <v>15</v>
      </c>
      <c r="E15" s="3" cm="1">
        <f t="array" ref="E15">_FV(A15,"Expense ratio",TRUE)</f>
        <v>8.0000000000000004E-4</v>
      </c>
      <c r="F15" s="2" cm="1">
        <f t="array" ref="F15">_FV(A15,"Open")</f>
        <v>83.92</v>
      </c>
      <c r="G15" s="2" cm="1">
        <f t="array" ref="G15">_FV(A15,"High")</f>
        <v>83.958299999999994</v>
      </c>
      <c r="H15" s="2" cm="1">
        <f t="array" ref="H15">_FV(A15,"Low")</f>
        <v>83.02</v>
      </c>
      <c r="I15" s="2" cm="1">
        <f t="array" ref="I15">_FV(A15,"Price")</f>
        <v>83.58</v>
      </c>
      <c r="J15" s="3" cm="1">
        <f t="array" ref="J15">_FV(A15,"Change (%)",TRUE)</f>
        <v>-1.3455999999999999E-2</v>
      </c>
      <c r="K15" s="2" cm="1">
        <f t="array" ref="K15">_FV(Table1[[#This Row],[Funds]],"52 week high",TRUE)</f>
        <v>86.4</v>
      </c>
      <c r="L15" s="2" cm="1">
        <f t="array" ref="L15">_FV(Table1[[#This Row],[Funds]],"52 week low",TRUE)</f>
        <v>53</v>
      </c>
      <c r="M15" s="3">
        <f t="shared" si="0"/>
        <v>3.2638888888888974E-2</v>
      </c>
    </row>
    <row r="16" spans="1:13" x14ac:dyDescent="0.3">
      <c r="A16" s="1" t="e" vm="16">
        <v>#VALUE!</v>
      </c>
      <c r="B16" s="1" t="str" cm="1">
        <f t="array" ref="B16">_FV(A16,"Ticker symbol",TRUE)</f>
        <v>XLK</v>
      </c>
      <c r="C16" s="1" t="s">
        <v>13</v>
      </c>
      <c r="D16" s="1" t="s">
        <v>15</v>
      </c>
      <c r="E16" s="3" cm="1">
        <f t="array" ref="E16">_FV(A16,"Expense ratio",TRUE)</f>
        <v>1.4000000000000002E-3</v>
      </c>
      <c r="F16" s="2" cm="1">
        <f t="array" ref="F16">_FV(A16,"Open")</f>
        <v>106.495</v>
      </c>
      <c r="G16" s="2" cm="1">
        <f t="array" ref="G16">_FV(A16,"High")</f>
        <v>106.79</v>
      </c>
      <c r="H16" s="2" cm="1">
        <f t="array" ref="H16">_FV(A16,"Low")</f>
        <v>105.4906</v>
      </c>
      <c r="I16" s="2" cm="1">
        <f t="array" ref="I16">_FV(A16,"Price")</f>
        <v>106.05</v>
      </c>
      <c r="J16" s="3" cm="1">
        <f t="array" ref="J16">_FV(A16,"Change (%)",TRUE)</f>
        <v>-1.4588E-2</v>
      </c>
      <c r="K16" s="2" cm="1">
        <f t="array" ref="K16">_FV(Table1[[#This Row],[Funds]],"52 week high",TRUE)</f>
        <v>109.72</v>
      </c>
      <c r="L16" s="2" cm="1">
        <f t="array" ref="L16">_FV(Table1[[#This Row],[Funds]],"52 week low",TRUE)</f>
        <v>68.099999999999994</v>
      </c>
      <c r="M16" s="3">
        <f t="shared" si="0"/>
        <v>3.3448778709442233E-2</v>
      </c>
    </row>
    <row r="17" spans="1:13" x14ac:dyDescent="0.3">
      <c r="A17" s="1" t="e" vm="17">
        <v>#VALUE!</v>
      </c>
      <c r="B17" s="1" t="str" cm="1">
        <f t="array" ref="B17">_FV(A17,"Ticker symbol",TRUE)</f>
        <v>VGT</v>
      </c>
      <c r="C17" s="1" t="s">
        <v>13</v>
      </c>
      <c r="D17" s="1" t="s">
        <v>15</v>
      </c>
      <c r="E17" s="3" cm="1">
        <f t="array" ref="E17">_FV(A17,"Expense ratio",TRUE)</f>
        <v>1E-3</v>
      </c>
      <c r="F17" s="2" cm="1">
        <f t="array" ref="F17">_FV(A17,"Open")</f>
        <v>283.22000000000003</v>
      </c>
      <c r="G17" s="2" cm="1">
        <f t="array" ref="G17">_FV(A17,"High")</f>
        <v>284.5</v>
      </c>
      <c r="H17" s="2" cm="1">
        <f t="array" ref="H17">_FV(A17,"Low")</f>
        <v>280.98</v>
      </c>
      <c r="I17" s="2" cm="1">
        <f t="array" ref="I17">_FV(A17,"Price")</f>
        <v>282.64</v>
      </c>
      <c r="J17" s="3" cm="1">
        <f t="array" ref="J17">_FV(A17,"Change (%)",TRUE)</f>
        <v>-1.4333E-2</v>
      </c>
      <c r="K17" s="2" cm="1">
        <f t="array" ref="K17">_FV(Table1[[#This Row],[Funds]],"52 week high",TRUE)</f>
        <v>292.44</v>
      </c>
      <c r="L17" s="2" cm="1">
        <f t="array" ref="L17">_FV(Table1[[#This Row],[Funds]],"52 week low",TRUE)</f>
        <v>179.45</v>
      </c>
      <c r="M17" s="3">
        <f t="shared" si="0"/>
        <v>3.3511147585829612E-2</v>
      </c>
    </row>
    <row r="18" spans="1:13" x14ac:dyDescent="0.3">
      <c r="A18" s="1" t="e" vm="18">
        <v>#VALUE!</v>
      </c>
      <c r="B18" s="1" t="str" cm="1">
        <f t="array" ref="B18">_FV(A18,"Ticker symbol",TRUE)</f>
        <v>XSD</v>
      </c>
      <c r="C18" s="1" t="s">
        <v>13</v>
      </c>
      <c r="D18" s="1" t="s">
        <v>17</v>
      </c>
      <c r="E18" s="3" cm="1">
        <f t="array" ref="E18">_FV(A18,"Expense ratio",TRUE)</f>
        <v>3.4999999999999996E-3</v>
      </c>
      <c r="F18" s="2" cm="1">
        <f t="array" ref="F18">_FV(A18,"Open")</f>
        <v>117</v>
      </c>
      <c r="G18" s="2" cm="1">
        <f t="array" ref="G18">_FV(A18,"High")</f>
        <v>117.182</v>
      </c>
      <c r="H18" s="2" cm="1">
        <f t="array" ref="H18">_FV(A18,"Low")</f>
        <v>116.125</v>
      </c>
      <c r="I18" s="2" cm="1">
        <f t="array" ref="I18">_FV(A18,"Price")</f>
        <v>116.81010000000001</v>
      </c>
      <c r="J18" s="3" cm="1">
        <f t="array" ref="J18">_FV(A18,"Change (%)",TRUE)</f>
        <v>-1.3512E-2</v>
      </c>
      <c r="K18" s="2" cm="1">
        <f t="array" ref="K18">_FV(Table1[[#This Row],[Funds]],"52 week high",TRUE)</f>
        <v>120.95</v>
      </c>
      <c r="L18" s="2" cm="1">
        <f t="array" ref="L18">_FV(Table1[[#This Row],[Funds]],"52 week low",TRUE)</f>
        <v>68.948099999999997</v>
      </c>
      <c r="M18" s="3">
        <f t="shared" si="0"/>
        <v>3.4228193468375336E-2</v>
      </c>
    </row>
    <row r="19" spans="1:13" x14ac:dyDescent="0.3">
      <c r="A19" s="1" t="e" vm="19">
        <v>#VALUE!</v>
      </c>
      <c r="B19" s="1" t="str" cm="1">
        <f t="array" ref="B19">_FV(A19,"Ticker symbol",TRUE)</f>
        <v>ARKG</v>
      </c>
      <c r="C19" s="1" t="s">
        <v>13</v>
      </c>
      <c r="D19" s="1" t="s">
        <v>14</v>
      </c>
      <c r="E19" s="3" cm="1">
        <f t="array" ref="E19">_FV(A19,"Expense ratio",TRUE)</f>
        <v>7.4999999999999997E-3</v>
      </c>
      <c r="F19" s="2" cm="1">
        <f t="array" ref="F19">_FV(A19,"Open")</f>
        <v>57.06</v>
      </c>
      <c r="G19" s="2" cm="1">
        <f t="array" ref="G19">_FV(A19,"High")</f>
        <v>57.155000000000001</v>
      </c>
      <c r="H19" s="2" cm="1">
        <f t="array" ref="H19">_FV(A19,"Low")</f>
        <v>55.72</v>
      </c>
      <c r="I19" s="2" cm="1">
        <f t="array" ref="I19">_FV(A19,"Price")</f>
        <v>56.094999999999999</v>
      </c>
      <c r="J19" s="3" cm="1">
        <f t="array" ref="J19">_FV(A19,"Change (%)",TRUE)</f>
        <v>-2.579E-2</v>
      </c>
      <c r="K19" s="2" cm="1">
        <f t="array" ref="K19">_FV(Table1[[#This Row],[Funds]],"52 week high",TRUE)</f>
        <v>58.47</v>
      </c>
      <c r="L19" s="2" cm="1">
        <f t="array" ref="L19">_FV(Table1[[#This Row],[Funds]],"52 week low",TRUE)</f>
        <v>24</v>
      </c>
      <c r="M19" s="3">
        <f t="shared" si="0"/>
        <v>4.0619120916709425E-2</v>
      </c>
    </row>
    <row r="20" spans="1:13" x14ac:dyDescent="0.3">
      <c r="A20" s="1" t="e" vm="20">
        <v>#VALUE!</v>
      </c>
      <c r="B20" s="4" t="str" cm="1">
        <f t="array" ref="B20">_FV(A20,"Ticker symbol",TRUE)</f>
        <v>XITK</v>
      </c>
      <c r="C20" s="1" t="s">
        <v>13</v>
      </c>
      <c r="D20" s="1" t="s">
        <v>15</v>
      </c>
      <c r="E20" s="3" cm="1">
        <f t="array" ref="E20">_FV(A20,"Expense ratio",TRUE)</f>
        <v>4.5000000000000005E-3</v>
      </c>
      <c r="F20" s="2" cm="1">
        <f t="array" ref="F20">_FV(A20,"Open")</f>
        <v>150.19999999999999</v>
      </c>
      <c r="G20" s="2" cm="1">
        <f t="array" ref="G20">_FV(A20,"High")</f>
        <v>151.38</v>
      </c>
      <c r="H20" s="2" cm="1">
        <f t="array" ref="H20">_FV(A20,"Low")</f>
        <v>149.43700000000001</v>
      </c>
      <c r="I20" s="2" cm="1">
        <f t="array" ref="I20">_FV(A20,"Price")</f>
        <v>151.2039</v>
      </c>
      <c r="J20" s="3" cm="1">
        <f t="array" ref="J20">_FV(A20,"Change (%)",TRUE)</f>
        <v>6.6839999999999998E-3</v>
      </c>
      <c r="K20" s="2" cm="1">
        <f t="array" ref="K20">_FV(Table1[[#This Row],[Funds]],"52 week high",TRUE)</f>
        <v>159.9</v>
      </c>
      <c r="L20" s="2" cm="1">
        <f t="array" ref="L20">_FV(Table1[[#This Row],[Funds]],"52 week low",TRUE)</f>
        <v>81.5</v>
      </c>
      <c r="M20" s="3">
        <f t="shared" si="0"/>
        <v>5.4384615384615392E-2</v>
      </c>
    </row>
    <row r="21" spans="1:13" x14ac:dyDescent="0.3">
      <c r="A21" s="1" t="e" vm="21">
        <v>#VALUE!</v>
      </c>
      <c r="B21" s="1" t="str" cm="1">
        <f t="array" ref="B21">_FV(A21,"Ticker symbol",TRUE)</f>
        <v>VOO</v>
      </c>
      <c r="C21" s="1" t="s">
        <v>13</v>
      </c>
      <c r="D21" s="1" t="s">
        <v>18</v>
      </c>
      <c r="E21" s="3" cm="1">
        <f t="array" ref="E21">_FV(A21,"Expense ratio",TRUE)</f>
        <v>4.0000000000000002E-4</v>
      </c>
      <c r="F21" s="2" cm="1">
        <f t="array" ref="F21">_FV(A21,"Open")</f>
        <v>293.74</v>
      </c>
      <c r="G21" s="2" cm="1">
        <f t="array" ref="G21">_FV(A21,"High")</f>
        <v>294.61</v>
      </c>
      <c r="H21" s="2" cm="1">
        <f t="array" ref="H21">_FV(A21,"Low")</f>
        <v>293.14999999999998</v>
      </c>
      <c r="I21" s="2" cm="1">
        <f t="array" ref="I21">_FV(A21,"Price")</f>
        <v>293.62</v>
      </c>
      <c r="J21" s="3" cm="1">
        <f t="array" ref="J21">_FV(A21,"Change (%)",TRUE)</f>
        <v>-7.1349999999999998E-3</v>
      </c>
      <c r="K21" s="2" cm="1">
        <f t="array" ref="K21">_FV(Table1[[#This Row],[Funds]],"52 week high",TRUE)</f>
        <v>311.58999999999997</v>
      </c>
      <c r="L21" s="2" cm="1">
        <f t="array" ref="L21">_FV(Table1[[#This Row],[Funds]],"52 week low",TRUE)</f>
        <v>200.55</v>
      </c>
      <c r="M21" s="3">
        <f t="shared" si="0"/>
        <v>5.7671940691292958E-2</v>
      </c>
    </row>
    <row r="22" spans="1:13" x14ac:dyDescent="0.3">
      <c r="A22" s="1" t="e" vm="22">
        <v>#VALUE!</v>
      </c>
      <c r="B22" s="1" t="str" cm="1">
        <f t="array" ref="B22">_FV(A22,"Ticker symbol",TRUE)</f>
        <v>IVV</v>
      </c>
      <c r="C22" s="1" t="s">
        <v>13</v>
      </c>
      <c r="D22" s="1" t="s">
        <v>18</v>
      </c>
      <c r="E22" s="3" cm="1">
        <f t="array" ref="E22">_FV(A22,"Expense ratio",TRUE)</f>
        <v>4.0000000000000002E-4</v>
      </c>
      <c r="F22" s="2" cm="1">
        <f t="array" ref="F22">_FV(A22,"Open")</f>
        <v>320.91000000000003</v>
      </c>
      <c r="G22" s="2" cm="1">
        <f t="array" ref="G22">_FV(A22,"High")</f>
        <v>321.95999999999998</v>
      </c>
      <c r="H22" s="2" cm="1">
        <f t="array" ref="H22">_FV(A22,"Low")</f>
        <v>320.38</v>
      </c>
      <c r="I22" s="2" cm="1">
        <f t="array" ref="I22">_FV(A22,"Price")</f>
        <v>320.93</v>
      </c>
      <c r="J22" s="3" cm="1">
        <f t="array" ref="J22">_FV(A22,"Change (%)",TRUE)</f>
        <v>-7.1770000000000002E-3</v>
      </c>
      <c r="K22" s="2" cm="1">
        <f t="array" ref="K22">_FV(Table1[[#This Row],[Funds]],"52 week high",TRUE)</f>
        <v>340.63119999999998</v>
      </c>
      <c r="L22" s="2" cm="1">
        <f t="array" ref="L22">_FV(Table1[[#This Row],[Funds]],"52 week low",TRUE)</f>
        <v>220.2756</v>
      </c>
      <c r="M22" s="3">
        <f t="shared" si="0"/>
        <v>5.7837332575524418E-2</v>
      </c>
    </row>
    <row r="23" spans="1:13" x14ac:dyDescent="0.3">
      <c r="A23" s="1" t="e" vm="23">
        <v>#VALUE!</v>
      </c>
      <c r="B23" s="4" t="str" cm="1">
        <f t="array" ref="B23">_FV(A23,"Ticker symbol",TRUE)</f>
        <v>VTI</v>
      </c>
      <c r="C23" s="1" t="s">
        <v>13</v>
      </c>
      <c r="D23" s="1" t="s">
        <v>18</v>
      </c>
      <c r="E23" s="3" cm="1">
        <f t="array" ref="E23">_FV(A23,"Expense ratio",TRUE)</f>
        <v>4.0000000000000002E-4</v>
      </c>
      <c r="F23" s="2" cm="1">
        <f t="array" ref="F23">_FV(A23,"Open")</f>
        <v>162.1</v>
      </c>
      <c r="G23" s="2" cm="1">
        <f t="array" ref="G23">_FV(A23,"High")</f>
        <v>162.80000000000001</v>
      </c>
      <c r="H23" s="2" cm="1">
        <f t="array" ref="H23">_FV(A23,"Low")</f>
        <v>161.68</v>
      </c>
      <c r="I23" s="2" cm="1">
        <f t="array" ref="I23">_FV(A23,"Price")</f>
        <v>162.47999999999999</v>
      </c>
      <c r="J23" s="3" cm="1">
        <f t="array" ref="J23">_FV(A23,"Change (%)",TRUE)</f>
        <v>-4.4120000000000001E-3</v>
      </c>
      <c r="K23" s="2" cm="1">
        <f t="array" ref="K23">_FV(Table1[[#This Row],[Funds]],"52 week high",TRUE)</f>
        <v>172.55670000000001</v>
      </c>
      <c r="L23" s="2" cm="1">
        <f t="array" ref="L23">_FV(Table1[[#This Row],[Funds]],"52 week low",TRUE)</f>
        <v>109.49</v>
      </c>
      <c r="M23" s="3">
        <f t="shared" si="0"/>
        <v>5.839645751222651E-2</v>
      </c>
    </row>
    <row r="24" spans="1:13" x14ac:dyDescent="0.3">
      <c r="A24" s="1" t="e" vm="24">
        <v>#VALUE!</v>
      </c>
      <c r="B24" s="1" t="str" cm="1">
        <f t="array" ref="B24">_FV(A24,"Ticker symbol",TRUE)</f>
        <v>SKYY</v>
      </c>
      <c r="C24" s="1" t="s">
        <v>13</v>
      </c>
      <c r="D24" s="1" t="s">
        <v>19</v>
      </c>
      <c r="E24" s="3" cm="1">
        <f t="array" ref="E24">_FV(A24,"Expense ratio",TRUE)</f>
        <v>6.0000000000000001E-3</v>
      </c>
      <c r="F24" s="2" cm="1">
        <f t="array" ref="F24">_FV(A24,"Open")</f>
        <v>74.19</v>
      </c>
      <c r="G24" s="2" cm="1">
        <f t="array" ref="G24">_FV(A24,"High")</f>
        <v>74.359899999999996</v>
      </c>
      <c r="H24" s="2" cm="1">
        <f t="array" ref="H24">_FV(A24,"Low")</f>
        <v>73.31</v>
      </c>
      <c r="I24" s="2" cm="1">
        <f t="array" ref="I24">_FV(A24,"Price")</f>
        <v>74.040000000000006</v>
      </c>
      <c r="J24" s="3" cm="1">
        <f t="array" ref="J24">_FV(A24,"Change (%)",TRUE)</f>
        <v>-1.1482000000000001E-2</v>
      </c>
      <c r="K24" s="2" cm="1">
        <f t="array" ref="K24">_FV(Table1[[#This Row],[Funds]],"52 week high",TRUE)</f>
        <v>78.92</v>
      </c>
      <c r="L24" s="2" cm="1">
        <f t="array" ref="L24">_FV(Table1[[#This Row],[Funds]],"52 week low",TRUE)</f>
        <v>45</v>
      </c>
      <c r="M24" s="3">
        <f t="shared" si="0"/>
        <v>6.1834769386720674E-2</v>
      </c>
    </row>
    <row r="25" spans="1:13" x14ac:dyDescent="0.3">
      <c r="A25" s="1" t="e" vm="25">
        <v>#VALUE!</v>
      </c>
      <c r="B25" s="4" t="str" cm="1">
        <f t="array" ref="B25">_FV(A25,"Ticker symbol",TRUE)</f>
        <v>ARKW</v>
      </c>
      <c r="C25" s="1" t="s">
        <v>13</v>
      </c>
      <c r="D25" s="1" t="s">
        <v>15</v>
      </c>
      <c r="E25" s="3" cm="1">
        <f t="array" ref="E25">_FV(A25,"Expense ratio",TRUE)</f>
        <v>7.4999999999999997E-3</v>
      </c>
      <c r="F25" s="2" cm="1">
        <f t="array" ref="F25">_FV(A25,"Open")</f>
        <v>94.02</v>
      </c>
      <c r="G25" s="2" cm="1">
        <f t="array" ref="G25">_FV(A25,"High")</f>
        <v>94.63</v>
      </c>
      <c r="H25" s="2" cm="1">
        <f t="array" ref="H25">_FV(A25,"Low")</f>
        <v>93.270099999999999</v>
      </c>
      <c r="I25" s="2" cm="1">
        <f t="array" ref="I25">_FV(A25,"Price")</f>
        <v>94.34</v>
      </c>
      <c r="J25" s="3" cm="1">
        <f t="array" ref="J25">_FV(A25,"Change (%)",TRUE)</f>
        <v>7.1530000000000005E-3</v>
      </c>
      <c r="K25" s="2" cm="1">
        <f t="array" ref="K25">_FV(Table1[[#This Row],[Funds]],"52 week high",TRUE)</f>
        <v>100.91</v>
      </c>
      <c r="L25" s="2" cm="1">
        <f t="array" ref="L25">_FV(Table1[[#This Row],[Funds]],"52 week low",TRUE)</f>
        <v>40.494999999999997</v>
      </c>
      <c r="M25" s="3">
        <f t="shared" si="0"/>
        <v>6.5107521553859807E-2</v>
      </c>
    </row>
    <row r="26" spans="1:13" x14ac:dyDescent="0.3">
      <c r="A26" s="1" t="e" vm="26">
        <v>#VALUE!</v>
      </c>
      <c r="B26" s="1" t="str" cm="1">
        <f t="array" ref="B26">_FV(A26,"Ticker symbol",TRUE)</f>
        <v>CLOU</v>
      </c>
      <c r="C26" s="1" t="s">
        <v>13</v>
      </c>
      <c r="D26" s="1" t="s">
        <v>19</v>
      </c>
      <c r="E26" s="3" cm="1">
        <f t="array" ref="E26">_FV(A26,"Expense ratio",TRUE)</f>
        <v>6.8000000000000005E-3</v>
      </c>
      <c r="F26" s="2" cm="1">
        <f t="array" ref="F26">_FV(A26,"Open")</f>
        <v>21.69</v>
      </c>
      <c r="G26" s="2" cm="1">
        <f t="array" ref="G26">_FV(A26,"High")</f>
        <v>21.7</v>
      </c>
      <c r="H26" s="2" cm="1">
        <f t="array" ref="H26">_FV(A26,"Low")</f>
        <v>21.25</v>
      </c>
      <c r="I26" s="2" cm="1">
        <f t="array" ref="I26">_FV(A26,"Price")</f>
        <v>21.63</v>
      </c>
      <c r="J26" s="3" cm="1">
        <f t="array" ref="J26">_FV(A26,"Change (%)",TRUE)</f>
        <v>-1.3680000000000001E-2</v>
      </c>
      <c r="K26" s="2" cm="1">
        <f t="array" ref="K26">_FV(Table1[[#This Row],[Funds]],"52 week high",TRUE)</f>
        <v>23.19</v>
      </c>
      <c r="L26" s="2" cm="1">
        <f t="array" ref="L26">_FV(Table1[[#This Row],[Funds]],"52 week low",TRUE)</f>
        <v>12.36</v>
      </c>
      <c r="M26" s="3">
        <f t="shared" si="0"/>
        <v>6.7270375161707724E-2</v>
      </c>
    </row>
    <row r="27" spans="1:13" x14ac:dyDescent="0.3">
      <c r="A27" s="1" t="e" vm="27">
        <v>#VALUE!</v>
      </c>
      <c r="B27" s="1" t="str" cm="1">
        <f t="array" ref="B27">_FV(A27,"Ticker symbol",TRUE)</f>
        <v>ARKW</v>
      </c>
      <c r="C27" s="1" t="s">
        <v>13</v>
      </c>
      <c r="D27" s="1" t="s">
        <v>15</v>
      </c>
      <c r="E27" s="3" cm="1">
        <f t="array" ref="E27">_FV(A27,"Expense ratio",TRUE)</f>
        <v>7.4999999999999997E-3</v>
      </c>
      <c r="F27" s="2" cm="1">
        <f t="array" ref="F27">_FV(A27,"Open")</f>
        <v>93</v>
      </c>
      <c r="G27" s="2" cm="1">
        <f t="array" ref="G27">_FV(A27,"High")</f>
        <v>94.349900000000005</v>
      </c>
      <c r="H27" s="2" cm="1">
        <f t="array" ref="H27">_FV(A27,"Low")</f>
        <v>92.34</v>
      </c>
      <c r="I27" s="2" cm="1">
        <f t="array" ref="I27">_FV(A27,"Price")</f>
        <v>93.996200000000002</v>
      </c>
      <c r="J27" s="3" cm="1">
        <f t="array" ref="J27">_FV(A27,"Change (%)",TRUE)</f>
        <v>-6.803E-3</v>
      </c>
      <c r="K27" s="2" cm="1">
        <f t="array" ref="K27">_FV(Table1[[#This Row],[Funds]],"52 week high",TRUE)</f>
        <v>100.91</v>
      </c>
      <c r="L27" s="2" cm="1">
        <f t="array" ref="L27">_FV(Table1[[#This Row],[Funds]],"52 week low",TRUE)</f>
        <v>40.494999999999997</v>
      </c>
      <c r="M27" s="3">
        <f t="shared" si="0"/>
        <v>6.8514517887226192E-2</v>
      </c>
    </row>
    <row r="28" spans="1:13" x14ac:dyDescent="0.3">
      <c r="A28" s="1" t="e" vm="28">
        <v>#VALUE!</v>
      </c>
      <c r="B28" s="1" t="str" cm="1">
        <f t="array" ref="B28">_FV(A28,"Ticker symbol",TRUE)</f>
        <v>WCLD</v>
      </c>
      <c r="C28" s="1" t="s">
        <v>13</v>
      </c>
      <c r="D28" s="1" t="s">
        <v>19</v>
      </c>
      <c r="E28" s="1" t="e" cm="1" vm="14">
        <f t="array" ref="E28">_FV(A28,"Expense ratio",TRUE)</f>
        <v>#VALUE!</v>
      </c>
      <c r="F28" s="2" cm="1">
        <f t="array" ref="F28">_FV(A28,"Open")</f>
        <v>38.9</v>
      </c>
      <c r="G28" s="2" cm="1">
        <f t="array" ref="G28">_FV(A28,"High")</f>
        <v>38.99</v>
      </c>
      <c r="H28" s="2" cm="1">
        <f t="array" ref="H28">_FV(A28,"Low")</f>
        <v>37.93</v>
      </c>
      <c r="I28" s="2" cm="1">
        <f t="array" ref="I28">_FV(A28,"Price")</f>
        <v>38.74</v>
      </c>
      <c r="J28" s="3" cm="1">
        <f t="array" ref="J28">_FV(A28,"Change (%)",TRUE)</f>
        <v>-1.3747000000000001E-2</v>
      </c>
      <c r="K28" s="2" cm="1">
        <f t="array" ref="K28">_FV(Table1[[#This Row],[Funds]],"52 week high",TRUE)</f>
        <v>42.77</v>
      </c>
      <c r="L28" s="2" cm="1">
        <f t="array" ref="L28">_FV(Table1[[#This Row],[Funds]],"52 week low",TRUE)</f>
        <v>18.989999999999998</v>
      </c>
      <c r="M28" s="3">
        <f t="shared" si="0"/>
        <v>9.4224924012158068E-2</v>
      </c>
    </row>
    <row r="29" spans="1:13" x14ac:dyDescent="0.3">
      <c r="A29" s="1" t="e" vm="29">
        <v>#VALUE!</v>
      </c>
      <c r="B29" s="4" t="str" cm="1">
        <f t="array" ref="B29">_FV(A29,"Ticker symbol",TRUE)</f>
        <v>SCHD</v>
      </c>
      <c r="C29" s="1" t="s">
        <v>13</v>
      </c>
      <c r="D29" s="1" t="s">
        <v>20</v>
      </c>
      <c r="E29" s="3" cm="1">
        <f t="array" ref="E29">_FV(A29,"Expense ratio",TRUE)</f>
        <v>7.000000000000001E-4</v>
      </c>
      <c r="F29" s="2" cm="1">
        <f t="array" ref="F29">_FV(A29,"Open")</f>
        <v>53.13</v>
      </c>
      <c r="G29" s="2" cm="1">
        <f t="array" ref="G29">_FV(A29,"High")</f>
        <v>53.71</v>
      </c>
      <c r="H29" s="2" cm="1">
        <f t="array" ref="H29">_FV(A29,"Low")</f>
        <v>52.9</v>
      </c>
      <c r="I29" s="2" cm="1">
        <f t="array" ref="I29">_FV(A29,"Price")</f>
        <v>53.43</v>
      </c>
      <c r="J29" s="3" cm="1">
        <f t="array" ref="J29">_FV(A29,"Change (%)",TRUE)</f>
        <v>1.8749999999999999E-3</v>
      </c>
      <c r="K29" s="2" cm="1">
        <f t="array" ref="K29">_FV(Table1[[#This Row],[Funds]],"52 week high",TRUE)</f>
        <v>59.56</v>
      </c>
      <c r="L29" s="2" cm="1">
        <f t="array" ref="L29">_FV(Table1[[#This Row],[Funds]],"52 week low",TRUE)</f>
        <v>38.825000000000003</v>
      </c>
      <c r="M29" s="3">
        <f t="shared" si="0"/>
        <v>0.10292142377434524</v>
      </c>
    </row>
    <row r="30" spans="1:13" x14ac:dyDescent="0.3">
      <c r="A30" s="1" t="e" vm="30">
        <v>#VALUE!</v>
      </c>
      <c r="B30" s="4" t="str" cm="1">
        <f t="array" ref="B30">_FV(A30,"Ticker symbol",TRUE)</f>
        <v>VYM</v>
      </c>
      <c r="C30" s="1" t="s">
        <v>13</v>
      </c>
      <c r="D30" s="1" t="s">
        <v>20</v>
      </c>
      <c r="E30" s="3" cm="1">
        <f t="array" ref="E30">_FV(A30,"Expense ratio",TRUE)</f>
        <v>8.0000000000000004E-4</v>
      </c>
      <c r="F30" s="2" cm="1">
        <f t="array" ref="F30">_FV(A30,"Open")</f>
        <v>80.95</v>
      </c>
      <c r="G30" s="2" cm="1">
        <f t="array" ref="G30">_FV(A30,"High")</f>
        <v>81.650000000000006</v>
      </c>
      <c r="H30" s="2" cm="1">
        <f t="array" ref="H30">_FV(A30,"Low")</f>
        <v>80.709999999999994</v>
      </c>
      <c r="I30" s="2" cm="1">
        <f t="array" ref="I30">_FV(A30,"Price")</f>
        <v>81.400000000000006</v>
      </c>
      <c r="J30" s="3" cm="1">
        <f t="array" ref="J30">_FV(A30,"Change (%)",TRUE)</f>
        <v>1.6000000000000001E-3</v>
      </c>
      <c r="K30" s="2" cm="1">
        <f t="array" ref="K30">_FV(Table1[[#This Row],[Funds]],"52 week high",TRUE)</f>
        <v>94.86</v>
      </c>
      <c r="L30" s="2" cm="1">
        <f t="array" ref="L30">_FV(Table1[[#This Row],[Funds]],"52 week low",TRUE)</f>
        <v>60.07</v>
      </c>
      <c r="M30" s="3">
        <f t="shared" si="0"/>
        <v>0.14189331646637143</v>
      </c>
    </row>
    <row r="31" spans="1:13" x14ac:dyDescent="0.3">
      <c r="A31" s="1" t="e" vm="31">
        <v>#VALUE!</v>
      </c>
      <c r="B31" s="1" t="str" cm="1">
        <f t="array" ref="B31">_FV(A31,"Ticker symbol",TRUE)</f>
        <v>PALL</v>
      </c>
      <c r="C31" s="1" t="s">
        <v>13</v>
      </c>
      <c r="D31" s="1" t="s">
        <v>16</v>
      </c>
      <c r="E31" s="3" cm="1">
        <f t="array" ref="E31">_FV(A31,"Expense ratio",TRUE)</f>
        <v>6.0000000000000001E-3</v>
      </c>
      <c r="F31" s="2" cm="1">
        <f t="array" ref="F31">_FV(A31,"Open")</f>
        <v>187.3</v>
      </c>
      <c r="G31" s="2" cm="1">
        <f t="array" ref="G31">_FV(A31,"High")</f>
        <v>191.898</v>
      </c>
      <c r="H31" s="2" cm="1">
        <f t="array" ref="H31">_FV(A31,"Low")</f>
        <v>186.5</v>
      </c>
      <c r="I31" s="2" cm="1">
        <f t="array" ref="I31">_FV(A31,"Price")</f>
        <v>186.94</v>
      </c>
      <c r="J31" s="3" cm="1">
        <f t="array" ref="J31">_FV(A31,"Change (%)",TRUE)</f>
        <v>-3.2089999999999999E-4</v>
      </c>
      <c r="K31" s="2" cm="1">
        <f t="array" ref="K31">_FV(Table1[[#This Row],[Funds]],"52 week high",TRUE)</f>
        <v>273.16379999999998</v>
      </c>
      <c r="L31" s="2" cm="1">
        <f t="array" ref="L31">_FV(Table1[[#This Row],[Funds]],"52 week low",TRUE)</f>
        <v>130.04</v>
      </c>
      <c r="M31" s="3">
        <f t="shared" si="0"/>
        <v>0.31564870601448652</v>
      </c>
    </row>
    <row r="32" spans="1:13" x14ac:dyDescent="0.3">
      <c r="A32" s="1" t="e" vm="32">
        <v>#VALUE!</v>
      </c>
      <c r="B32" s="4" t="str" cm="1">
        <f t="array" ref="B32">_FV(A32,"Ticker symbol",TRUE)</f>
        <v>XLE</v>
      </c>
      <c r="C32" s="1" t="s">
        <v>13</v>
      </c>
      <c r="D32" s="1" t="s">
        <v>20</v>
      </c>
      <c r="E32" s="3" cm="1">
        <f t="array" ref="E32">_FV(A32,"Expense ratio",TRUE)</f>
        <v>1.4000000000000002E-3</v>
      </c>
      <c r="F32" s="2" cm="1">
        <f t="array" ref="F32">_FV(A32,"Open")</f>
        <v>37.33</v>
      </c>
      <c r="G32" s="2" cm="1">
        <f t="array" ref="G32">_FV(A32,"High")</f>
        <v>37.74</v>
      </c>
      <c r="H32" s="2" cm="1">
        <f t="array" ref="H32">_FV(A32,"Low")</f>
        <v>36.53</v>
      </c>
      <c r="I32" s="2" cm="1">
        <f t="array" ref="I32">_FV(A32,"Price")</f>
        <v>36.69</v>
      </c>
      <c r="J32" s="3" cm="1">
        <f t="array" ref="J32">_FV(A32,"Change (%)",TRUE)</f>
        <v>-1.3975E-2</v>
      </c>
      <c r="K32" s="2" cm="1">
        <f t="array" ref="K32">_FV(Table1[[#This Row],[Funds]],"52 week high",TRUE)</f>
        <v>62.0443</v>
      </c>
      <c r="L32" s="2" cm="1">
        <f t="array" ref="L32">_FV(Table1[[#This Row],[Funds]],"52 week low",TRUE)</f>
        <v>22.88</v>
      </c>
      <c r="M32" s="3">
        <f t="shared" si="0"/>
        <v>0.40864833675293299</v>
      </c>
    </row>
  </sheetData>
  <conditionalFormatting sqref="A1:A1048576">
    <cfRule type="duplicateValues" dxfId="32"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abSelected="1" workbookViewId="0">
      <selection activeCell="F26" sqref="F26"/>
    </sheetView>
  </sheetViews>
  <sheetFormatPr defaultColWidth="11.44140625" defaultRowHeight="15.05" x14ac:dyDescent="0.3"/>
  <cols>
    <col min="1" max="1" width="41.44140625" style="1" bestFit="1" customWidth="1"/>
    <col min="2" max="2" width="9.33203125" style="1" bestFit="1" customWidth="1"/>
    <col min="3" max="3" width="14" style="1" customWidth="1"/>
    <col min="4" max="4" width="15.6640625" style="1" bestFit="1" customWidth="1"/>
    <col min="5" max="5" width="20.44140625" style="1" customWidth="1"/>
    <col min="6" max="6" width="15.6640625" style="1" customWidth="1"/>
    <col min="7" max="10" width="11.44140625" style="1"/>
    <col min="11" max="11" width="11.44140625" style="3"/>
    <col min="12" max="13" width="11.44140625" style="1"/>
    <col min="14" max="14" width="11.44140625" style="3"/>
    <col min="15" max="16384" width="11.44140625" style="1"/>
  </cols>
  <sheetData>
    <row r="1" spans="1:14" x14ac:dyDescent="0.3">
      <c r="A1" s="1" t="s">
        <v>0</v>
      </c>
      <c r="B1" s="1" t="s">
        <v>1</v>
      </c>
      <c r="C1" s="1" t="s">
        <v>2</v>
      </c>
      <c r="D1" s="1" t="s">
        <v>3</v>
      </c>
      <c r="E1" s="1" t="s">
        <v>21</v>
      </c>
      <c r="F1" s="1" t="s">
        <v>22</v>
      </c>
      <c r="G1" s="1" t="s">
        <v>5</v>
      </c>
      <c r="H1" s="1" t="s">
        <v>6</v>
      </c>
      <c r="I1" s="1" t="s">
        <v>7</v>
      </c>
      <c r="J1" s="1" t="s">
        <v>8</v>
      </c>
      <c r="K1" s="3" t="s">
        <v>9</v>
      </c>
      <c r="L1" s="1" t="s">
        <v>10</v>
      </c>
      <c r="M1" s="1" t="s">
        <v>11</v>
      </c>
      <c r="N1" s="3" t="s">
        <v>12</v>
      </c>
    </row>
    <row r="2" spans="1:14" x14ac:dyDescent="0.3">
      <c r="A2" s="1" t="e" vm="33">
        <v>#VALUE!</v>
      </c>
      <c r="B2" s="1" t="str" cm="1">
        <f t="array" ref="B2">_FV(A2,"Ticker symbol",TRUE)</f>
        <v>WFC</v>
      </c>
      <c r="C2" s="1" t="s">
        <v>13</v>
      </c>
      <c r="D2" s="1" t="s">
        <v>20</v>
      </c>
      <c r="E2" s="1" t="s">
        <v>23</v>
      </c>
      <c r="F2" s="3" t="str" cm="1">
        <f t="array" ref="F2">_FV(A2,"Industry")</f>
        <v>Banking Services</v>
      </c>
      <c r="G2" s="2" cm="1">
        <f t="array" ref="G2">_FV(A2,"Open")</f>
        <v>25.49</v>
      </c>
      <c r="H2" s="2" cm="1">
        <f t="array" ref="H2">_FV(A2,"High")</f>
        <v>25.64</v>
      </c>
      <c r="I2" s="2" cm="1">
        <f t="array" ref="I2">_FV(A2,"Low")</f>
        <v>24.86</v>
      </c>
      <c r="J2" s="2" cm="1">
        <f t="array" ref="J2">_FV(A2,"Price")</f>
        <v>24.95</v>
      </c>
      <c r="K2" s="3" cm="1">
        <f t="array" ref="K2">_FV(A2,"Change (%)",TRUE)</f>
        <v>-2.0031E-2</v>
      </c>
      <c r="L2" s="2" t="e" cm="1">
        <f t="array" aca="1" ref="L2" ca="1">_FV(Table13[[#This Row],[Funds]],"52 week high",TRUE)</f>
        <v>#NAME?</v>
      </c>
      <c r="M2" s="2" t="e" cm="1">
        <f t="array" aca="1" ref="M2" ca="1">_FV(Table13[[#This Row],[Funds]],"52 week low",TRUE)</f>
        <v>#NAME?</v>
      </c>
      <c r="N2" s="3" t="e">
        <f t="shared" ref="N2:N25" ca="1" si="0">(L2-J2)/L2</f>
        <v>#NAME?</v>
      </c>
    </row>
    <row r="3" spans="1:14" x14ac:dyDescent="0.3">
      <c r="A3" s="1" t="e" vm="34">
        <v>#VALUE!</v>
      </c>
      <c r="B3" s="4" t="str" cm="1">
        <f t="array" ref="B3">_FV(A3,"Ticker symbol",TRUE)</f>
        <v>CQP</v>
      </c>
      <c r="C3" s="1" t="s">
        <v>13</v>
      </c>
      <c r="D3" s="1" t="s">
        <v>20</v>
      </c>
      <c r="E3" s="1" t="s">
        <v>24</v>
      </c>
      <c r="F3" s="3" t="s">
        <v>24</v>
      </c>
      <c r="G3" s="2" cm="1">
        <f t="array" ref="G3">_FV(A3,"Open")</f>
        <v>33.630000000000003</v>
      </c>
      <c r="H3" s="2" cm="1">
        <f t="array" ref="H3">_FV(A3,"High")</f>
        <v>34.1</v>
      </c>
      <c r="I3" s="2" cm="1">
        <f t="array" ref="I3">_FV(A3,"Low")</f>
        <v>33.409999999999997</v>
      </c>
      <c r="J3" s="2" cm="1">
        <f t="array" ref="J3">_FV(A3,"Price")</f>
        <v>33.549999999999997</v>
      </c>
      <c r="K3" s="3" cm="1">
        <f t="array" ref="K3">_FV(A3,"Change (%)",TRUE)</f>
        <v>-5.0419999999999996E-3</v>
      </c>
      <c r="L3" s="2" t="e" cm="1">
        <f t="array" aca="1" ref="L3" ca="1">_FV(Table13[[#This Row],[Funds]],"52 week high",TRUE)</f>
        <v>#NAME?</v>
      </c>
      <c r="M3" s="2" t="e" cm="1">
        <f t="array" aca="1" ref="M3" ca="1">_FV(Table13[[#This Row],[Funds]],"52 week low",TRUE)</f>
        <v>#NAME?</v>
      </c>
      <c r="N3" s="3" t="e">
        <f t="shared" ca="1" si="0"/>
        <v>#NAME?</v>
      </c>
    </row>
    <row r="4" spans="1:14" x14ac:dyDescent="0.3">
      <c r="A4" s="1" t="e" vm="35">
        <v>#VALUE!</v>
      </c>
      <c r="B4" s="4" t="str" cm="1">
        <f t="array" ref="B4">_FV(A4,"Ticker symbol",TRUE)</f>
        <v>T</v>
      </c>
      <c r="C4" s="1" t="s">
        <v>13</v>
      </c>
      <c r="D4" s="1" t="s">
        <v>20</v>
      </c>
      <c r="F4" s="3" t="str" cm="1">
        <f t="array" ref="F4">_FV(A4,"Industry")</f>
        <v>Telecommunications Services</v>
      </c>
      <c r="G4" s="2" cm="1">
        <f t="array" ref="G4">_FV(A4,"Open")</f>
        <v>30.48</v>
      </c>
      <c r="H4" s="2" cm="1">
        <f t="array" ref="H4">_FV(A4,"High")</f>
        <v>30.53</v>
      </c>
      <c r="I4" s="2" cm="1">
        <f t="array" ref="I4">_FV(A4,"Low")</f>
        <v>30.184100000000001</v>
      </c>
      <c r="J4" s="2" cm="1">
        <f t="array" ref="J4">_FV(A4,"Price")</f>
        <v>30.25</v>
      </c>
      <c r="K4" s="3" cm="1">
        <f t="array" ref="K4">_FV(A4,"Change (%)",TRUE)</f>
        <v>-4.607E-3</v>
      </c>
      <c r="L4" s="2" t="e" cm="1">
        <f t="array" aca="1" ref="L4" ca="1">_FV(Table13[[#This Row],[Funds]],"52 week high",TRUE)</f>
        <v>#NAME?</v>
      </c>
      <c r="M4" s="2" t="e" cm="1">
        <f t="array" aca="1" ref="M4" ca="1">_FV(Table13[[#This Row],[Funds]],"52 week low",TRUE)</f>
        <v>#NAME?</v>
      </c>
      <c r="N4" s="3" t="e">
        <f t="shared" ca="1" si="0"/>
        <v>#NAME?</v>
      </c>
    </row>
    <row r="5" spans="1:14" x14ac:dyDescent="0.3">
      <c r="A5" s="1" t="e" vm="36">
        <v>#VALUE!</v>
      </c>
      <c r="B5" s="4" t="str" cm="1">
        <f t="array" ref="B5">_FV(A5,"Ticker symbol",TRUE)</f>
        <v>KO</v>
      </c>
      <c r="C5" s="1" t="s">
        <v>13</v>
      </c>
      <c r="D5" s="1" t="s">
        <v>20</v>
      </c>
      <c r="F5" s="3" t="str" cm="1">
        <f t="array" ref="F5">_FV(A5,"Industry")</f>
        <v>Beverages</v>
      </c>
      <c r="G5" s="2" cm="1">
        <f t="array" ref="G5">_FV(A5,"Open")</f>
        <v>46.47</v>
      </c>
      <c r="H5" s="2" cm="1">
        <f t="array" ref="H5">_FV(A5,"High")</f>
        <v>46.91</v>
      </c>
      <c r="I5" s="2" cm="1">
        <f t="array" ref="I5">_FV(A5,"Low")</f>
        <v>46.125</v>
      </c>
      <c r="J5" s="2" cm="1">
        <f t="array" ref="J5">_FV(A5,"Price")</f>
        <v>46.82</v>
      </c>
      <c r="K5" s="3" cm="1">
        <f t="array" ref="K5">_FV(A5,"Change (%)",TRUE)</f>
        <v>1.4518E-2</v>
      </c>
      <c r="L5" s="2" t="e" cm="1">
        <f t="array" aca="1" ref="L5" ca="1">_FV(Table13[[#This Row],[Funds]],"52 week high",TRUE)</f>
        <v>#NAME?</v>
      </c>
      <c r="M5" s="2" t="e" cm="1">
        <f t="array" aca="1" ref="M5" ca="1">_FV(Table13[[#This Row],[Funds]],"52 week low",TRUE)</f>
        <v>#NAME?</v>
      </c>
      <c r="N5" s="3" t="e">
        <f t="shared" ca="1" si="0"/>
        <v>#NAME?</v>
      </c>
    </row>
    <row r="6" spans="1:14" x14ac:dyDescent="0.3">
      <c r="A6" s="1" t="e" vm="37">
        <v>#VALUE!</v>
      </c>
      <c r="B6" s="4" t="str" cm="1">
        <f t="array" ref="B6">_FV(A6,"Ticker symbol",TRUE)</f>
        <v>BAC</v>
      </c>
      <c r="C6" s="1" t="s">
        <v>13</v>
      </c>
      <c r="D6" s="1" t="s">
        <v>20</v>
      </c>
      <c r="E6" s="1" t="s">
        <v>23</v>
      </c>
      <c r="F6" s="3" t="str" cm="1">
        <f t="array" ref="F6">_FV(A6,"Industry")</f>
        <v>Banking Services</v>
      </c>
      <c r="G6" s="2" cm="1">
        <f t="array" ref="G6">_FV(A6,"Open")</f>
        <v>23.88</v>
      </c>
      <c r="H6" s="2" cm="1">
        <f t="array" ref="H6">_FV(A6,"High")</f>
        <v>23.975000000000001</v>
      </c>
      <c r="I6" s="2" cm="1">
        <f t="array" ref="I6">_FV(A6,"Low")</f>
        <v>23.2</v>
      </c>
      <c r="J6" s="2" cm="1">
        <f t="array" ref="J6">_FV(A6,"Price")</f>
        <v>23.22</v>
      </c>
      <c r="K6" s="3" cm="1">
        <f t="array" ref="K6">_FV(A6,"Change (%)",TRUE)</f>
        <v>-2.9670000000000002E-2</v>
      </c>
      <c r="L6" s="2" t="e" cm="1">
        <f t="array" aca="1" ref="L6" ca="1">_FV(Table13[[#This Row],[Funds]],"52 week high",TRUE)</f>
        <v>#NAME?</v>
      </c>
      <c r="M6" s="2" t="e" cm="1">
        <f t="array" aca="1" ref="M6" ca="1">_FV(Table13[[#This Row],[Funds]],"52 week low",TRUE)</f>
        <v>#NAME?</v>
      </c>
      <c r="N6" s="3" t="e">
        <f t="shared" ca="1" si="0"/>
        <v>#NAME?</v>
      </c>
    </row>
    <row r="7" spans="1:14" x14ac:dyDescent="0.3">
      <c r="A7" s="1" t="e" vm="38">
        <v>#VALUE!</v>
      </c>
      <c r="B7" s="4" t="str" cm="1">
        <f t="array" ref="B7">_FV(A7,"Ticker symbol",TRUE)</f>
        <v>JPM</v>
      </c>
      <c r="C7" s="1" t="s">
        <v>13</v>
      </c>
      <c r="D7" s="1" t="s">
        <v>20</v>
      </c>
      <c r="E7" s="1" t="s">
        <v>23</v>
      </c>
      <c r="F7" s="3" t="str" cm="1">
        <f t="array" ref="F7">_FV(A7,"Industry")</f>
        <v>Banking Services</v>
      </c>
      <c r="G7" s="2" cm="1">
        <f t="array" ref="G7">_FV(A7,"Open")</f>
        <v>100</v>
      </c>
      <c r="H7" s="2" cm="1">
        <f t="array" ref="H7">_FV(A7,"High")</f>
        <v>100.08</v>
      </c>
      <c r="I7" s="2" cm="1">
        <f t="array" ref="I7">_FV(A7,"Low")</f>
        <v>98.14</v>
      </c>
      <c r="J7" s="2" cm="1">
        <f t="array" ref="J7">_FV(A7,"Price")</f>
        <v>98.16</v>
      </c>
      <c r="K7" s="3" cm="1">
        <f t="array" ref="K7">_FV(A7,"Change (%)",TRUE)</f>
        <v>-1.8498000000000001E-2</v>
      </c>
      <c r="L7" s="2" t="e" cm="1">
        <f t="array" aca="1" ref="L7" ca="1">_FV(Table13[[#This Row],[Funds]],"52 week high",TRUE)</f>
        <v>#NAME?</v>
      </c>
      <c r="M7" s="2" t="e" cm="1">
        <f t="array" aca="1" ref="M7" ca="1">_FV(Table13[[#This Row],[Funds]],"52 week low",TRUE)</f>
        <v>#NAME?</v>
      </c>
      <c r="N7" s="3" t="e">
        <f t="shared" ca="1" si="0"/>
        <v>#NAME?</v>
      </c>
    </row>
    <row r="8" spans="1:14" x14ac:dyDescent="0.3">
      <c r="A8" s="1" t="e" vm="39">
        <v>#VALUE!</v>
      </c>
      <c r="B8" s="4" t="str" cm="1">
        <f t="array" ref="B8">_FV(A8,"Ticker symbol",TRUE)</f>
        <v>OXY</v>
      </c>
      <c r="C8" s="1" t="s">
        <v>13</v>
      </c>
      <c r="D8" s="1" t="s">
        <v>20</v>
      </c>
      <c r="E8" s="1" t="s">
        <v>24</v>
      </c>
      <c r="F8" s="3" t="str" cm="1">
        <f t="array" ref="F8">_FV(A8,"Industry")</f>
        <v>Oil &amp; Gas</v>
      </c>
      <c r="G8" s="2" cm="1">
        <f t="array" ref="G8">_FV(A8,"Open")</f>
        <v>17.04</v>
      </c>
      <c r="H8" s="2" cm="1">
        <f t="array" ref="H8">_FV(A8,"High")</f>
        <v>17.350000000000001</v>
      </c>
      <c r="I8" s="2" cm="1">
        <f t="array" ref="I8">_FV(A8,"Low")</f>
        <v>16.16</v>
      </c>
      <c r="J8" s="2" cm="1">
        <f t="array" ref="J8">_FV(A8,"Price")</f>
        <v>16.28</v>
      </c>
      <c r="K8" s="3" cm="1">
        <f t="array" ref="K8">_FV(A8,"Change (%)",TRUE)</f>
        <v>-4.2915999999999996E-2</v>
      </c>
      <c r="L8" s="2" t="e" cm="1">
        <f t="array" aca="1" ref="L8" ca="1">_FV(Table13[[#This Row],[Funds]],"52 week high",TRUE)</f>
        <v>#NAME?</v>
      </c>
      <c r="M8" s="2" t="e" cm="1">
        <f t="array" aca="1" ref="M8" ca="1">_FV(Table13[[#This Row],[Funds]],"52 week low",TRUE)</f>
        <v>#NAME?</v>
      </c>
      <c r="N8" s="3" t="e">
        <f t="shared" ca="1" si="0"/>
        <v>#NAME?</v>
      </c>
    </row>
    <row r="9" spans="1:14" x14ac:dyDescent="0.3">
      <c r="A9" s="1" t="e" vm="40">
        <v>#VALUE!</v>
      </c>
      <c r="B9" s="4" t="str" cm="1">
        <f t="array" ref="B9">_FV(A9,"Ticker symbol",TRUE)</f>
        <v>MMP</v>
      </c>
      <c r="C9" s="1" t="s">
        <v>13</v>
      </c>
      <c r="D9" s="1" t="s">
        <v>20</v>
      </c>
      <c r="E9" s="1" t="s">
        <v>24</v>
      </c>
      <c r="F9" s="3" t="s">
        <v>25</v>
      </c>
      <c r="G9" s="2" cm="1">
        <f t="array" ref="G9">_FV(A9,"Open")</f>
        <v>43</v>
      </c>
      <c r="H9" s="2" cm="1">
        <f t="array" ref="H9">_FV(A9,"High")</f>
        <v>43.44</v>
      </c>
      <c r="I9" s="2" cm="1">
        <f t="array" ref="I9">_FV(A9,"Low")</f>
        <v>42.21</v>
      </c>
      <c r="J9" s="2" cm="1">
        <f t="array" ref="J9">_FV(A9,"Price")</f>
        <v>42.53</v>
      </c>
      <c r="K9" s="3" cm="1">
        <f t="array" ref="K9">_FV(A9,"Change (%)",TRUE)</f>
        <v>-1.1849E-2</v>
      </c>
      <c r="L9" s="2" t="e" cm="1">
        <f t="array" aca="1" ref="L9" ca="1">_FV(Table13[[#This Row],[Funds]],"52 week high",TRUE)</f>
        <v>#NAME?</v>
      </c>
      <c r="M9" s="2" t="e" cm="1">
        <f t="array" aca="1" ref="M9" ca="1">_FV(Table13[[#This Row],[Funds]],"52 week low",TRUE)</f>
        <v>#NAME?</v>
      </c>
      <c r="N9" s="3" t="e">
        <f t="shared" ca="1" si="0"/>
        <v>#NAME?</v>
      </c>
    </row>
    <row r="10" spans="1:14" x14ac:dyDescent="0.3">
      <c r="A10" s="1" t="e" vm="41">
        <v>#VALUE!</v>
      </c>
      <c r="B10" s="4" t="str" cm="1">
        <f t="array" ref="B10">_FV(A10,"Ticker symbol",TRUE)</f>
        <v>COP</v>
      </c>
      <c r="C10" s="1" t="s">
        <v>13</v>
      </c>
      <c r="D10" s="1" t="s">
        <v>20</v>
      </c>
      <c r="E10" s="1" t="s">
        <v>24</v>
      </c>
      <c r="F10" s="3" t="str" cm="1">
        <f t="array" ref="F10">_FV(A10,"Industry")</f>
        <v>Oil &amp; Gas</v>
      </c>
      <c r="G10" s="2" cm="1">
        <f t="array" ref="G10">_FV(A10,"Open")</f>
        <v>41.35</v>
      </c>
      <c r="H10" s="2" cm="1">
        <f t="array" ref="H10">_FV(A10,"High")</f>
        <v>41.67</v>
      </c>
      <c r="I10" s="2" cm="1">
        <f t="array" ref="I10">_FV(A10,"Low")</f>
        <v>39.774999999999999</v>
      </c>
      <c r="J10" s="2" cm="1">
        <f t="array" ref="J10">_FV(A10,"Price")</f>
        <v>39.96</v>
      </c>
      <c r="K10" s="3" cm="1">
        <f t="array" ref="K10">_FV(A10,"Change (%)",TRUE)</f>
        <v>-3.9191999999999998E-2</v>
      </c>
      <c r="L10" s="2" t="e" cm="1">
        <f t="array" aca="1" ref="L10" ca="1">_FV(Table13[[#This Row],[Funds]],"52 week high",TRUE)</f>
        <v>#NAME?</v>
      </c>
      <c r="M10" s="2" t="e" cm="1">
        <f t="array" aca="1" ref="M10" ca="1">_FV(Table13[[#This Row],[Funds]],"52 week low",TRUE)</f>
        <v>#NAME?</v>
      </c>
      <c r="N10" s="3" t="e">
        <f t="shared" ca="1" si="0"/>
        <v>#NAME?</v>
      </c>
    </row>
    <row r="11" spans="1:14" x14ac:dyDescent="0.3">
      <c r="A11" s="1" t="e" vm="42">
        <v>#VALUE!</v>
      </c>
      <c r="B11" s="4" t="str" cm="1">
        <f t="array" ref="B11">_FV(A11,"Ticker symbol",TRUE)</f>
        <v>RDS.A</v>
      </c>
      <c r="C11" s="1" t="s">
        <v>13</v>
      </c>
      <c r="D11" s="1" t="s">
        <v>20</v>
      </c>
      <c r="E11" s="1" t="s">
        <v>24</v>
      </c>
      <c r="F11" s="3" t="str" cm="1">
        <f t="array" ref="F11">_FV(A11,"Industry")</f>
        <v>Oil &amp; Gas</v>
      </c>
      <c r="G11" s="2" cm="1">
        <f t="array" ref="G11">_FV(A11,"Open")</f>
        <v>33.31</v>
      </c>
      <c r="H11" s="2" cm="1">
        <f t="array" ref="H11">_FV(A11,"High")</f>
        <v>33.479999999999997</v>
      </c>
      <c r="I11" s="2" cm="1">
        <f t="array" ref="I11">_FV(A11,"Low")</f>
        <v>32.82</v>
      </c>
      <c r="J11" s="2" cm="1">
        <f t="array" ref="J11">_FV(A11,"Price")</f>
        <v>32.909999999999997</v>
      </c>
      <c r="K11" s="3" cm="1">
        <f t="array" ref="K11">_FV(A11,"Change (%)",TRUE)</f>
        <v>-1.7024999999999998E-2</v>
      </c>
      <c r="L11" s="2" t="e" cm="1">
        <f t="array" aca="1" ref="L11" ca="1">_FV(Table13[[#This Row],[Funds]],"52 week high",TRUE)</f>
        <v>#NAME?</v>
      </c>
      <c r="M11" s="2" t="e" cm="1">
        <f t="array" aca="1" ref="M11" ca="1">_FV(Table13[[#This Row],[Funds]],"52 week low",TRUE)</f>
        <v>#NAME?</v>
      </c>
      <c r="N11" s="3" t="e">
        <f t="shared" ca="1" si="0"/>
        <v>#NAME?</v>
      </c>
    </row>
    <row r="12" spans="1:14" x14ac:dyDescent="0.3">
      <c r="A12" s="1" t="e" vm="43">
        <v>#VALUE!</v>
      </c>
      <c r="B12" s="4" t="str" cm="1">
        <f t="array" ref="B12">_FV(A12,"Ticker symbol",TRUE)</f>
        <v>XOM</v>
      </c>
      <c r="C12" s="1" t="s">
        <v>13</v>
      </c>
      <c r="D12" s="1" t="s">
        <v>20</v>
      </c>
      <c r="E12" s="1" t="s">
        <v>24</v>
      </c>
      <c r="F12" s="3" t="str" cm="1">
        <f t="array" ref="F12">_FV(A12,"Industry")</f>
        <v>Oil &amp; Gas</v>
      </c>
      <c r="G12" s="2" cm="1">
        <f t="array" ref="G12">_FV(A12,"Open")</f>
        <v>44.33</v>
      </c>
      <c r="H12" s="2" cm="1">
        <f t="array" ref="H12">_FV(A12,"High")</f>
        <v>44.685000000000002</v>
      </c>
      <c r="I12" s="2" cm="1">
        <f t="array" ref="I12">_FV(A12,"Low")</f>
        <v>43.39</v>
      </c>
      <c r="J12" s="2" cm="1">
        <f t="array" ref="J12">_FV(A12,"Price")</f>
        <v>43.52</v>
      </c>
      <c r="K12" s="3" cm="1">
        <f t="array" ref="K12">_FV(A12,"Change (%)",TRUE)</f>
        <v>-1.7163999999999999E-2</v>
      </c>
      <c r="L12" s="2" t="e" cm="1">
        <f t="array" aca="1" ref="L12" ca="1">_FV(Table13[[#This Row],[Funds]],"52 week high",TRUE)</f>
        <v>#NAME?</v>
      </c>
      <c r="M12" s="2" t="e" cm="1">
        <f t="array" aca="1" ref="M12" ca="1">_FV(Table13[[#This Row],[Funds]],"52 week low",TRUE)</f>
        <v>#NAME?</v>
      </c>
      <c r="N12" s="3" t="e">
        <f t="shared" ca="1" si="0"/>
        <v>#NAME?</v>
      </c>
    </row>
    <row r="13" spans="1:14" x14ac:dyDescent="0.3">
      <c r="A13" s="1" t="e" vm="44">
        <v>#VALUE!</v>
      </c>
      <c r="B13" s="4" t="str" cm="1">
        <f t="array" ref="B13">_FV(A13,"Ticker symbol",TRUE)</f>
        <v>VLO</v>
      </c>
      <c r="C13" s="1" t="s">
        <v>13</v>
      </c>
      <c r="D13" s="1" t="s">
        <v>20</v>
      </c>
      <c r="E13" s="1" t="s">
        <v>24</v>
      </c>
      <c r="F13" s="3" t="str" cm="1">
        <f t="array" ref="F13">_FV(A13,"Industry")</f>
        <v>Oil &amp; Gas</v>
      </c>
      <c r="G13" s="2" cm="1">
        <f t="array" ref="G13">_FV(A13,"Open")</f>
        <v>56.98</v>
      </c>
      <c r="H13" s="2" cm="1">
        <f t="array" ref="H13">_FV(A13,"High")</f>
        <v>57.92</v>
      </c>
      <c r="I13" s="2" cm="1">
        <f t="array" ref="I13">_FV(A13,"Low")</f>
        <v>55.323</v>
      </c>
      <c r="J13" s="2" cm="1">
        <f t="array" ref="J13">_FV(A13,"Price")</f>
        <v>55.47</v>
      </c>
      <c r="K13" s="3" cm="1">
        <f t="array" ref="K13">_FV(A13,"Change (%)",TRUE)</f>
        <v>-1.9618E-2</v>
      </c>
      <c r="L13" s="2" t="e" cm="1">
        <f t="array" aca="1" ref="L13" ca="1">_FV(Table13[[#This Row],[Funds]],"52 week high",TRUE)</f>
        <v>#NAME?</v>
      </c>
      <c r="M13" s="2" t="e" cm="1">
        <f t="array" aca="1" ref="M13" ca="1">_FV(Table13[[#This Row],[Funds]],"52 week low",TRUE)</f>
        <v>#NAME?</v>
      </c>
      <c r="N13" s="3" t="e">
        <f t="shared" ca="1" si="0"/>
        <v>#NAME?</v>
      </c>
    </row>
    <row r="14" spans="1:14" x14ac:dyDescent="0.3">
      <c r="A14" s="1" t="e" vm="45">
        <v>#VALUE!</v>
      </c>
      <c r="B14" s="4" t="str" cm="1">
        <f t="array" ref="B14">_FV(A14,"Ticker symbol",TRUE)</f>
        <v>CVX</v>
      </c>
      <c r="C14" s="1" t="s">
        <v>13</v>
      </c>
      <c r="D14" s="1" t="s">
        <v>20</v>
      </c>
      <c r="E14" s="1" t="s">
        <v>24</v>
      </c>
      <c r="F14" s="3" t="str" cm="1">
        <f t="array" ref="F14">_FV(A14,"Industry")</f>
        <v>Oil &amp; Gas</v>
      </c>
      <c r="G14" s="2" cm="1">
        <f t="array" ref="G14">_FV(A14,"Open")</f>
        <v>88.41</v>
      </c>
      <c r="H14" s="2" cm="1">
        <f t="array" ref="H14">_FV(A14,"High")</f>
        <v>89.11</v>
      </c>
      <c r="I14" s="2" cm="1">
        <f t="array" ref="I14">_FV(A14,"Low")</f>
        <v>86.91</v>
      </c>
      <c r="J14" s="2" cm="1">
        <f t="array" ref="J14">_FV(A14,"Price")</f>
        <v>87.19</v>
      </c>
      <c r="K14" s="3" cm="1">
        <f t="array" ref="K14">_FV(A14,"Change (%)",TRUE)</f>
        <v>-1.3241000000000001E-2</v>
      </c>
      <c r="L14" s="2" t="e" cm="1">
        <f t="array" aca="1" ref="L14" ca="1">_FV(Table13[[#This Row],[Funds]],"52 week high",TRUE)</f>
        <v>#NAME?</v>
      </c>
      <c r="M14" s="2" t="e" cm="1">
        <f t="array" aca="1" ref="M14" ca="1">_FV(Table13[[#This Row],[Funds]],"52 week low",TRUE)</f>
        <v>#NAME?</v>
      </c>
      <c r="N14" s="3" t="e">
        <f t="shared" ca="1" si="0"/>
        <v>#NAME?</v>
      </c>
    </row>
    <row r="15" spans="1:14" x14ac:dyDescent="0.3">
      <c r="A15" s="1" t="e" vm="46">
        <v>#VALUE!</v>
      </c>
      <c r="B15" s="4" t="str" cm="1">
        <f t="array" ref="B15">_FV(A15,"Ticker symbol",TRUE)</f>
        <v>WYND</v>
      </c>
      <c r="C15" s="1" t="s">
        <v>13</v>
      </c>
      <c r="D15" s="1" t="s">
        <v>20</v>
      </c>
      <c r="E15" s="1" t="s">
        <v>26</v>
      </c>
      <c r="F15" s="3" t="str" cm="1">
        <f t="array" ref="F15">_FV(A15,"Industry")</f>
        <v>Hotels &amp; Entertainment Services</v>
      </c>
      <c r="G15" s="2" cm="1">
        <f t="array" ref="G15">_FV(A15,"Open")</f>
        <v>31.3</v>
      </c>
      <c r="H15" s="2" cm="1">
        <f t="array" ref="H15">_FV(A15,"High")</f>
        <v>31.56</v>
      </c>
      <c r="I15" s="2" cm="1">
        <f t="array" ref="I15">_FV(A15,"Low")</f>
        <v>30.45</v>
      </c>
      <c r="J15" s="2" cm="1">
        <f t="array" ref="J15">_FV(A15,"Price")</f>
        <v>30.72</v>
      </c>
      <c r="K15" s="3" cm="1">
        <f t="array" ref="K15">_FV(A15,"Change (%)",TRUE)</f>
        <v>-2.1968000000000001E-2</v>
      </c>
      <c r="L15" s="2" t="e" cm="1">
        <f t="array" aca="1" ref="L15" ca="1">_FV(Table13[[#This Row],[Funds]],"52 week high",TRUE)</f>
        <v>#NAME?</v>
      </c>
      <c r="M15" s="2" t="e" cm="1">
        <f t="array" aca="1" ref="M15" ca="1">_FV(Table13[[#This Row],[Funds]],"52 week low",TRUE)</f>
        <v>#NAME?</v>
      </c>
      <c r="N15" s="3" t="e">
        <f t="shared" ca="1" si="0"/>
        <v>#NAME?</v>
      </c>
    </row>
    <row r="16" spans="1:14" x14ac:dyDescent="0.3">
      <c r="A16" s="1" t="e" vm="47">
        <v>#VALUE!</v>
      </c>
      <c r="B16" s="4" t="str" cm="1">
        <f t="array" ref="B16">_FV(A16,"Ticker symbol",TRUE)</f>
        <v>LVS</v>
      </c>
      <c r="C16" s="1" t="s">
        <v>13</v>
      </c>
      <c r="D16" s="1" t="s">
        <v>20</v>
      </c>
      <c r="E16" s="1" t="s">
        <v>26</v>
      </c>
      <c r="F16" s="3" t="str" cm="1">
        <f t="array" ref="F16">_FV(A16,"Industry")</f>
        <v>Hotels &amp; Entertainment Services</v>
      </c>
      <c r="G16" s="2" cm="1">
        <f t="array" ref="G16">_FV(A16,"Open")</f>
        <v>49.87</v>
      </c>
      <c r="H16" s="2" cm="1">
        <f t="array" ref="H16">_FV(A16,"High")</f>
        <v>49.87</v>
      </c>
      <c r="I16" s="2" cm="1">
        <f t="array" ref="I16">_FV(A16,"Low")</f>
        <v>48.28</v>
      </c>
      <c r="J16" s="2" cm="1">
        <f t="array" ref="J16">_FV(A16,"Price")</f>
        <v>48.69</v>
      </c>
      <c r="K16" s="3" cm="1">
        <f t="array" ref="K16">_FV(A16,"Change (%)",TRUE)</f>
        <v>-2.0518999999999999E-2</v>
      </c>
      <c r="L16" s="2" t="e" cm="1">
        <f t="array" aca="1" ref="L16" ca="1">_FV(Table13[[#This Row],[Funds]],"52 week high",TRUE)</f>
        <v>#NAME?</v>
      </c>
      <c r="M16" s="2" t="e" cm="1">
        <f t="array" aca="1" ref="M16" ca="1">_FV(Table13[[#This Row],[Funds]],"52 week low",TRUE)</f>
        <v>#NAME?</v>
      </c>
      <c r="N16" s="3" t="e">
        <f t="shared" ca="1" si="0"/>
        <v>#NAME?</v>
      </c>
    </row>
    <row r="17" spans="1:14" x14ac:dyDescent="0.3">
      <c r="A17" s="1" t="e" vm="48">
        <v>#VALUE!</v>
      </c>
      <c r="B17" s="4" t="str" cm="1">
        <f t="array" ref="B17">_FV(A17,"Ticker symbol",TRUE)</f>
        <v>SIX</v>
      </c>
      <c r="C17" s="1" t="s">
        <v>13</v>
      </c>
      <c r="D17" s="1" t="s">
        <v>20</v>
      </c>
      <c r="E17" s="1" t="s">
        <v>26</v>
      </c>
      <c r="F17" s="3" t="str" cm="1">
        <f t="array" ref="F17">_FV(A17,"Industry")</f>
        <v>Hotels &amp; Entertainment Services</v>
      </c>
      <c r="G17" s="2" cm="1">
        <f t="array" ref="G17">_FV(A17,"Open")</f>
        <v>21.03</v>
      </c>
      <c r="H17" s="2" cm="1">
        <f t="array" ref="H17">_FV(A17,"High")</f>
        <v>21.07</v>
      </c>
      <c r="I17" s="2" cm="1">
        <f t="array" ref="I17">_FV(A17,"Low")</f>
        <v>20.07</v>
      </c>
      <c r="J17" s="2" cm="1">
        <f t="array" ref="J17">_FV(A17,"Price")</f>
        <v>20.55</v>
      </c>
      <c r="K17" s="3" cm="1">
        <f t="array" ref="K17">_FV(A17,"Change (%)",TRUE)</f>
        <v>-2.9287000000000001E-2</v>
      </c>
      <c r="L17" s="2" t="e" cm="1">
        <f t="array" aca="1" ref="L17" ca="1">_FV(Table13[[#This Row],[Funds]],"52 week high",TRUE)</f>
        <v>#NAME?</v>
      </c>
      <c r="M17" s="2" t="e" cm="1">
        <f t="array" aca="1" ref="M17" ca="1">_FV(Table13[[#This Row],[Funds]],"52 week low",TRUE)</f>
        <v>#NAME?</v>
      </c>
      <c r="N17" s="3" t="e">
        <f t="shared" ca="1" si="0"/>
        <v>#NAME?</v>
      </c>
    </row>
    <row r="18" spans="1:14" x14ac:dyDescent="0.3">
      <c r="A18" s="1" t="e" vm="49">
        <v>#VALUE!</v>
      </c>
      <c r="B18" s="4" t="str" cm="1">
        <f t="array" ref="B18">_FV(A18,"Ticker symbol",TRUE)</f>
        <v>HRB</v>
      </c>
      <c r="C18" s="1" t="s">
        <v>13</v>
      </c>
      <c r="D18" s="1" t="s">
        <v>20</v>
      </c>
      <c r="E18" s="1" t="s">
        <v>26</v>
      </c>
      <c r="F18" s="3" t="str" cm="1">
        <f t="array" ref="F18">_FV(A18,"Industry")</f>
        <v>Personal &amp; Household Products &amp; Services</v>
      </c>
      <c r="G18" s="2" cm="1">
        <f t="array" ref="G18">_FV(A18,"Open")</f>
        <v>14.99</v>
      </c>
      <c r="H18" s="2" cm="1">
        <f t="array" ref="H18">_FV(A18,"High")</f>
        <v>15.095000000000001</v>
      </c>
      <c r="I18" s="2" cm="1">
        <f t="array" ref="I18">_FV(A18,"Low")</f>
        <v>14.54</v>
      </c>
      <c r="J18" s="2" cm="1">
        <f t="array" ref="J18">_FV(A18,"Price")</f>
        <v>14.74</v>
      </c>
      <c r="K18" s="3" cm="1">
        <f t="array" ref="K18">_FV(A18,"Change (%)",TRUE)</f>
        <v>-1.4047E-2</v>
      </c>
      <c r="L18" s="2" t="e" cm="1">
        <f t="array" aca="1" ref="L18" ca="1">_FV(Table13[[#This Row],[Funds]],"52 week high",TRUE)</f>
        <v>#NAME?</v>
      </c>
      <c r="M18" s="2" t="e" cm="1">
        <f t="array" aca="1" ref="M18" ca="1">_FV(Table13[[#This Row],[Funds]],"52 week low",TRUE)</f>
        <v>#NAME?</v>
      </c>
      <c r="N18" s="3" t="e">
        <f t="shared" ca="1" si="0"/>
        <v>#NAME?</v>
      </c>
    </row>
    <row r="19" spans="1:14" x14ac:dyDescent="0.3">
      <c r="A19" s="1" t="e" vm="50">
        <v>#VALUE!</v>
      </c>
      <c r="B19" s="4" t="str" cm="1">
        <f t="array" ref="B19">_FV(A19,"Ticker symbol",TRUE)</f>
        <v>HMC</v>
      </c>
      <c r="C19" s="1" t="s">
        <v>13</v>
      </c>
      <c r="D19" s="1" t="s">
        <v>20</v>
      </c>
      <c r="E19" s="1" t="s">
        <v>26</v>
      </c>
      <c r="F19" s="3" t="str" cm="1">
        <f t="array" ref="F19">_FV(A19,"Industry")</f>
        <v>Automobiles &amp; Auto Parts</v>
      </c>
      <c r="G19" s="2" cm="1">
        <f t="array" ref="G19">_FV(A19,"Open")</f>
        <v>26.35</v>
      </c>
      <c r="H19" s="2" cm="1">
        <f t="array" ref="H19">_FV(A19,"High")</f>
        <v>26.37</v>
      </c>
      <c r="I19" s="2" cm="1">
        <f t="array" ref="I19">_FV(A19,"Low")</f>
        <v>26.15</v>
      </c>
      <c r="J19" s="2" cm="1">
        <f t="array" ref="J19">_FV(A19,"Price")</f>
        <v>26.23</v>
      </c>
      <c r="K19" s="3" cm="1">
        <f t="array" ref="K19">_FV(A19,"Change (%)",TRUE)</f>
        <v>-7.9430000000000004E-3</v>
      </c>
      <c r="L19" s="2" t="e" cm="1">
        <f t="array" aca="1" ref="L19" ca="1">_FV(Table13[[#This Row],[Funds]],"52 week high",TRUE)</f>
        <v>#NAME?</v>
      </c>
      <c r="M19" s="2" t="e" cm="1">
        <f t="array" aca="1" ref="M19" ca="1">_FV(Table13[[#This Row],[Funds]],"52 week low",TRUE)</f>
        <v>#NAME?</v>
      </c>
      <c r="N19" s="3" t="e">
        <f t="shared" ca="1" si="0"/>
        <v>#NAME?</v>
      </c>
    </row>
    <row r="20" spans="1:14" x14ac:dyDescent="0.3">
      <c r="A20" s="1" t="e" vm="51">
        <v>#VALUE!</v>
      </c>
      <c r="B20" s="4" t="str" cm="1">
        <f t="array" ref="B20">_FV(A20,"Ticker symbol",TRUE)</f>
        <v>PAG</v>
      </c>
      <c r="C20" s="1" t="s">
        <v>13</v>
      </c>
      <c r="D20" s="1" t="s">
        <v>20</v>
      </c>
      <c r="E20" s="1" t="s">
        <v>26</v>
      </c>
      <c r="F20" s="3" t="str" cm="1">
        <f t="array" ref="F20">_FV(A20,"Industry")</f>
        <v>Specialty Retailers</v>
      </c>
      <c r="G20" s="2" cm="1">
        <f t="array" ref="G20">_FV(A20,"Open")</f>
        <v>45.81</v>
      </c>
      <c r="H20" s="2" cm="1">
        <f t="array" ref="H20">_FV(A20,"High")</f>
        <v>46.38</v>
      </c>
      <c r="I20" s="2" cm="1">
        <f t="array" ref="I20">_FV(A20,"Low")</f>
        <v>45.3</v>
      </c>
      <c r="J20" s="2" cm="1">
        <f t="array" ref="J20">_FV(A20,"Price")</f>
        <v>46.02</v>
      </c>
      <c r="K20" s="3" cm="1">
        <f t="array" ref="K20">_FV(A20,"Change (%)",TRUE)</f>
        <v>-8.6169999999999997E-3</v>
      </c>
      <c r="L20" s="2" t="e" cm="1">
        <f t="array" aca="1" ref="L20" ca="1">_FV(Table13[[#This Row],[Funds]],"52 week high",TRUE)</f>
        <v>#NAME?</v>
      </c>
      <c r="M20" s="2" t="e" cm="1">
        <f t="array" aca="1" ref="M20" ca="1">_FV(Table13[[#This Row],[Funds]],"52 week low",TRUE)</f>
        <v>#NAME?</v>
      </c>
      <c r="N20" s="3" t="e">
        <f t="shared" ca="1" si="0"/>
        <v>#NAME?</v>
      </c>
    </row>
    <row r="21" spans="1:14" x14ac:dyDescent="0.3">
      <c r="A21" s="1" t="e" vm="52">
        <v>#VALUE!</v>
      </c>
      <c r="B21" s="4" t="str" cm="1">
        <f t="array" ref="B21">_FV(A21,"Ticker symbol",TRUE)</f>
        <v>GPC</v>
      </c>
      <c r="C21" s="1" t="s">
        <v>13</v>
      </c>
      <c r="D21" s="1" t="s">
        <v>20</v>
      </c>
      <c r="E21" s="1" t="s">
        <v>26</v>
      </c>
      <c r="F21" s="3" t="str" cm="1">
        <f t="array" ref="F21">_FV(A21,"Industry")</f>
        <v>Automobiles &amp; Auto Parts</v>
      </c>
      <c r="G21" s="2" cm="1">
        <f t="array" ref="G21">_FV(A21,"Open")</f>
        <v>89.25</v>
      </c>
      <c r="H21" s="2" cm="1">
        <f t="array" ref="H21">_FV(A21,"High")</f>
        <v>89.25</v>
      </c>
      <c r="I21" s="2" cm="1">
        <f t="array" ref="I21">_FV(A21,"Low")</f>
        <v>87.47</v>
      </c>
      <c r="J21" s="2" cm="1">
        <f t="array" ref="J21">_FV(A21,"Price")</f>
        <v>87.86</v>
      </c>
      <c r="K21" s="3" cm="1">
        <f t="array" ref="K21">_FV(A21,"Change (%)",TRUE)</f>
        <v>-8.8000000000000005E-3</v>
      </c>
      <c r="L21" s="2" t="e" cm="1">
        <f t="array" aca="1" ref="L21" ca="1">_FV(Table13[[#This Row],[Funds]],"52 week high",TRUE)</f>
        <v>#NAME?</v>
      </c>
      <c r="M21" s="2" t="e" cm="1">
        <f t="array" aca="1" ref="M21" ca="1">_FV(Table13[[#This Row],[Funds]],"52 week low",TRUE)</f>
        <v>#NAME?</v>
      </c>
      <c r="N21" s="3" t="e">
        <f t="shared" ca="1" si="0"/>
        <v>#NAME?</v>
      </c>
    </row>
    <row r="22" spans="1:14" x14ac:dyDescent="0.3">
      <c r="A22" s="1" t="e" vm="53">
        <v>#VALUE!</v>
      </c>
      <c r="B22" s="4" t="str" cm="1">
        <f t="array" ref="B22">_FV(A22,"Ticker symbol",TRUE)</f>
        <v>DKS</v>
      </c>
      <c r="C22" s="1" t="s">
        <v>13</v>
      </c>
      <c r="D22" s="1" t="s">
        <v>20</v>
      </c>
      <c r="E22" s="1" t="s">
        <v>26</v>
      </c>
      <c r="F22" s="3" t="str" cm="1">
        <f t="array" ref="F22">_FV(A22,"Industry")</f>
        <v>Specialty Retailers</v>
      </c>
      <c r="G22" s="2" cm="1">
        <f t="array" ref="G22">_FV(A22,"Open")</f>
        <v>41.44</v>
      </c>
      <c r="H22" s="2" cm="1">
        <f t="array" ref="H22">_FV(A22,"High")</f>
        <v>41.74</v>
      </c>
      <c r="I22" s="2" cm="1">
        <f t="array" ref="I22">_FV(A22,"Low")</f>
        <v>40.880000000000003</v>
      </c>
      <c r="J22" s="2" cm="1">
        <f t="array" ref="J22">_FV(A22,"Price")</f>
        <v>41</v>
      </c>
      <c r="K22" s="3" cm="1">
        <f t="array" ref="K22">_FV(A22,"Change (%)",TRUE)</f>
        <v>-6.783E-3</v>
      </c>
      <c r="L22" s="2" t="e" cm="1">
        <f t="array" aca="1" ref="L22" ca="1">_FV(Table13[[#This Row],[Funds]],"52 week high",TRUE)</f>
        <v>#NAME?</v>
      </c>
      <c r="M22" s="2" t="e" cm="1">
        <f t="array" aca="1" ref="M22" ca="1">_FV(Table13[[#This Row],[Funds]],"52 week low",TRUE)</f>
        <v>#NAME?</v>
      </c>
      <c r="N22" s="3" t="e">
        <f t="shared" ca="1" si="0"/>
        <v>#NAME?</v>
      </c>
    </row>
    <row r="23" spans="1:14" x14ac:dyDescent="0.3">
      <c r="A23" s="1" t="e" vm="54">
        <v>#VALUE!</v>
      </c>
      <c r="B23" s="4" t="str" cm="1">
        <f t="array" ref="B23">_FV(A23,"Ticker symbol",TRUE)</f>
        <v>CAKE</v>
      </c>
      <c r="C23" s="1" t="s">
        <v>13</v>
      </c>
      <c r="D23" s="1" t="s">
        <v>20</v>
      </c>
      <c r="E23" s="1" t="s">
        <v>26</v>
      </c>
      <c r="F23" s="3" t="str" cm="1">
        <f t="array" ref="F23">_FV(A23,"Industry")</f>
        <v>Hotels &amp; Entertainment Services</v>
      </c>
      <c r="G23" s="2" cm="1">
        <f t="array" ref="G23">_FV(A23,"Open")</f>
        <v>22.26</v>
      </c>
      <c r="H23" s="2" cm="1">
        <f t="array" ref="H23">_FV(A23,"High")</f>
        <v>23.05</v>
      </c>
      <c r="I23" s="2" cm="1">
        <f t="array" ref="I23">_FV(A23,"Low")</f>
        <v>22.26</v>
      </c>
      <c r="J23" s="2" cm="1">
        <f t="array" ref="J23">_FV(A23,"Price")</f>
        <v>22.58</v>
      </c>
      <c r="K23" s="3" cm="1">
        <f t="array" ref="K23">_FV(A23,"Change (%)",TRUE)</f>
        <v>-2.65E-3</v>
      </c>
      <c r="L23" s="2" t="e" cm="1">
        <f t="array" aca="1" ref="L23" ca="1">_FV(Table13[[#This Row],[Funds]],"52 week high",TRUE)</f>
        <v>#NAME?</v>
      </c>
      <c r="M23" s="2" t="e" cm="1">
        <f t="array" aca="1" ref="M23" ca="1">_FV(Table13[[#This Row],[Funds]],"52 week low",TRUE)</f>
        <v>#NAME?</v>
      </c>
      <c r="N23" s="3" t="e">
        <f t="shared" ca="1" si="0"/>
        <v>#NAME?</v>
      </c>
    </row>
    <row r="24" spans="1:14" x14ac:dyDescent="0.3">
      <c r="A24" s="1" t="e" vm="55">
        <v>#VALUE!</v>
      </c>
      <c r="B24" s="4" t="str" cm="1">
        <f t="array" ref="B24">_FV(A24,"Ticker symbol",TRUE)</f>
        <v>SBUX</v>
      </c>
      <c r="C24" s="1" t="s">
        <v>13</v>
      </c>
      <c r="D24" s="1" t="s">
        <v>20</v>
      </c>
      <c r="E24" s="1" t="s">
        <v>26</v>
      </c>
      <c r="F24" s="3" t="str" cm="1">
        <f t="array" ref="F24">_FV(A24,"Industry")</f>
        <v>Hotels &amp; Entertainment Services</v>
      </c>
      <c r="G24" s="2" cm="1">
        <f t="array" ref="G24">_FV(A24,"Open")</f>
        <v>74.430000000000007</v>
      </c>
      <c r="H24" s="2" cm="1">
        <f t="array" ref="H24">_FV(A24,"High")</f>
        <v>74.55</v>
      </c>
      <c r="I24" s="2" cm="1">
        <f t="array" ref="I24">_FV(A24,"Low")</f>
        <v>73.210099999999997</v>
      </c>
      <c r="J24" s="2" cm="1">
        <f t="array" ref="J24">_FV(A24,"Price")</f>
        <v>74.16</v>
      </c>
      <c r="K24" s="3" cm="1">
        <f t="array" ref="K24">_FV(A24,"Change (%)",TRUE)</f>
        <v>-3.0919999999999997E-3</v>
      </c>
      <c r="L24" s="2" t="e" cm="1">
        <f t="array" aca="1" ref="L24" ca="1">_FV(Table13[[#This Row],[Funds]],"52 week high",TRUE)</f>
        <v>#NAME?</v>
      </c>
      <c r="M24" s="2" t="e" cm="1">
        <f t="array" aca="1" ref="M24" ca="1">_FV(Table13[[#This Row],[Funds]],"52 week low",TRUE)</f>
        <v>#NAME?</v>
      </c>
      <c r="N24" s="3" t="e">
        <f t="shared" ca="1" si="0"/>
        <v>#NAME?</v>
      </c>
    </row>
    <row r="25" spans="1:14" x14ac:dyDescent="0.3">
      <c r="A25" s="1" t="e" vm="56">
        <v>#VALUE!</v>
      </c>
      <c r="B25" s="4" t="str" cm="1">
        <f t="array" ref="B25">_FV(A25,"Ticker symbol",TRUE)</f>
        <v>LOW</v>
      </c>
      <c r="C25" s="1" t="s">
        <v>13</v>
      </c>
      <c r="D25" s="1" t="s">
        <v>20</v>
      </c>
      <c r="E25" s="1" t="s">
        <v>26</v>
      </c>
      <c r="F25" s="3" t="str" cm="1">
        <f t="array" ref="F25">_FV(A25,"Industry")</f>
        <v>Specialty Retailers</v>
      </c>
      <c r="G25" s="2" cm="1">
        <f t="array" ref="G25">_FV(A25,"Open")</f>
        <v>144.29</v>
      </c>
      <c r="H25" s="2" cm="1">
        <f t="array" ref="H25">_FV(A25,"High")</f>
        <v>144.63</v>
      </c>
      <c r="I25" s="2" cm="1">
        <f t="array" ref="I25">_FV(A25,"Low")</f>
        <v>141.88499999999999</v>
      </c>
      <c r="J25" s="2" cm="1">
        <f t="array" ref="J25">_FV(A25,"Price")</f>
        <v>144.38999999999999</v>
      </c>
      <c r="K25" s="3" cm="1">
        <f t="array" ref="K25">_FV(A25,"Change (%)",TRUE)</f>
        <v>1.1489000000000001E-2</v>
      </c>
      <c r="L25" s="2" t="e" cm="1">
        <f t="array" aca="1" ref="L25" ca="1">_FV(Table13[[#This Row],[Funds]],"52 week high",TRUE)</f>
        <v>#NAME?</v>
      </c>
      <c r="M25" s="2" t="e" cm="1">
        <f t="array" aca="1" ref="M25" ca="1">_FV(Table13[[#This Row],[Funds]],"52 week low",TRUE)</f>
        <v>#NAME?</v>
      </c>
      <c r="N25" s="3" t="e">
        <f t="shared" ca="1" si="0"/>
        <v>#NAME?</v>
      </c>
    </row>
    <row r="26" spans="1:14" x14ac:dyDescent="0.3">
      <c r="A26" s="1" t="e" vm="57">
        <v>#VALUE!</v>
      </c>
      <c r="B26" s="4" t="e">
        <f t="array" aca="1" ref="B26" ca="1">_FV(A26,"Ticker symbol",TRUE)</f>
        <v>#NAME?</v>
      </c>
      <c r="F26" s="3" t="e">
        <f t="array" aca="1" ref="F26" ca="1">_FV(A26,"Industry")</f>
        <v>#NAME?</v>
      </c>
      <c r="G26" s="2" t="e">
        <f t="array" aca="1" ref="G26" ca="1">_FV(A26,"Open")</f>
        <v>#NAME?</v>
      </c>
      <c r="H26" s="2" t="e">
        <f t="array" aca="1" ref="H26" ca="1">_FV(A26,"High")</f>
        <v>#NAME?</v>
      </c>
      <c r="I26" s="2" t="e">
        <f t="array" aca="1" ref="I26" ca="1">_FV(A26,"Low")</f>
        <v>#NAME?</v>
      </c>
      <c r="J26" s="2" t="e">
        <f t="array" aca="1" ref="J26" ca="1">_FV(A26,"Price")</f>
        <v>#NAME?</v>
      </c>
      <c r="K26" s="3" t="e">
        <f t="array" aca="1" ref="K26" ca="1">_FV(A26,"Change (%)",TRUE)</f>
        <v>#NAME?</v>
      </c>
      <c r="L26" s="2" t="e">
        <f t="array" aca="1" ref="L26" ca="1">_FV(Table13[[#This Row],[Funds]],"52 week high",TRUE)</f>
        <v>#NAME?</v>
      </c>
      <c r="M26" s="2" t="e">
        <f t="array" aca="1" ref="M26" ca="1">_FV(Table13[[#This Row],[Funds]],"52 week low",TRUE)</f>
        <v>#NAME?</v>
      </c>
      <c r="N26" s="3" t="e">
        <f ca="1">(L26-J26)/L26</f>
        <v>#NAME?</v>
      </c>
    </row>
  </sheetData>
  <conditionalFormatting sqref="A1:A1048576">
    <cfRule type="duplicateValues" dxfId="16"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24"/>
  <sheetViews>
    <sheetView workbookViewId="0">
      <selection activeCell="K6" sqref="K6"/>
    </sheetView>
  </sheetViews>
  <sheetFormatPr defaultColWidth="9.109375" defaultRowHeight="15.05" x14ac:dyDescent="0.3"/>
  <cols>
    <col min="1" max="1" width="16.6640625" style="1" customWidth="1"/>
    <col min="2" max="2" width="19" style="1" customWidth="1"/>
    <col min="3" max="3" width="61.5546875" style="1" customWidth="1"/>
    <col min="4" max="4" width="13.88671875" style="3" customWidth="1"/>
    <col min="5" max="5" width="18.5546875" style="1" customWidth="1"/>
    <col min="6" max="6" width="19.88671875" style="1" customWidth="1"/>
    <col min="7" max="9" width="9.109375" style="1"/>
    <col min="10" max="10" width="17.109375" style="1" bestFit="1" customWidth="1"/>
    <col min="11" max="11" width="7.6640625" style="1" bestFit="1" customWidth="1"/>
    <col min="12" max="12" width="14.33203125" style="1" bestFit="1" customWidth="1"/>
    <col min="13" max="13" width="10.6640625" style="1" bestFit="1" customWidth="1"/>
    <col min="14" max="14" width="67.44140625" style="1" bestFit="1" customWidth="1"/>
    <col min="15" max="16384" width="9.109375" style="1"/>
  </cols>
  <sheetData>
    <row r="1" spans="1:13" x14ac:dyDescent="0.3">
      <c r="A1" s="10" t="s">
        <v>2</v>
      </c>
      <c r="B1" s="10" t="s">
        <v>21</v>
      </c>
      <c r="C1" s="10" t="s">
        <v>27</v>
      </c>
      <c r="D1" s="11" t="s">
        <v>28</v>
      </c>
      <c r="E1" s="10" t="s">
        <v>29</v>
      </c>
      <c r="F1" s="10" t="s">
        <v>30</v>
      </c>
      <c r="J1" s="1" t="s">
        <v>31</v>
      </c>
    </row>
    <row r="2" spans="1:13" x14ac:dyDescent="0.3">
      <c r="A2" s="1" t="s">
        <v>13</v>
      </c>
      <c r="B2" s="1" t="s">
        <v>18</v>
      </c>
      <c r="C2" s="1" t="s">
        <v>32</v>
      </c>
      <c r="D2" s="3">
        <v>0.1</v>
      </c>
      <c r="E2" s="2">
        <f>D2*1000</f>
        <v>100</v>
      </c>
      <c r="F2" s="2">
        <f>E2*12</f>
        <v>1200</v>
      </c>
      <c r="J2" s="1" t="s">
        <v>33</v>
      </c>
    </row>
    <row r="3" spans="1:13" x14ac:dyDescent="0.3">
      <c r="A3" s="1" t="s">
        <v>13</v>
      </c>
      <c r="B3" s="1" t="s">
        <v>34</v>
      </c>
      <c r="C3" s="1" t="s">
        <v>35</v>
      </c>
      <c r="D3" s="3">
        <v>0.1</v>
      </c>
      <c r="E3" s="2">
        <f>D3*1000</f>
        <v>100</v>
      </c>
      <c r="F3" s="2">
        <f>E3*12</f>
        <v>1200</v>
      </c>
      <c r="J3" s="1" t="s">
        <v>36</v>
      </c>
    </row>
    <row r="4" spans="1:13" x14ac:dyDescent="0.3">
      <c r="A4" s="1" t="s">
        <v>13</v>
      </c>
      <c r="B4" s="1" t="s">
        <v>15</v>
      </c>
      <c r="C4" s="1" t="s">
        <v>37</v>
      </c>
      <c r="D4" s="3">
        <v>0.2</v>
      </c>
      <c r="E4" s="2">
        <f t="shared" ref="E4:E11" si="0">D4*1000</f>
        <v>200</v>
      </c>
      <c r="F4" s="2">
        <f t="shared" ref="F4:F11" si="1">E4*12</f>
        <v>2400</v>
      </c>
      <c r="J4" s="1" t="s">
        <v>38</v>
      </c>
      <c r="K4" s="5" t="s">
        <v>39</v>
      </c>
      <c r="L4" s="6"/>
      <c r="M4" s="6"/>
    </row>
    <row r="5" spans="1:13" x14ac:dyDescent="0.3">
      <c r="A5" s="1" t="s">
        <v>13</v>
      </c>
      <c r="B5" s="1" t="s">
        <v>40</v>
      </c>
      <c r="C5" s="1" t="s">
        <v>41</v>
      </c>
      <c r="D5" s="3">
        <v>0.11</v>
      </c>
      <c r="E5" s="2">
        <f t="shared" si="0"/>
        <v>110</v>
      </c>
      <c r="F5" s="2">
        <f t="shared" si="1"/>
        <v>1320</v>
      </c>
      <c r="J5" s="1" t="s">
        <v>42</v>
      </c>
      <c r="K5" s="5" t="s">
        <v>43</v>
      </c>
      <c r="L5" s="6"/>
      <c r="M5" s="6"/>
    </row>
    <row r="6" spans="1:13" x14ac:dyDescent="0.3">
      <c r="A6" s="1" t="s">
        <v>13</v>
      </c>
      <c r="B6" s="1" t="s">
        <v>44</v>
      </c>
      <c r="C6" s="1" t="s">
        <v>45</v>
      </c>
      <c r="D6" s="3">
        <v>8.4000000000000005E-2</v>
      </c>
      <c r="E6" s="2">
        <f t="shared" si="0"/>
        <v>84</v>
      </c>
      <c r="F6" s="2">
        <f t="shared" si="1"/>
        <v>1008</v>
      </c>
      <c r="K6" s="5"/>
      <c r="L6" s="6"/>
      <c r="M6" s="6"/>
    </row>
    <row r="7" spans="1:13" x14ac:dyDescent="0.3">
      <c r="A7" s="1" t="s">
        <v>13</v>
      </c>
      <c r="B7" s="1" t="s">
        <v>46</v>
      </c>
      <c r="C7" s="1" t="s">
        <v>47</v>
      </c>
      <c r="D7" s="3">
        <v>3.5999999999999997E-2</v>
      </c>
      <c r="E7" s="2">
        <f t="shared" si="0"/>
        <v>36</v>
      </c>
      <c r="F7" s="2">
        <f t="shared" si="1"/>
        <v>432</v>
      </c>
      <c r="K7" s="5"/>
      <c r="L7" s="6"/>
      <c r="M7" s="6"/>
    </row>
    <row r="8" spans="1:13" x14ac:dyDescent="0.3">
      <c r="A8" s="1" t="s">
        <v>13</v>
      </c>
      <c r="B8" s="1" t="s">
        <v>48</v>
      </c>
      <c r="C8" s="1" t="s">
        <v>49</v>
      </c>
      <c r="D8" s="3">
        <v>0.11</v>
      </c>
      <c r="E8" s="2">
        <f t="shared" si="0"/>
        <v>110</v>
      </c>
      <c r="F8" s="2">
        <f t="shared" si="1"/>
        <v>1320</v>
      </c>
      <c r="K8" s="5"/>
      <c r="L8" s="6"/>
      <c r="M8" s="6"/>
    </row>
    <row r="9" spans="1:13" x14ac:dyDescent="0.3">
      <c r="A9" s="1" t="s">
        <v>13</v>
      </c>
      <c r="B9" s="1" t="s">
        <v>50</v>
      </c>
      <c r="C9" s="1" t="s">
        <v>51</v>
      </c>
      <c r="D9" s="3">
        <v>0.11</v>
      </c>
      <c r="E9" s="2">
        <f t="shared" si="0"/>
        <v>110</v>
      </c>
      <c r="F9" s="2">
        <f t="shared" si="1"/>
        <v>1320</v>
      </c>
      <c r="K9" s="5"/>
      <c r="L9" s="6"/>
      <c r="M9" s="6"/>
    </row>
    <row r="10" spans="1:13" x14ac:dyDescent="0.3">
      <c r="A10" s="1" t="s">
        <v>13</v>
      </c>
      <c r="B10" s="1" t="s">
        <v>52</v>
      </c>
      <c r="C10" s="1" t="s">
        <v>53</v>
      </c>
      <c r="D10" s="3">
        <v>0.1</v>
      </c>
      <c r="E10" s="2">
        <f t="shared" si="0"/>
        <v>100</v>
      </c>
      <c r="F10" s="2">
        <f t="shared" si="1"/>
        <v>1200</v>
      </c>
      <c r="K10" s="5"/>
      <c r="L10" s="6"/>
      <c r="M10" s="6"/>
    </row>
    <row r="11" spans="1:13" x14ac:dyDescent="0.3">
      <c r="A11" s="1" t="s">
        <v>13</v>
      </c>
      <c r="B11" s="1" t="s">
        <v>54</v>
      </c>
      <c r="C11" s="1" t="s">
        <v>55</v>
      </c>
      <c r="D11" s="3">
        <v>0.05</v>
      </c>
      <c r="E11" s="2">
        <f t="shared" si="0"/>
        <v>50</v>
      </c>
      <c r="F11" s="2">
        <f t="shared" si="1"/>
        <v>600</v>
      </c>
      <c r="K11" s="5"/>
      <c r="L11" s="6"/>
      <c r="M11" s="6"/>
    </row>
    <row r="12" spans="1:13" x14ac:dyDescent="0.3">
      <c r="A12" s="7" t="s">
        <v>56</v>
      </c>
      <c r="B12" s="7"/>
      <c r="C12" s="7"/>
      <c r="D12" s="8">
        <f>SUM(D2:D11)</f>
        <v>1</v>
      </c>
      <c r="E12" s="9">
        <f>SUM(E2:E11)</f>
        <v>1000</v>
      </c>
      <c r="F12" s="9">
        <f>SUM(F2:F11)</f>
        <v>12000</v>
      </c>
      <c r="K12" s="5"/>
      <c r="L12" s="6"/>
      <c r="M12" s="6"/>
    </row>
    <row r="16" spans="1:13" x14ac:dyDescent="0.3">
      <c r="A16" s="10" t="s">
        <v>2</v>
      </c>
      <c r="B16" s="10" t="s">
        <v>21</v>
      </c>
      <c r="C16" s="10" t="s">
        <v>27</v>
      </c>
      <c r="D16" s="11" t="s">
        <v>28</v>
      </c>
      <c r="E16" s="10" t="s">
        <v>29</v>
      </c>
      <c r="F16" s="10" t="s">
        <v>30</v>
      </c>
    </row>
    <row r="17" spans="1:6" x14ac:dyDescent="0.3">
      <c r="A17" s="1" t="s">
        <v>13</v>
      </c>
      <c r="B17" s="1" t="s">
        <v>18</v>
      </c>
      <c r="C17" s="1" t="s">
        <v>57</v>
      </c>
      <c r="D17" s="3">
        <v>0.16</v>
      </c>
      <c r="E17" s="2">
        <f>D17*500</f>
        <v>80</v>
      </c>
      <c r="F17" s="2">
        <f>E17*12</f>
        <v>960</v>
      </c>
    </row>
    <row r="18" spans="1:6" x14ac:dyDescent="0.3">
      <c r="A18" s="1" t="s">
        <v>13</v>
      </c>
      <c r="B18" s="1" t="s">
        <v>34</v>
      </c>
      <c r="C18" s="1" t="s">
        <v>58</v>
      </c>
      <c r="D18" s="3">
        <v>0.16</v>
      </c>
      <c r="E18" s="2">
        <f t="shared" ref="E18:E23" si="2">D18*500</f>
        <v>80</v>
      </c>
      <c r="F18" s="2">
        <f>E18*12</f>
        <v>960</v>
      </c>
    </row>
    <row r="19" spans="1:6" x14ac:dyDescent="0.3">
      <c r="A19" s="1" t="s">
        <v>13</v>
      </c>
      <c r="B19" s="1" t="s">
        <v>15</v>
      </c>
      <c r="C19" s="1" t="s">
        <v>59</v>
      </c>
      <c r="D19" s="3">
        <v>0.25</v>
      </c>
      <c r="E19" s="2">
        <f t="shared" si="2"/>
        <v>125</v>
      </c>
      <c r="F19" s="2">
        <f t="shared" ref="F19:F23" si="3">E19*12</f>
        <v>1500</v>
      </c>
    </row>
    <row r="20" spans="1:6" x14ac:dyDescent="0.3">
      <c r="A20" s="1" t="s">
        <v>13</v>
      </c>
      <c r="B20" s="1" t="s">
        <v>40</v>
      </c>
      <c r="C20" s="1" t="s">
        <v>60</v>
      </c>
      <c r="D20" s="3">
        <v>0.11</v>
      </c>
      <c r="E20" s="2">
        <f t="shared" si="2"/>
        <v>55</v>
      </c>
      <c r="F20" s="2">
        <f t="shared" si="3"/>
        <v>660</v>
      </c>
    </row>
    <row r="21" spans="1:6" x14ac:dyDescent="0.3">
      <c r="A21" s="1" t="s">
        <v>13</v>
      </c>
      <c r="B21" s="1" t="s">
        <v>44</v>
      </c>
      <c r="C21" s="1" t="s">
        <v>61</v>
      </c>
      <c r="D21" s="3">
        <v>8.4000000000000005E-2</v>
      </c>
      <c r="E21" s="2">
        <f t="shared" si="2"/>
        <v>42</v>
      </c>
      <c r="F21" s="2">
        <f t="shared" si="3"/>
        <v>504</v>
      </c>
    </row>
    <row r="22" spans="1:6" x14ac:dyDescent="0.3">
      <c r="A22" s="1" t="s">
        <v>13</v>
      </c>
      <c r="B22" s="1" t="s">
        <v>62</v>
      </c>
      <c r="C22" s="1" t="s">
        <v>63</v>
      </c>
      <c r="D22" s="3">
        <v>3.5999999999999997E-2</v>
      </c>
      <c r="E22" s="2">
        <f t="shared" si="2"/>
        <v>18</v>
      </c>
      <c r="F22" s="2">
        <f t="shared" si="3"/>
        <v>216</v>
      </c>
    </row>
    <row r="23" spans="1:6" x14ac:dyDescent="0.3">
      <c r="A23" s="1" t="s">
        <v>13</v>
      </c>
      <c r="B23" s="1" t="s">
        <v>64</v>
      </c>
      <c r="C23" s="1" t="s">
        <v>65</v>
      </c>
      <c r="D23" s="3">
        <v>0.2</v>
      </c>
      <c r="E23" s="2">
        <f t="shared" si="2"/>
        <v>100</v>
      </c>
      <c r="F23" s="2">
        <f t="shared" si="3"/>
        <v>1200</v>
      </c>
    </row>
    <row r="24" spans="1:6" x14ac:dyDescent="0.3">
      <c r="A24" s="7" t="s">
        <v>56</v>
      </c>
      <c r="B24" s="7"/>
      <c r="C24" s="7"/>
      <c r="D24" s="8">
        <f>SUM(D17:D23)</f>
        <v>1</v>
      </c>
      <c r="E24" s="9">
        <f>SUM(E17:E23)</f>
        <v>500</v>
      </c>
      <c r="F24" s="9">
        <f>SUM(F17:F23)</f>
        <v>6000</v>
      </c>
    </row>
  </sheetData>
  <pageMargins left="0.7" right="0.7" top="0.75" bottom="0.75" header="0.3" footer="0.3"/>
  <pageSetup orientation="portrait" horizontalDpi="300" verticalDpi="300"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1ADED5-CC5A-4072-B36A-6DA217C5A36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DB5870C-189D-475E-8E58-449C30115A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 List</vt:lpstr>
      <vt:lpstr>Stock List</vt:lpstr>
      <vt:lpstr>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2020-07-20T13:38:58Z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